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updateLinks="always"/>
  <mc:AlternateContent xmlns:mc="http://schemas.openxmlformats.org/markup-compatibility/2006">
    <mc:Choice Requires="x15">
      <x15ac:absPath xmlns:x15ac="http://schemas.microsoft.com/office/spreadsheetml/2010/11/ac" url="C:\Users\pandeysa\OneDrive - RPG Enterprises\Desktop\"/>
    </mc:Choice>
  </mc:AlternateContent>
  <xr:revisionPtr revIDLastSave="0" documentId="13_ncr:1_{79EE49FE-C2C8-476D-919A-49A6B7593AB2}" xr6:coauthVersionLast="47" xr6:coauthVersionMax="47" xr10:uidLastSave="{00000000-0000-0000-0000-000000000000}"/>
  <bookViews>
    <workbookView xWindow="-108" yWindow="-108" windowWidth="23256" windowHeight="12456" firstSheet="6" activeTab="7" xr2:uid="{00000000-000D-0000-FFFF-FFFF00000000}"/>
  </bookViews>
  <sheets>
    <sheet name="TB401 DPR....." sheetId="1" state="hidden" r:id="rId1"/>
    <sheet name="Eng." sheetId="2" state="hidden" r:id="rId2"/>
    <sheet name="Fdn (Pkg -G Section -I)" sheetId="14" state="hidden" r:id="rId3"/>
    <sheet name="TB401 DPR" sheetId="13" state="hidden" r:id="rId4"/>
    <sheet name="Foundation (Pkg-F) " sheetId="15" state="hidden" r:id="rId5"/>
    <sheet name="Earthing (PKG-F)" sheetId="18" state="hidden" r:id="rId6"/>
    <sheet name="Project Details" sheetId="51" r:id="rId7"/>
    <sheet name="Progress" sheetId="43" r:id="rId8"/>
    <sheet name="Hindrance" sheetId="44" r:id="rId9"/>
    <sheet name="Foundation (Pkg-G)" sheetId="3" r:id="rId10"/>
    <sheet name="Earthing (PKG-G)" sheetId="7" r:id="rId11"/>
    <sheet name=" Benching Status-F" sheetId="33" state="hidden" r:id="rId12"/>
    <sheet name="Revetment Pkg-G" sheetId="37" r:id="rId13"/>
    <sheet name=" Benching Status-G" sheetId="26" r:id="rId14"/>
    <sheet name="Earthing Pkg -G Ist section" sheetId="17" state="hidden" r:id="rId15"/>
    <sheet name="Earthing balance" sheetId="35" state="hidden" r:id="rId16"/>
    <sheet name="Tack Welding - PKG-F" sheetId="24" state="hidden" r:id="rId17"/>
    <sheet name="Tack Welding - PKG-G" sheetId="11" r:id="rId18"/>
    <sheet name="Painting - PKG-F" sheetId="25" state="hidden" r:id="rId19"/>
    <sheet name="Painting - PKG-G" sheetId="12" r:id="rId20"/>
    <sheet name="Idling details from Aug" sheetId="48" r:id="rId21"/>
    <sheet name="Erection Compiled" sheetId="4" r:id="rId22"/>
    <sheet name="Crane Erection PKG-G" sheetId="47" r:id="rId23"/>
    <sheet name="Erection Productivity" sheetId="45" state="hidden" r:id="rId24"/>
    <sheet name="Eretion - PKG-F" sheetId="22" state="hidden" r:id="rId25"/>
    <sheet name="Sheet1" sheetId="6" state="hidden" r:id="rId26"/>
    <sheet name="JMC 27.9.23" sheetId="8" state="hidden" r:id="rId27"/>
    <sheet name="Jumpering-G" sheetId="28" state="hidden" r:id="rId28"/>
    <sheet name="Insulator Hoisting - F" sheetId="29" state="hidden" r:id="rId29"/>
    <sheet name="Insulator Hoisting - G" sheetId="21" state="hidden" r:id="rId30"/>
    <sheet name="Jumpering-F" sheetId="36" state="hidden" r:id="rId31"/>
    <sheet name="Stringing - PKG-F" sheetId="34" state="hidden" r:id="rId32"/>
    <sheet name="Stringing Productivity" sheetId="46" state="hidden" r:id="rId33"/>
    <sheet name="Stringing - PKG-G" sheetId="27" r:id="rId34"/>
    <sheet name="OPGW PKG-G" sheetId="39" r:id="rId35"/>
    <sheet name="OPGW PKG-F" sheetId="41" state="hidden" r:id="rId36"/>
    <sheet name="Crossing" sheetId="23" state="hidden" r:id="rId37"/>
    <sheet name="Visual Chart (Pkg -F.)" sheetId="30" state="hidden" r:id="rId38"/>
    <sheet name="Clear locs shared by client" sheetId="38" state="hidden" r:id="rId39"/>
    <sheet name="Visual Chart PKG-G" sheetId="42" r:id="rId40"/>
    <sheet name="Sheet3" sheetId="50" state="hidden" r:id="rId41"/>
    <sheet name="Sheet2" sheetId="49" state="hidden" r:id="rId42"/>
  </sheets>
  <externalReferences>
    <externalReference r:id="rId43"/>
    <externalReference r:id="rId44"/>
  </externalReferences>
  <definedNames>
    <definedName name="_xlnm._FilterDatabase" localSheetId="5" hidden="1">'Earthing (PKG-F)'!$A$4:$M$244</definedName>
    <definedName name="_xlnm._FilterDatabase" localSheetId="10" hidden="1">'Earthing (PKG-G)'!$F$4:$F$492</definedName>
    <definedName name="_xlnm._FilterDatabase" localSheetId="21" hidden="1">'Erection Compiled'!$G$4:$G$526</definedName>
    <definedName name="_xlnm._FilterDatabase" localSheetId="24" hidden="1">'Eretion - PKG-F'!$B$4:$N$190</definedName>
    <definedName name="_xlnm._FilterDatabase" localSheetId="2" hidden="1">'Fdn (Pkg -G Section -I)'!$D$4:$D$12</definedName>
    <definedName name="_xlnm._FilterDatabase" localSheetId="4" hidden="1">'Foundation (Pkg-F) '!$A$1:$P$245</definedName>
    <definedName name="_xlnm._FilterDatabase" localSheetId="9" hidden="1">'Foundation (Pkg-G)'!$I$4:$I$557</definedName>
    <definedName name="_xlnm._FilterDatabase" localSheetId="8" hidden="1">Hindrance!$D$13:$D$949</definedName>
    <definedName name="_xlnm._FilterDatabase" localSheetId="18" hidden="1">'Painting - PKG-F'!$J$4:$J$78</definedName>
    <definedName name="_xlnm._FilterDatabase" localSheetId="19" hidden="1">'Painting - PKG-G'!$J$4:$J$121</definedName>
    <definedName name="_xlnm._FilterDatabase" localSheetId="33" hidden="1">'Stringing - PKG-G'!$J$5:$J$72</definedName>
    <definedName name="_xlnm._FilterDatabase" localSheetId="16" hidden="1">'Tack Welding - PKG-F'!$J$4:$J$85</definedName>
    <definedName name="_xlnm._FilterDatabase" localSheetId="17" hidden="1">'Tack Welding - PKG-G'!$D$4:$D$332</definedName>
    <definedName name="_xlnm.Print_Area" localSheetId="7">Progress!$A$1:$N$11</definedName>
    <definedName name="_xlnm.Print_Area" localSheetId="37">'Visual Chart (Pkg -F.)'!$A$1:$AC$167</definedName>
    <definedName name="_xlnm.Print_Area" localSheetId="39">'Visual Chart PKG-G'!$A$1:$AL$367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39" l="1"/>
  <c r="D32" i="39"/>
  <c r="P79" i="27" l="1"/>
  <c r="L10" i="43"/>
  <c r="H10" i="43"/>
  <c r="P78" i="27" l="1"/>
  <c r="P72" i="27"/>
  <c r="P71" i="27"/>
  <c r="K56" i="48"/>
  <c r="H56" i="48" s="1"/>
  <c r="Z16" i="42"/>
  <c r="H9" i="43"/>
  <c r="Z17" i="42" l="1"/>
  <c r="P77" i="27" l="1"/>
  <c r="K55" i="48" l="1"/>
  <c r="H55" i="48" s="1"/>
  <c r="P74" i="27" l="1"/>
  <c r="H11" i="43" l="1"/>
  <c r="P73" i="27" l="1"/>
  <c r="N23" i="39" l="1"/>
  <c r="P75" i="27"/>
  <c r="P69" i="27" l="1"/>
  <c r="N22" i="39" l="1"/>
  <c r="N21" i="39" l="1"/>
  <c r="K54" i="48" l="1"/>
  <c r="H54" i="48"/>
  <c r="P70" i="27"/>
  <c r="J10" i="43" l="1"/>
  <c r="L82" i="27"/>
  <c r="N20" i="39" l="1"/>
  <c r="K53" i="48"/>
  <c r="H53" i="48" s="1"/>
  <c r="N19" i="39" l="1"/>
  <c r="P63" i="27" l="1"/>
  <c r="K52" i="48" l="1"/>
  <c r="H52" i="48" s="1"/>
  <c r="K51" i="48"/>
  <c r="H51" i="48"/>
  <c r="N18" i="39" l="1"/>
  <c r="P64" i="27"/>
  <c r="K50" i="48" l="1"/>
  <c r="H50" i="48" s="1"/>
  <c r="K49" i="48"/>
  <c r="H49" i="48"/>
  <c r="K48" i="48"/>
  <c r="H48" i="48" s="1"/>
  <c r="P59" i="27" l="1"/>
  <c r="P58" i="27"/>
  <c r="O62" i="27" l="1"/>
  <c r="P67" i="27"/>
  <c r="K47" i="48" l="1"/>
  <c r="H47" i="48"/>
  <c r="P66" i="27" l="1"/>
  <c r="P65" i="27" l="1"/>
  <c r="P53" i="27" l="1"/>
  <c r="P54" i="27"/>
  <c r="P61" i="27"/>
  <c r="P55" i="27"/>
  <c r="P56" i="27"/>
  <c r="P60" i="27"/>
  <c r="P57" i="27"/>
  <c r="P76" i="27"/>
  <c r="P62" i="27"/>
  <c r="P68" i="27"/>
  <c r="K46" i="48" l="1"/>
  <c r="H46" i="48"/>
  <c r="K45" i="48" l="1"/>
  <c r="H45" i="48"/>
  <c r="H44" i="48" l="1"/>
  <c r="P52" i="27"/>
  <c r="P51" i="27"/>
  <c r="P50" i="27"/>
  <c r="P49" i="27"/>
  <c r="P48" i="27"/>
  <c r="P47" i="27"/>
  <c r="P46" i="27"/>
  <c r="P45" i="27"/>
  <c r="P44" i="27"/>
  <c r="P43" i="27"/>
  <c r="P42" i="27"/>
  <c r="P41" i="27"/>
  <c r="P40" i="27"/>
  <c r="P39" i="27"/>
  <c r="P38" i="27"/>
  <c r="P37" i="27"/>
  <c r="P36" i="27"/>
  <c r="P35" i="27"/>
  <c r="P34" i="27"/>
  <c r="P33" i="27"/>
  <c r="P32" i="27"/>
  <c r="P31" i="27"/>
  <c r="P30" i="27"/>
  <c r="P29" i="27"/>
  <c r="P28" i="27"/>
  <c r="P27" i="27"/>
  <c r="P26" i="27"/>
  <c r="P25" i="27"/>
  <c r="P24" i="27"/>
  <c r="P23" i="27"/>
  <c r="P22" i="27"/>
  <c r="H42" i="48"/>
  <c r="K42" i="48" l="1"/>
  <c r="K44" i="48" l="1"/>
  <c r="H43" i="48" l="1"/>
  <c r="K43" i="48"/>
  <c r="E20" i="45" l="1"/>
  <c r="AJ19" i="45"/>
  <c r="AG20" i="45"/>
  <c r="AG22" i="45" s="1"/>
  <c r="AI20" i="45"/>
  <c r="AI22" i="45" s="1"/>
  <c r="AH20" i="45"/>
  <c r="AH22" i="45" s="1"/>
  <c r="AJ18" i="45"/>
  <c r="AJ17" i="45"/>
  <c r="AJ16" i="45"/>
  <c r="AO16" i="45" s="1"/>
  <c r="AJ15" i="45"/>
  <c r="AJ14" i="45"/>
  <c r="AO14" i="45" s="1"/>
  <c r="AJ13" i="45"/>
  <c r="AO13" i="45" s="1"/>
  <c r="AJ12" i="45"/>
  <c r="AO12" i="45" s="1"/>
  <c r="AO18" i="45"/>
  <c r="AO17" i="45"/>
  <c r="AO15" i="45"/>
  <c r="N17" i="39" l="1"/>
  <c r="N16" i="39"/>
  <c r="N15" i="39"/>
  <c r="N14" i="39"/>
  <c r="N13" i="39"/>
  <c r="N12" i="39"/>
  <c r="N11" i="39"/>
  <c r="N10" i="39"/>
  <c r="N9" i="39"/>
  <c r="N8" i="39"/>
  <c r="N7" i="39"/>
  <c r="N6" i="39"/>
  <c r="N5" i="39"/>
  <c r="P21" i="27"/>
  <c r="P20" i="27"/>
  <c r="P19" i="27"/>
  <c r="P18" i="27"/>
  <c r="P17" i="27"/>
  <c r="P16" i="27"/>
  <c r="P15" i="27"/>
  <c r="P14" i="27"/>
  <c r="P13" i="27"/>
  <c r="P12" i="27"/>
  <c r="P11" i="27"/>
  <c r="P10" i="27"/>
  <c r="P9" i="27"/>
  <c r="P8" i="27"/>
  <c r="P7" i="27"/>
  <c r="P6" i="27"/>
  <c r="AE20" i="45" l="1"/>
  <c r="AE22" i="45" s="1"/>
  <c r="AD20" i="45"/>
  <c r="AC20" i="45"/>
  <c r="AB20" i="45"/>
  <c r="AF20" i="45"/>
  <c r="AF22" i="45" s="1"/>
  <c r="AJ11" i="45"/>
  <c r="K40" i="48"/>
  <c r="H40" i="48" s="1"/>
  <c r="AD22" i="45" l="1"/>
  <c r="AC10" i="45"/>
  <c r="AJ10" i="45" s="1"/>
  <c r="AO10" i="45" s="1"/>
  <c r="AJ20" i="45" l="1"/>
  <c r="AC22" i="45"/>
  <c r="AB22" i="45"/>
  <c r="K41" i="48"/>
  <c r="K39" i="48"/>
  <c r="H41" i="48"/>
  <c r="K37" i="48" l="1"/>
  <c r="K38" i="48"/>
  <c r="H38" i="48" s="1"/>
  <c r="H39" i="48" l="1"/>
  <c r="Z20" i="45" l="1"/>
  <c r="Z22" i="45" s="1"/>
  <c r="Y20" i="45" l="1"/>
  <c r="Y22" i="45" s="1"/>
  <c r="X20" i="45"/>
  <c r="X22" i="45" s="1"/>
  <c r="W20" i="45" l="1"/>
  <c r="W22" i="45" s="1"/>
  <c r="V20" i="45" l="1"/>
  <c r="V22" i="45" s="1"/>
  <c r="U20" i="45" l="1"/>
  <c r="U22" i="45" s="1"/>
  <c r="T20" i="45"/>
  <c r="T22" i="45" s="1"/>
  <c r="S20" i="45" l="1"/>
  <c r="S22" i="45" s="1"/>
  <c r="R20" i="45"/>
  <c r="R22" i="45" s="1"/>
  <c r="Q20" i="45" l="1"/>
  <c r="Q22" i="45" s="1"/>
  <c r="P20" i="45" l="1"/>
  <c r="P22" i="45" s="1"/>
  <c r="N20" i="45"/>
  <c r="M20" i="45"/>
  <c r="L20" i="45"/>
  <c r="J20" i="45"/>
  <c r="I20" i="45"/>
  <c r="H20" i="45"/>
  <c r="G20" i="45"/>
  <c r="F20" i="45"/>
  <c r="O20" i="45"/>
  <c r="O22" i="45" s="1"/>
  <c r="H35" i="48" l="1"/>
  <c r="H37" i="48"/>
  <c r="K36" i="48"/>
  <c r="H36" i="48" s="1"/>
  <c r="N22" i="45"/>
  <c r="M22" i="45" l="1"/>
  <c r="L22" i="45" l="1"/>
  <c r="K20" i="45" l="1"/>
  <c r="K22" i="45" s="1"/>
  <c r="J22" i="45"/>
  <c r="H22" i="45" l="1"/>
  <c r="I22" i="45"/>
  <c r="G22" i="45" l="1"/>
  <c r="K35" i="48" l="1"/>
  <c r="H34" i="48"/>
  <c r="K34" i="48"/>
  <c r="K33" i="48"/>
  <c r="H33" i="48"/>
  <c r="H32" i="48"/>
  <c r="H31" i="48"/>
  <c r="K32" i="48"/>
  <c r="K31" i="48"/>
  <c r="K30" i="48" l="1"/>
  <c r="H30" i="48"/>
  <c r="K29" i="48" l="1"/>
  <c r="H29" i="48"/>
  <c r="K28" i="48" l="1"/>
  <c r="H28" i="48"/>
  <c r="K27" i="48" l="1"/>
  <c r="H27" i="48" s="1"/>
  <c r="K26" i="48"/>
  <c r="H26" i="48"/>
  <c r="K25" i="48"/>
  <c r="H25" i="48"/>
  <c r="K24" i="48"/>
  <c r="H24" i="48"/>
  <c r="K23" i="48"/>
  <c r="H23" i="48"/>
  <c r="K22" i="48"/>
  <c r="H22" i="48" s="1"/>
  <c r="K21" i="48"/>
  <c r="H21" i="48" s="1"/>
  <c r="K20" i="48"/>
  <c r="H20" i="48"/>
  <c r="K19" i="48"/>
  <c r="H19" i="48" s="1"/>
  <c r="K18" i="48"/>
  <c r="H18" i="48"/>
  <c r="K17" i="48"/>
  <c r="H17" i="48"/>
  <c r="K16" i="48"/>
  <c r="H16" i="48"/>
  <c r="K15" i="48"/>
  <c r="H15" i="48"/>
  <c r="K14" i="48"/>
  <c r="H14" i="48"/>
  <c r="K13" i="48"/>
  <c r="H13" i="48"/>
  <c r="K12" i="48"/>
  <c r="H12" i="48"/>
  <c r="K11" i="48"/>
  <c r="H11" i="48"/>
  <c r="K10" i="48"/>
  <c r="H10" i="48"/>
  <c r="K9" i="48"/>
  <c r="H9" i="48"/>
  <c r="K8" i="48"/>
  <c r="H8" i="48"/>
  <c r="K7" i="48"/>
  <c r="H7" i="48"/>
  <c r="K6" i="48"/>
  <c r="H6" i="48"/>
  <c r="K5" i="48"/>
  <c r="H5" i="48"/>
  <c r="K4" i="48"/>
  <c r="H4" i="48"/>
  <c r="K62" i="48" l="1"/>
  <c r="H62" i="48"/>
  <c r="M16" i="47"/>
  <c r="H423" i="44" l="1"/>
  <c r="H422" i="44"/>
  <c r="H421" i="44"/>
  <c r="H420" i="44"/>
  <c r="H419" i="44"/>
  <c r="H418" i="44"/>
  <c r="H417" i="44"/>
  <c r="H416" i="44"/>
  <c r="H415" i="44"/>
  <c r="H414" i="44"/>
  <c r="H413" i="44"/>
  <c r="H412" i="44"/>
  <c r="H411" i="44"/>
  <c r="H410" i="44"/>
  <c r="H409" i="44"/>
  <c r="H408" i="44"/>
  <c r="H407" i="44"/>
  <c r="H406" i="44"/>
  <c r="H405" i="44"/>
  <c r="H404" i="44"/>
  <c r="H403" i="44"/>
  <c r="H402" i="44"/>
  <c r="H401" i="44"/>
  <c r="H400" i="44"/>
  <c r="H399" i="44"/>
  <c r="H398" i="44"/>
  <c r="H397" i="44"/>
  <c r="H396" i="44"/>
  <c r="H395" i="44"/>
  <c r="H394" i="44"/>
  <c r="H393" i="44"/>
  <c r="H392" i="44"/>
  <c r="H391" i="44"/>
  <c r="H390" i="44"/>
  <c r="H389" i="44"/>
  <c r="H388" i="44"/>
  <c r="H387" i="44"/>
  <c r="H386" i="44"/>
  <c r="H385" i="44"/>
  <c r="H384" i="44"/>
  <c r="H383" i="44"/>
  <c r="H382" i="44"/>
  <c r="H381" i="44"/>
  <c r="H380" i="44"/>
  <c r="H379" i="44"/>
  <c r="H378" i="44"/>
  <c r="H377" i="44"/>
  <c r="H376" i="44"/>
  <c r="H375" i="44"/>
  <c r="H374" i="44"/>
  <c r="H373" i="44"/>
  <c r="H372" i="44"/>
  <c r="H371" i="44"/>
  <c r="H370" i="44"/>
  <c r="H369" i="44"/>
  <c r="H368" i="44"/>
  <c r="H367" i="44"/>
  <c r="H366" i="44"/>
  <c r="F22" i="45" l="1"/>
  <c r="F17" i="47" l="1"/>
  <c r="G16" i="47"/>
  <c r="O20" i="27" l="1"/>
  <c r="P12" i="47" l="1"/>
  <c r="L432" i="4" l="1"/>
  <c r="O414" i="4"/>
  <c r="M37" i="27" l="1"/>
  <c r="AF163" i="42" l="1"/>
  <c r="AF172" i="42"/>
  <c r="AF154" i="42"/>
  <c r="AG152" i="42"/>
  <c r="AE153" i="42"/>
  <c r="H365" i="44" l="1"/>
  <c r="H364" i="44"/>
  <c r="H363" i="44"/>
  <c r="H362" i="44"/>
  <c r="AJ193" i="42" l="1"/>
  <c r="AJ30" i="42"/>
  <c r="AJ93" i="42"/>
  <c r="AJ21" i="42"/>
  <c r="AJ39" i="42"/>
  <c r="AJ48" i="42"/>
  <c r="AJ57" i="42"/>
  <c r="AJ66" i="42"/>
  <c r="AJ75" i="42"/>
  <c r="AJ84" i="42"/>
  <c r="AJ102" i="42"/>
  <c r="AJ111" i="42"/>
  <c r="AJ120" i="42"/>
  <c r="AJ129" i="42"/>
  <c r="AJ138" i="42"/>
  <c r="AJ147" i="42"/>
  <c r="AJ156" i="42"/>
  <c r="AJ183" i="42"/>
  <c r="AJ174" i="42"/>
  <c r="AJ165" i="42"/>
  <c r="H361" i="44" l="1"/>
  <c r="H360" i="44"/>
  <c r="L384" i="4" l="1"/>
  <c r="AG198" i="42" l="1"/>
  <c r="AF25" i="42" l="1"/>
  <c r="AF190" i="42"/>
  <c r="AE189" i="42"/>
  <c r="AD25" i="42"/>
  <c r="F16" i="47" l="1"/>
  <c r="AD187" i="42" l="1"/>
  <c r="AD197" i="42"/>
  <c r="AD206" i="42"/>
  <c r="AD216" i="42"/>
  <c r="AD225" i="42"/>
  <c r="AD234" i="42"/>
  <c r="AD244" i="42"/>
  <c r="AD254" i="42"/>
  <c r="AD263" i="42"/>
  <c r="AD273" i="42"/>
  <c r="AD282" i="42"/>
  <c r="AD291" i="42"/>
  <c r="AD300" i="42"/>
  <c r="AD309" i="42"/>
  <c r="AD318" i="42"/>
  <c r="AD327" i="42"/>
  <c r="AD336" i="42"/>
  <c r="AD345" i="42"/>
  <c r="AD363" i="42"/>
  <c r="AD354" i="42"/>
  <c r="P338" i="4" l="1"/>
  <c r="O360" i="4" l="1"/>
  <c r="L342" i="4" l="1"/>
  <c r="I9" i="47" l="1"/>
  <c r="I7" i="47"/>
  <c r="I8" i="47"/>
  <c r="I6" i="47"/>
  <c r="I5" i="47"/>
  <c r="L16" i="47"/>
  <c r="L17" i="47" s="1"/>
  <c r="AM20" i="45" l="1"/>
  <c r="AL20" i="45"/>
  <c r="J5" i="43" l="1"/>
  <c r="J9" i="43" l="1"/>
  <c r="AJ323" i="42" l="1"/>
  <c r="AI324" i="42"/>
  <c r="M302" i="4" l="1"/>
  <c r="N13" i="46" l="1"/>
  <c r="J13" i="46"/>
  <c r="I13" i="46"/>
  <c r="H13" i="46"/>
  <c r="D13" i="46"/>
  <c r="C13" i="46"/>
  <c r="AN20" i="45" l="1"/>
  <c r="J7" i="43"/>
  <c r="D470" i="7" l="1"/>
  <c r="J303" i="4" l="1"/>
  <c r="J3" i="43" l="1"/>
  <c r="Z15" i="42"/>
  <c r="H359" i="44" l="1"/>
  <c r="H358" i="44"/>
  <c r="H357" i="44"/>
  <c r="H356" i="44"/>
  <c r="H355" i="44"/>
  <c r="H354" i="44"/>
  <c r="H353" i="44"/>
  <c r="H352" i="44"/>
  <c r="H351" i="44"/>
  <c r="H350" i="44"/>
  <c r="H349" i="44"/>
  <c r="H348" i="44"/>
  <c r="H347" i="44"/>
  <c r="H346" i="44" l="1"/>
  <c r="H345" i="44"/>
  <c r="C6" i="44" l="1"/>
  <c r="J949" i="44"/>
  <c r="J948" i="44"/>
  <c r="J947" i="44"/>
  <c r="J946" i="44"/>
  <c r="J945" i="44"/>
  <c r="J944" i="44"/>
  <c r="J943" i="44"/>
  <c r="J942" i="44"/>
  <c r="J941" i="44"/>
  <c r="J940" i="44"/>
  <c r="J939" i="44"/>
  <c r="J938" i="44"/>
  <c r="J937" i="44"/>
  <c r="J936" i="44"/>
  <c r="J935" i="44"/>
  <c r="J934" i="44"/>
  <c r="J933" i="44"/>
  <c r="J932" i="44"/>
  <c r="J931" i="44"/>
  <c r="J930" i="44"/>
  <c r="J929" i="44"/>
  <c r="J928" i="44"/>
  <c r="J927" i="44"/>
  <c r="J926" i="44"/>
  <c r="J925" i="44"/>
  <c r="J924" i="44"/>
  <c r="J923" i="44"/>
  <c r="J922" i="44"/>
  <c r="J921" i="44"/>
  <c r="J920" i="44"/>
  <c r="J919" i="44"/>
  <c r="J918" i="44"/>
  <c r="J917" i="44"/>
  <c r="J916" i="44"/>
  <c r="J915" i="44"/>
  <c r="J914" i="44"/>
  <c r="J913" i="44"/>
  <c r="J912" i="44"/>
  <c r="J911" i="44"/>
  <c r="J910" i="44"/>
  <c r="J909" i="44"/>
  <c r="J908" i="44"/>
  <c r="J907" i="44"/>
  <c r="J906" i="44"/>
  <c r="J905" i="44"/>
  <c r="J904" i="44"/>
  <c r="J903" i="44"/>
  <c r="J902" i="44"/>
  <c r="J901" i="44"/>
  <c r="J900" i="44"/>
  <c r="J899" i="44"/>
  <c r="J898" i="44"/>
  <c r="J897" i="44"/>
  <c r="J896" i="44"/>
  <c r="J895" i="44"/>
  <c r="J894" i="44"/>
  <c r="J893" i="44"/>
  <c r="J892" i="44"/>
  <c r="J891" i="44"/>
  <c r="J890" i="44"/>
  <c r="J889" i="44"/>
  <c r="J888" i="44"/>
  <c r="J887" i="44"/>
  <c r="J886" i="44"/>
  <c r="J885" i="44"/>
  <c r="J884" i="44"/>
  <c r="J883" i="44"/>
  <c r="J882" i="44"/>
  <c r="J881" i="44"/>
  <c r="J880" i="44"/>
  <c r="J879" i="44"/>
  <c r="J878" i="44"/>
  <c r="J877" i="44"/>
  <c r="J876" i="44"/>
  <c r="J875" i="44"/>
  <c r="J874" i="44"/>
  <c r="J873" i="44"/>
  <c r="J872" i="44"/>
  <c r="J871" i="44"/>
  <c r="J870" i="44"/>
  <c r="J869" i="44"/>
  <c r="J868" i="44"/>
  <c r="J867" i="44"/>
  <c r="J866" i="44"/>
  <c r="J865" i="44"/>
  <c r="J864" i="44"/>
  <c r="J863" i="44"/>
  <c r="J862" i="44"/>
  <c r="J861" i="44"/>
  <c r="J860" i="44"/>
  <c r="J859" i="44"/>
  <c r="J858" i="44"/>
  <c r="J857" i="44"/>
  <c r="J856" i="44"/>
  <c r="J855" i="44"/>
  <c r="J854" i="44"/>
  <c r="J853" i="44"/>
  <c r="J852" i="44"/>
  <c r="J851" i="44"/>
  <c r="J850" i="44"/>
  <c r="J849" i="44"/>
  <c r="J848" i="44"/>
  <c r="J847" i="44"/>
  <c r="J846" i="44"/>
  <c r="J845" i="44"/>
  <c r="J844" i="44"/>
  <c r="J843" i="44"/>
  <c r="J842" i="44"/>
  <c r="J841" i="44"/>
  <c r="J840" i="44"/>
  <c r="J839" i="44"/>
  <c r="J838" i="44"/>
  <c r="J837" i="44"/>
  <c r="J836" i="44"/>
  <c r="J835" i="44"/>
  <c r="J834" i="44"/>
  <c r="J833" i="44"/>
  <c r="J832" i="44"/>
  <c r="J831" i="44"/>
  <c r="J830" i="44"/>
  <c r="J829" i="44"/>
  <c r="J828" i="44"/>
  <c r="J827" i="44"/>
  <c r="J826" i="44"/>
  <c r="J825" i="44"/>
  <c r="J824" i="44"/>
  <c r="J823" i="44"/>
  <c r="J822" i="44"/>
  <c r="J821" i="44"/>
  <c r="J820" i="44"/>
  <c r="J819" i="44"/>
  <c r="J818" i="44"/>
  <c r="J817" i="44"/>
  <c r="J816" i="44"/>
  <c r="J815" i="44"/>
  <c r="J814" i="44"/>
  <c r="J813" i="44"/>
  <c r="J812" i="44"/>
  <c r="J811" i="44"/>
  <c r="J810" i="44"/>
  <c r="J809" i="44"/>
  <c r="J808" i="44"/>
  <c r="J807" i="44"/>
  <c r="J806" i="44"/>
  <c r="J805" i="44"/>
  <c r="J804" i="44"/>
  <c r="J803" i="44"/>
  <c r="J802" i="44"/>
  <c r="J801" i="44"/>
  <c r="J800" i="44"/>
  <c r="J799" i="44"/>
  <c r="J798" i="44"/>
  <c r="J797" i="44"/>
  <c r="J796" i="44"/>
  <c r="J795" i="44"/>
  <c r="J794" i="44"/>
  <c r="J793" i="44"/>
  <c r="J792" i="44"/>
  <c r="J791" i="44"/>
  <c r="J790" i="44"/>
  <c r="J789" i="44"/>
  <c r="J788" i="44"/>
  <c r="J787" i="44"/>
  <c r="J786" i="44"/>
  <c r="J785" i="44"/>
  <c r="J784" i="44"/>
  <c r="J783" i="44"/>
  <c r="J782" i="44"/>
  <c r="J781" i="44"/>
  <c r="J780" i="44"/>
  <c r="J779" i="44"/>
  <c r="J778" i="44"/>
  <c r="J777" i="44"/>
  <c r="J776" i="44"/>
  <c r="J775" i="44"/>
  <c r="J774" i="44"/>
  <c r="J773" i="44"/>
  <c r="J772" i="44"/>
  <c r="J771" i="44"/>
  <c r="J770" i="44"/>
  <c r="J769" i="44"/>
  <c r="J768" i="44"/>
  <c r="J767" i="44"/>
  <c r="J766" i="44"/>
  <c r="J765" i="44"/>
  <c r="J764" i="44"/>
  <c r="J763" i="44"/>
  <c r="J762" i="44"/>
  <c r="J761" i="44"/>
  <c r="J760" i="44"/>
  <c r="J759" i="44"/>
  <c r="J758" i="44"/>
  <c r="J757" i="44"/>
  <c r="J756" i="44"/>
  <c r="J755" i="44"/>
  <c r="J754" i="44"/>
  <c r="J753" i="44"/>
  <c r="J752" i="44"/>
  <c r="J751" i="44"/>
  <c r="J750" i="44"/>
  <c r="J749" i="44"/>
  <c r="J748" i="44"/>
  <c r="J747" i="44"/>
  <c r="J746" i="44"/>
  <c r="J745" i="44"/>
  <c r="J744" i="44"/>
  <c r="J743" i="44"/>
  <c r="J742" i="44"/>
  <c r="J741" i="44"/>
  <c r="J740" i="44"/>
  <c r="J739" i="44"/>
  <c r="J738" i="44"/>
  <c r="J737" i="44"/>
  <c r="J736" i="44"/>
  <c r="J735" i="44"/>
  <c r="J734" i="44"/>
  <c r="J733" i="44"/>
  <c r="J732" i="44"/>
  <c r="J731" i="44"/>
  <c r="J730" i="44"/>
  <c r="J729" i="44"/>
  <c r="J728" i="44"/>
  <c r="J727" i="44"/>
  <c r="J726" i="44"/>
  <c r="J725" i="44"/>
  <c r="J724" i="44"/>
  <c r="J723" i="44"/>
  <c r="J722" i="44"/>
  <c r="J721" i="44"/>
  <c r="J720" i="44"/>
  <c r="J719" i="44"/>
  <c r="J718" i="44"/>
  <c r="J717" i="44"/>
  <c r="J716" i="44"/>
  <c r="J715" i="44"/>
  <c r="J714" i="44"/>
  <c r="J713" i="44"/>
  <c r="J712" i="44"/>
  <c r="J711" i="44"/>
  <c r="J710" i="44"/>
  <c r="J709" i="44"/>
  <c r="J708" i="44"/>
  <c r="J707" i="44"/>
  <c r="J706" i="44"/>
  <c r="J705" i="44"/>
  <c r="J704" i="44"/>
  <c r="J703" i="44"/>
  <c r="J702" i="44"/>
  <c r="J701" i="44"/>
  <c r="J700" i="44"/>
  <c r="J699" i="44"/>
  <c r="J698" i="44"/>
  <c r="J697" i="44"/>
  <c r="J696" i="44"/>
  <c r="J695" i="44"/>
  <c r="J694" i="44"/>
  <c r="J693" i="44"/>
  <c r="J692" i="44"/>
  <c r="J691" i="44"/>
  <c r="J690" i="44"/>
  <c r="J689" i="44"/>
  <c r="J688" i="44"/>
  <c r="J687" i="44"/>
  <c r="J686" i="44"/>
  <c r="J685" i="44"/>
  <c r="J684" i="44"/>
  <c r="J683" i="44"/>
  <c r="J682" i="44"/>
  <c r="J681" i="44"/>
  <c r="J680" i="44"/>
  <c r="J679" i="44"/>
  <c r="J678" i="44"/>
  <c r="J677" i="44"/>
  <c r="J676" i="44"/>
  <c r="J675" i="44"/>
  <c r="J674" i="44"/>
  <c r="J673" i="44"/>
  <c r="J672" i="44"/>
  <c r="J671" i="44"/>
  <c r="J670" i="44"/>
  <c r="J669" i="44"/>
  <c r="J668" i="44"/>
  <c r="J667" i="44"/>
  <c r="J666" i="44"/>
  <c r="J665" i="44"/>
  <c r="J664" i="44"/>
  <c r="J663" i="44"/>
  <c r="J662" i="44"/>
  <c r="J661" i="44"/>
  <c r="J660" i="44"/>
  <c r="J659" i="44"/>
  <c r="J658" i="44"/>
  <c r="J657" i="44"/>
  <c r="J656" i="44"/>
  <c r="J655" i="44"/>
  <c r="J654" i="44"/>
  <c r="J653" i="44"/>
  <c r="J652" i="44"/>
  <c r="J651" i="44"/>
  <c r="J650" i="44"/>
  <c r="J649" i="44"/>
  <c r="J648" i="44"/>
  <c r="J647" i="44"/>
  <c r="J646" i="44"/>
  <c r="J645" i="44"/>
  <c r="J644" i="44"/>
  <c r="J643" i="44"/>
  <c r="J642" i="44"/>
  <c r="J641" i="44"/>
  <c r="J640" i="44"/>
  <c r="J639" i="44"/>
  <c r="J638" i="44"/>
  <c r="J637" i="44"/>
  <c r="J636" i="44"/>
  <c r="J635" i="44"/>
  <c r="J634" i="44"/>
  <c r="J633" i="44"/>
  <c r="J632" i="44"/>
  <c r="J631" i="44"/>
  <c r="J630" i="44"/>
  <c r="J629" i="44"/>
  <c r="J628" i="44"/>
  <c r="J627" i="44"/>
  <c r="J626" i="44"/>
  <c r="J625" i="44"/>
  <c r="J624" i="44"/>
  <c r="J623" i="44"/>
  <c r="J622" i="44"/>
  <c r="J621" i="44"/>
  <c r="J620" i="44"/>
  <c r="J619" i="44"/>
  <c r="J618" i="44"/>
  <c r="J617" i="44"/>
  <c r="J616" i="44"/>
  <c r="J615" i="44"/>
  <c r="J614" i="44"/>
  <c r="J613" i="44"/>
  <c r="J612" i="44"/>
  <c r="J611" i="44"/>
  <c r="J610" i="44"/>
  <c r="J609" i="44"/>
  <c r="J608" i="44"/>
  <c r="J607" i="44"/>
  <c r="J606" i="44"/>
  <c r="J605" i="44"/>
  <c r="J604" i="44"/>
  <c r="J603" i="44"/>
  <c r="J602" i="44"/>
  <c r="J601" i="44"/>
  <c r="J600" i="44"/>
  <c r="J599" i="44"/>
  <c r="J598" i="44"/>
  <c r="J597" i="44"/>
  <c r="J596" i="44"/>
  <c r="J595" i="44"/>
  <c r="J594" i="44"/>
  <c r="J593" i="44"/>
  <c r="J592" i="44"/>
  <c r="J591" i="44"/>
  <c r="J590" i="44"/>
  <c r="J589" i="44"/>
  <c r="J588" i="44"/>
  <c r="J587" i="44"/>
  <c r="J586" i="44"/>
  <c r="J585" i="44"/>
  <c r="J584" i="44"/>
  <c r="J583" i="44"/>
  <c r="J582" i="44"/>
  <c r="J581" i="44"/>
  <c r="J580" i="44"/>
  <c r="J579" i="44"/>
  <c r="J578" i="44"/>
  <c r="J577" i="44"/>
  <c r="J576" i="44"/>
  <c r="J575" i="44"/>
  <c r="J574" i="44"/>
  <c r="J573" i="44"/>
  <c r="J572" i="44"/>
  <c r="J571" i="44"/>
  <c r="J570" i="44"/>
  <c r="J569" i="44"/>
  <c r="J568" i="44"/>
  <c r="J567" i="44"/>
  <c r="J566" i="44"/>
  <c r="J565" i="44"/>
  <c r="J564" i="44"/>
  <c r="J563" i="44"/>
  <c r="J562" i="44"/>
  <c r="J561" i="44"/>
  <c r="J560" i="44"/>
  <c r="J559" i="44"/>
  <c r="J558" i="44"/>
  <c r="J557" i="44"/>
  <c r="J556" i="44"/>
  <c r="J555" i="44"/>
  <c r="J554" i="44"/>
  <c r="J553" i="44"/>
  <c r="J552" i="44"/>
  <c r="J551" i="44"/>
  <c r="J550" i="44"/>
  <c r="J549" i="44"/>
  <c r="J548" i="44"/>
  <c r="J547" i="44"/>
  <c r="J546" i="44"/>
  <c r="J545" i="44"/>
  <c r="J544" i="44"/>
  <c r="J543" i="44"/>
  <c r="J542" i="44"/>
  <c r="J541" i="44"/>
  <c r="J540" i="44"/>
  <c r="J539" i="44"/>
  <c r="J538" i="44"/>
  <c r="J537" i="44"/>
  <c r="J536" i="44"/>
  <c r="J535" i="44"/>
  <c r="J534" i="44"/>
  <c r="J533" i="44"/>
  <c r="J532" i="44"/>
  <c r="J531" i="44"/>
  <c r="J530" i="44"/>
  <c r="J529" i="44"/>
  <c r="J528" i="44"/>
  <c r="J527" i="44"/>
  <c r="J526" i="44"/>
  <c r="J525" i="44"/>
  <c r="J524" i="44"/>
  <c r="J523" i="44"/>
  <c r="J522" i="44"/>
  <c r="J521" i="44"/>
  <c r="J520" i="44"/>
  <c r="J519" i="44"/>
  <c r="J518" i="44"/>
  <c r="J517" i="44"/>
  <c r="J516" i="44"/>
  <c r="J515" i="44"/>
  <c r="J514" i="44"/>
  <c r="J513" i="44"/>
  <c r="J512" i="44"/>
  <c r="J511" i="44"/>
  <c r="J510" i="44"/>
  <c r="J509" i="44"/>
  <c r="J508" i="44"/>
  <c r="J507" i="44"/>
  <c r="J506" i="44"/>
  <c r="J505" i="44"/>
  <c r="J504" i="44"/>
  <c r="J503" i="44"/>
  <c r="J502" i="44"/>
  <c r="J501" i="44"/>
  <c r="J500" i="44"/>
  <c r="J499" i="44"/>
  <c r="J498" i="44"/>
  <c r="J497" i="44"/>
  <c r="J496" i="44"/>
  <c r="J495" i="44"/>
  <c r="J494" i="44"/>
  <c r="J493" i="44"/>
  <c r="J492" i="44"/>
  <c r="J491" i="44"/>
  <c r="J490" i="44"/>
  <c r="J489" i="44"/>
  <c r="J488" i="44"/>
  <c r="J487" i="44"/>
  <c r="J486" i="44"/>
  <c r="J485" i="44"/>
  <c r="J484" i="44"/>
  <c r="J483" i="44"/>
  <c r="J482" i="44"/>
  <c r="J481" i="44"/>
  <c r="J480" i="44"/>
  <c r="J479" i="44"/>
  <c r="J478" i="44"/>
  <c r="J477" i="44"/>
  <c r="J476" i="44"/>
  <c r="J475" i="44"/>
  <c r="J474" i="44"/>
  <c r="J473" i="44"/>
  <c r="J472" i="44"/>
  <c r="J471" i="44"/>
  <c r="J470" i="44"/>
  <c r="J469" i="44"/>
  <c r="J468" i="44"/>
  <c r="J467" i="44"/>
  <c r="J466" i="44"/>
  <c r="J465" i="44"/>
  <c r="J464" i="44"/>
  <c r="J463" i="44"/>
  <c r="J462" i="44"/>
  <c r="J461" i="44"/>
  <c r="J460" i="44"/>
  <c r="J459" i="44"/>
  <c r="J458" i="44"/>
  <c r="J457" i="44"/>
  <c r="J456" i="44"/>
  <c r="J455" i="44"/>
  <c r="J454" i="44"/>
  <c r="J453" i="44"/>
  <c r="J452" i="44"/>
  <c r="J451" i="44"/>
  <c r="J450" i="44"/>
  <c r="J449" i="44"/>
  <c r="J448" i="44"/>
  <c r="J447" i="44"/>
  <c r="J446" i="44"/>
  <c r="J445" i="44"/>
  <c r="J444" i="44"/>
  <c r="J443" i="44"/>
  <c r="J442" i="44"/>
  <c r="J441" i="44"/>
  <c r="J440" i="44"/>
  <c r="J439" i="44"/>
  <c r="J438" i="44"/>
  <c r="J437" i="44"/>
  <c r="J436" i="44"/>
  <c r="J435" i="44"/>
  <c r="J434" i="44"/>
  <c r="J433" i="44"/>
  <c r="J432" i="44"/>
  <c r="J431" i="44"/>
  <c r="J430" i="44"/>
  <c r="J429" i="44"/>
  <c r="J428" i="44"/>
  <c r="J427" i="44"/>
  <c r="J426" i="44"/>
  <c r="J425" i="44"/>
  <c r="J424" i="44"/>
  <c r="J423" i="44"/>
  <c r="J422" i="44"/>
  <c r="J421" i="44"/>
  <c r="J420" i="44"/>
  <c r="J419" i="44"/>
  <c r="J418" i="44"/>
  <c r="J417" i="44"/>
  <c r="J416" i="44"/>
  <c r="J415" i="44"/>
  <c r="J414" i="44"/>
  <c r="J413" i="44"/>
  <c r="J412" i="44"/>
  <c r="J411" i="44"/>
  <c r="J410" i="44"/>
  <c r="J409" i="44"/>
  <c r="J408" i="44"/>
  <c r="J407" i="44"/>
  <c r="J406" i="44"/>
  <c r="J405" i="44"/>
  <c r="J404" i="44"/>
  <c r="J403" i="44"/>
  <c r="J402" i="44"/>
  <c r="J401" i="44"/>
  <c r="J400" i="44"/>
  <c r="J399" i="44"/>
  <c r="J398" i="44"/>
  <c r="J397" i="44"/>
  <c r="J396" i="44"/>
  <c r="J395" i="44"/>
  <c r="J394" i="44"/>
  <c r="J393" i="44"/>
  <c r="J392" i="44"/>
  <c r="J391" i="44"/>
  <c r="J390" i="44"/>
  <c r="J389" i="44"/>
  <c r="J388" i="44"/>
  <c r="J387" i="44"/>
  <c r="J386" i="44"/>
  <c r="J385" i="44"/>
  <c r="J384" i="44"/>
  <c r="J383" i="44"/>
  <c r="J382" i="44"/>
  <c r="J381" i="44"/>
  <c r="J380" i="44"/>
  <c r="J379" i="44"/>
  <c r="J378" i="44"/>
  <c r="J377" i="44"/>
  <c r="J376" i="44"/>
  <c r="J375" i="44"/>
  <c r="J374" i="44"/>
  <c r="J373" i="44"/>
  <c r="J372" i="44"/>
  <c r="J371" i="44"/>
  <c r="J370" i="44"/>
  <c r="J369" i="44"/>
  <c r="J368" i="44"/>
  <c r="J367" i="44"/>
  <c r="J366" i="44"/>
  <c r="J365" i="44"/>
  <c r="J364" i="44"/>
  <c r="J363" i="44"/>
  <c r="J362" i="44"/>
  <c r="J361" i="44"/>
  <c r="J360" i="44"/>
  <c r="J359" i="44"/>
  <c r="J358" i="44"/>
  <c r="J357" i="44"/>
  <c r="J356" i="44"/>
  <c r="J355" i="44"/>
  <c r="J354" i="44"/>
  <c r="J353" i="44"/>
  <c r="J352" i="44"/>
  <c r="J351" i="44"/>
  <c r="J350" i="44"/>
  <c r="J349" i="44"/>
  <c r="J348" i="44"/>
  <c r="J347" i="44"/>
  <c r="J346" i="44"/>
  <c r="J345" i="44"/>
  <c r="J344" i="44"/>
  <c r="H344" i="44"/>
  <c r="J343" i="44"/>
  <c r="H343" i="44"/>
  <c r="J342" i="44"/>
  <c r="H342" i="44"/>
  <c r="J341" i="44"/>
  <c r="H341" i="44"/>
  <c r="J340" i="44"/>
  <c r="H340" i="44"/>
  <c r="J339" i="44"/>
  <c r="H339" i="44"/>
  <c r="J338" i="44"/>
  <c r="H338" i="44"/>
  <c r="J337" i="44"/>
  <c r="H337" i="44"/>
  <c r="J336" i="44"/>
  <c r="H336" i="44"/>
  <c r="J335" i="44"/>
  <c r="H335" i="44"/>
  <c r="J334" i="44"/>
  <c r="H334" i="44"/>
  <c r="J333" i="44"/>
  <c r="H333" i="44"/>
  <c r="J332" i="44"/>
  <c r="H332" i="44"/>
  <c r="J331" i="44"/>
  <c r="H331" i="44"/>
  <c r="J330" i="44"/>
  <c r="H330" i="44"/>
  <c r="J329" i="44"/>
  <c r="H329" i="44"/>
  <c r="J328" i="44"/>
  <c r="H328" i="44"/>
  <c r="J327" i="44"/>
  <c r="H327" i="44"/>
  <c r="J326" i="44"/>
  <c r="H326" i="44"/>
  <c r="J325" i="44"/>
  <c r="H325" i="44"/>
  <c r="J324" i="44"/>
  <c r="H324" i="44"/>
  <c r="J323" i="44"/>
  <c r="H323" i="44"/>
  <c r="J322" i="44"/>
  <c r="H322" i="44"/>
  <c r="J321" i="44"/>
  <c r="H321" i="44"/>
  <c r="J320" i="44"/>
  <c r="H320" i="44"/>
  <c r="J319" i="44"/>
  <c r="H319" i="44"/>
  <c r="J318" i="44"/>
  <c r="H318" i="44"/>
  <c r="J317" i="44"/>
  <c r="H317" i="44"/>
  <c r="J316" i="44"/>
  <c r="H316" i="44"/>
  <c r="J315" i="44"/>
  <c r="H315" i="44"/>
  <c r="J314" i="44"/>
  <c r="H314" i="44"/>
  <c r="J313" i="44"/>
  <c r="H313" i="44"/>
  <c r="J312" i="44"/>
  <c r="H312" i="44"/>
  <c r="J311" i="44"/>
  <c r="H311" i="44"/>
  <c r="J310" i="44"/>
  <c r="H310" i="44"/>
  <c r="J309" i="44"/>
  <c r="H309" i="44"/>
  <c r="J308" i="44"/>
  <c r="H308" i="44"/>
  <c r="J307" i="44"/>
  <c r="H307" i="44"/>
  <c r="J306" i="44"/>
  <c r="H306" i="44"/>
  <c r="J305" i="44"/>
  <c r="H305" i="44"/>
  <c r="J304" i="44"/>
  <c r="H304" i="44"/>
  <c r="J303" i="44"/>
  <c r="H303" i="44"/>
  <c r="J302" i="44"/>
  <c r="H302" i="44"/>
  <c r="J301" i="44"/>
  <c r="H301" i="44"/>
  <c r="J300" i="44"/>
  <c r="H300" i="44"/>
  <c r="J299" i="44"/>
  <c r="H299" i="44"/>
  <c r="J298" i="44"/>
  <c r="H298" i="44"/>
  <c r="J297" i="44"/>
  <c r="H297" i="44"/>
  <c r="J296" i="44"/>
  <c r="H296" i="44"/>
  <c r="J295" i="44"/>
  <c r="H295" i="44"/>
  <c r="J294" i="44"/>
  <c r="H294" i="44"/>
  <c r="J293" i="44"/>
  <c r="H293" i="44"/>
  <c r="J292" i="44"/>
  <c r="H292" i="44"/>
  <c r="J291" i="44"/>
  <c r="H291" i="44"/>
  <c r="J290" i="44"/>
  <c r="H290" i="44"/>
  <c r="J289" i="44"/>
  <c r="H289" i="44"/>
  <c r="J288" i="44"/>
  <c r="H288" i="44"/>
  <c r="J287" i="44"/>
  <c r="H287" i="44"/>
  <c r="J286" i="44"/>
  <c r="H286" i="44"/>
  <c r="J285" i="44"/>
  <c r="H285" i="44"/>
  <c r="J284" i="44"/>
  <c r="H284" i="44"/>
  <c r="J283" i="44"/>
  <c r="H283" i="44"/>
  <c r="J282" i="44"/>
  <c r="H282" i="44"/>
  <c r="J281" i="44"/>
  <c r="H281" i="44"/>
  <c r="J280" i="44"/>
  <c r="H280" i="44"/>
  <c r="J279" i="44"/>
  <c r="H279" i="44"/>
  <c r="J278" i="44"/>
  <c r="H278" i="44"/>
  <c r="J277" i="44"/>
  <c r="H277" i="44"/>
  <c r="J276" i="44"/>
  <c r="H276" i="44"/>
  <c r="J275" i="44"/>
  <c r="H275" i="44"/>
  <c r="J274" i="44"/>
  <c r="H274" i="44"/>
  <c r="J273" i="44"/>
  <c r="H273" i="44"/>
  <c r="J272" i="44"/>
  <c r="H272" i="44"/>
  <c r="J271" i="44"/>
  <c r="H271" i="44"/>
  <c r="J270" i="44"/>
  <c r="H270" i="44"/>
  <c r="J269" i="44"/>
  <c r="H269" i="44"/>
  <c r="J268" i="44"/>
  <c r="H268" i="44"/>
  <c r="J267" i="44"/>
  <c r="H267" i="44"/>
  <c r="J266" i="44"/>
  <c r="H266" i="44"/>
  <c r="J265" i="44"/>
  <c r="H265" i="44"/>
  <c r="J264" i="44"/>
  <c r="H264" i="44"/>
  <c r="J263" i="44"/>
  <c r="H263" i="44"/>
  <c r="J262" i="44"/>
  <c r="H262" i="44"/>
  <c r="J261" i="44"/>
  <c r="H261" i="44"/>
  <c r="J260" i="44"/>
  <c r="H260" i="44"/>
  <c r="J259" i="44"/>
  <c r="H259" i="44"/>
  <c r="J258" i="44"/>
  <c r="H258" i="44"/>
  <c r="J257" i="44"/>
  <c r="H257" i="44"/>
  <c r="J256" i="44"/>
  <c r="H256" i="44"/>
  <c r="J255" i="44"/>
  <c r="H255" i="44"/>
  <c r="J254" i="44"/>
  <c r="H254" i="44"/>
  <c r="J253" i="44"/>
  <c r="H253" i="44"/>
  <c r="J252" i="44"/>
  <c r="H252" i="44"/>
  <c r="J251" i="44"/>
  <c r="H251" i="44"/>
  <c r="J250" i="44"/>
  <c r="H250" i="44"/>
  <c r="J249" i="44"/>
  <c r="H249" i="44"/>
  <c r="J248" i="44"/>
  <c r="H248" i="44"/>
  <c r="J247" i="44"/>
  <c r="H247" i="44"/>
  <c r="J246" i="44"/>
  <c r="H246" i="44"/>
  <c r="J245" i="44"/>
  <c r="H245" i="44"/>
  <c r="J244" i="44"/>
  <c r="H244" i="44"/>
  <c r="J243" i="44"/>
  <c r="H243" i="44"/>
  <c r="J242" i="44"/>
  <c r="H242" i="44"/>
  <c r="J241" i="44"/>
  <c r="H241" i="44"/>
  <c r="J240" i="44"/>
  <c r="H240" i="44"/>
  <c r="J239" i="44"/>
  <c r="H239" i="44"/>
  <c r="J238" i="44"/>
  <c r="H238" i="44"/>
  <c r="J237" i="44"/>
  <c r="H237" i="44"/>
  <c r="J236" i="44"/>
  <c r="H236" i="44"/>
  <c r="J235" i="44"/>
  <c r="H235" i="44"/>
  <c r="J234" i="44"/>
  <c r="H234" i="44"/>
  <c r="J233" i="44"/>
  <c r="H233" i="44"/>
  <c r="J232" i="44"/>
  <c r="H232" i="44"/>
  <c r="J231" i="44"/>
  <c r="H231" i="44"/>
  <c r="J230" i="44"/>
  <c r="H230" i="44"/>
  <c r="J229" i="44"/>
  <c r="H229" i="44"/>
  <c r="J228" i="44"/>
  <c r="H228" i="44"/>
  <c r="J227" i="44"/>
  <c r="H227" i="44"/>
  <c r="J226" i="44"/>
  <c r="H226" i="44"/>
  <c r="J225" i="44"/>
  <c r="H225" i="44"/>
  <c r="J224" i="44"/>
  <c r="H224" i="44"/>
  <c r="J223" i="44"/>
  <c r="H223" i="44"/>
  <c r="J222" i="44"/>
  <c r="H222" i="44"/>
  <c r="J221" i="44"/>
  <c r="H221" i="44"/>
  <c r="J220" i="44"/>
  <c r="H220" i="44"/>
  <c r="J219" i="44"/>
  <c r="H219" i="44"/>
  <c r="J218" i="44"/>
  <c r="H218" i="44"/>
  <c r="J217" i="44"/>
  <c r="H217" i="44"/>
  <c r="J216" i="44"/>
  <c r="H216" i="44"/>
  <c r="J215" i="44"/>
  <c r="H215" i="44"/>
  <c r="J214" i="44"/>
  <c r="H214" i="44"/>
  <c r="J213" i="44"/>
  <c r="H213" i="44"/>
  <c r="J212" i="44"/>
  <c r="H212" i="44"/>
  <c r="J211" i="44"/>
  <c r="H211" i="44"/>
  <c r="J210" i="44"/>
  <c r="H210" i="44"/>
  <c r="J209" i="44"/>
  <c r="H209" i="44"/>
  <c r="J208" i="44"/>
  <c r="H208" i="44"/>
  <c r="J207" i="44"/>
  <c r="H207" i="44"/>
  <c r="J206" i="44"/>
  <c r="H206" i="44"/>
  <c r="J205" i="44"/>
  <c r="H205" i="44"/>
  <c r="J204" i="44"/>
  <c r="H204" i="44"/>
  <c r="J203" i="44"/>
  <c r="H203" i="44"/>
  <c r="J202" i="44"/>
  <c r="H202" i="44"/>
  <c r="J201" i="44"/>
  <c r="H201" i="44"/>
  <c r="J200" i="44"/>
  <c r="H200" i="44"/>
  <c r="J199" i="44"/>
  <c r="H199" i="44"/>
  <c r="J198" i="44"/>
  <c r="H198" i="44"/>
  <c r="J197" i="44"/>
  <c r="H197" i="44"/>
  <c r="J196" i="44"/>
  <c r="H196" i="44"/>
  <c r="J195" i="44"/>
  <c r="H195" i="44"/>
  <c r="J194" i="44"/>
  <c r="H194" i="44"/>
  <c r="J193" i="44"/>
  <c r="H193" i="44"/>
  <c r="J192" i="44"/>
  <c r="H192" i="44"/>
  <c r="J191" i="44"/>
  <c r="H191" i="44"/>
  <c r="J190" i="44"/>
  <c r="H190" i="44"/>
  <c r="J189" i="44"/>
  <c r="H189" i="44"/>
  <c r="J188" i="44"/>
  <c r="H188" i="44"/>
  <c r="J187" i="44"/>
  <c r="H187" i="44"/>
  <c r="J186" i="44"/>
  <c r="H186" i="44"/>
  <c r="J185" i="44"/>
  <c r="H185" i="44"/>
  <c r="J184" i="44"/>
  <c r="H184" i="44"/>
  <c r="J183" i="44"/>
  <c r="H183" i="44"/>
  <c r="J182" i="44"/>
  <c r="H182" i="44"/>
  <c r="J181" i="44"/>
  <c r="H181" i="44"/>
  <c r="J180" i="44"/>
  <c r="H180" i="44"/>
  <c r="J179" i="44"/>
  <c r="H179" i="44"/>
  <c r="J178" i="44"/>
  <c r="H178" i="44"/>
  <c r="J177" i="44"/>
  <c r="H177" i="44"/>
  <c r="J176" i="44"/>
  <c r="H176" i="44"/>
  <c r="J175" i="44"/>
  <c r="H175" i="44"/>
  <c r="J174" i="44"/>
  <c r="H174" i="44"/>
  <c r="J173" i="44"/>
  <c r="H173" i="44"/>
  <c r="J172" i="44"/>
  <c r="H172" i="44"/>
  <c r="J171" i="44"/>
  <c r="H171" i="44"/>
  <c r="J170" i="44"/>
  <c r="H170" i="44"/>
  <c r="J169" i="44"/>
  <c r="H169" i="44"/>
  <c r="J168" i="44"/>
  <c r="H168" i="44"/>
  <c r="J167" i="44"/>
  <c r="H167" i="44"/>
  <c r="J166" i="44"/>
  <c r="H166" i="44"/>
  <c r="J165" i="44"/>
  <c r="H165" i="44"/>
  <c r="J164" i="44"/>
  <c r="H164" i="44"/>
  <c r="J163" i="44"/>
  <c r="H163" i="44"/>
  <c r="J162" i="44"/>
  <c r="H162" i="44"/>
  <c r="J161" i="44"/>
  <c r="H161" i="44"/>
  <c r="J160" i="44"/>
  <c r="H160" i="44"/>
  <c r="J159" i="44"/>
  <c r="H159" i="44"/>
  <c r="J158" i="44"/>
  <c r="H158" i="44"/>
  <c r="J157" i="44"/>
  <c r="H157" i="44"/>
  <c r="J156" i="44"/>
  <c r="H156" i="44"/>
  <c r="J155" i="44"/>
  <c r="H155" i="44"/>
  <c r="J154" i="44"/>
  <c r="H154" i="44"/>
  <c r="J153" i="44"/>
  <c r="H153" i="44"/>
  <c r="J152" i="44"/>
  <c r="H152" i="44"/>
  <c r="J151" i="44"/>
  <c r="H151" i="44"/>
  <c r="J150" i="44"/>
  <c r="H150" i="44"/>
  <c r="J149" i="44"/>
  <c r="H149" i="44"/>
  <c r="J148" i="44"/>
  <c r="H148" i="44"/>
  <c r="J147" i="44"/>
  <c r="H147" i="44"/>
  <c r="J146" i="44"/>
  <c r="H146" i="44"/>
  <c r="J145" i="44"/>
  <c r="H145" i="44"/>
  <c r="J144" i="44"/>
  <c r="H144" i="44"/>
  <c r="J143" i="44"/>
  <c r="H143" i="44"/>
  <c r="J142" i="44"/>
  <c r="H142" i="44"/>
  <c r="J141" i="44"/>
  <c r="H141" i="44"/>
  <c r="J140" i="44"/>
  <c r="H140" i="44"/>
  <c r="J139" i="44"/>
  <c r="H139" i="44"/>
  <c r="J138" i="44"/>
  <c r="H138" i="44"/>
  <c r="J137" i="44"/>
  <c r="H137" i="44"/>
  <c r="J136" i="44"/>
  <c r="H136" i="44"/>
  <c r="J135" i="44"/>
  <c r="H135" i="44"/>
  <c r="J134" i="44"/>
  <c r="H134" i="44"/>
  <c r="J133" i="44"/>
  <c r="H133" i="44"/>
  <c r="J132" i="44"/>
  <c r="H132" i="44"/>
  <c r="J131" i="44"/>
  <c r="H131" i="44"/>
  <c r="J130" i="44"/>
  <c r="H130" i="44"/>
  <c r="J129" i="44"/>
  <c r="H129" i="44"/>
  <c r="J128" i="44"/>
  <c r="H128" i="44"/>
  <c r="J127" i="44"/>
  <c r="H127" i="44"/>
  <c r="J126" i="44"/>
  <c r="H126" i="44"/>
  <c r="J125" i="44"/>
  <c r="H125" i="44"/>
  <c r="C10" i="44"/>
  <c r="E9" i="44"/>
  <c r="D9" i="44"/>
  <c r="C9" i="44"/>
  <c r="C8" i="44"/>
  <c r="C7" i="44"/>
  <c r="D10" i="44" l="1"/>
  <c r="E6" i="44"/>
  <c r="E10" i="44"/>
  <c r="E8" i="44"/>
  <c r="D6" i="44"/>
  <c r="C11" i="44"/>
  <c r="D7" i="44"/>
  <c r="D8" i="44"/>
  <c r="E7" i="44"/>
  <c r="E11" i="44" l="1"/>
  <c r="D11" i="44"/>
  <c r="J291" i="4" l="1"/>
  <c r="J277" i="4"/>
  <c r="J267" i="4"/>
  <c r="J253" i="4"/>
  <c r="J229" i="4"/>
  <c r="J199" i="4"/>
  <c r="J170" i="4"/>
  <c r="J140" i="4"/>
  <c r="J134" i="4"/>
  <c r="J130" i="4"/>
  <c r="J127" i="4"/>
  <c r="J121" i="4"/>
  <c r="J116" i="4"/>
  <c r="D479" i="7" l="1"/>
  <c r="AJ202" i="42"/>
  <c r="D478" i="7" l="1"/>
  <c r="K10" i="43" l="1"/>
  <c r="J11" i="43"/>
  <c r="K11" i="43" s="1"/>
  <c r="O9" i="43"/>
  <c r="J8" i="43"/>
  <c r="J6" i="43"/>
  <c r="K6" i="43" s="1"/>
  <c r="K8" i="43" l="1"/>
  <c r="K9" i="43"/>
  <c r="O5" i="43"/>
  <c r="K5" i="43"/>
  <c r="K7" i="43"/>
  <c r="O7" i="43"/>
  <c r="A117" i="4"/>
  <c r="A118" i="4" s="1"/>
  <c r="A119" i="4" s="1"/>
  <c r="A120" i="4" s="1"/>
  <c r="A122" i="4" s="1"/>
  <c r="A123" i="4" s="1"/>
  <c r="A124" i="4" s="1"/>
  <c r="A125" i="4" s="1"/>
  <c r="A126" i="4" s="1"/>
  <c r="A128" i="4" s="1"/>
  <c r="A129" i="4" s="1"/>
  <c r="A131" i="4" s="1"/>
  <c r="A132" i="4" s="1"/>
  <c r="A133" i="4" s="1"/>
  <c r="A135" i="4" s="1"/>
  <c r="A136" i="4" s="1"/>
  <c r="A137" i="4" s="1"/>
  <c r="A138" i="4" s="1"/>
  <c r="A139"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4" i="4" s="1"/>
  <c r="A255" i="4" s="1"/>
  <c r="A256" i="4" s="1"/>
  <c r="A257" i="4" s="1"/>
  <c r="A258" i="4" s="1"/>
  <c r="A259" i="4" s="1"/>
  <c r="A260" i="4" s="1"/>
  <c r="A261" i="4" s="1"/>
  <c r="A262" i="4" s="1"/>
  <c r="A263" i="4" s="1"/>
  <c r="A264" i="4" s="1"/>
  <c r="A265" i="4" s="1"/>
  <c r="A266" i="4" s="1"/>
  <c r="A268" i="4" s="1"/>
  <c r="A269" i="4" s="1"/>
  <c r="A270" i="4" s="1"/>
  <c r="A271" i="4" s="1"/>
  <c r="A272" i="4" s="1"/>
  <c r="A273" i="4" s="1"/>
  <c r="A274" i="4" s="1"/>
  <c r="A275" i="4" s="1"/>
  <c r="A276" i="4" s="1"/>
  <c r="A278" i="4" s="1"/>
  <c r="A279" i="4" s="1"/>
  <c r="A280" i="4" s="1"/>
  <c r="A281" i="4" s="1"/>
  <c r="A282" i="4" s="1"/>
  <c r="A283" i="4" s="1"/>
  <c r="A284" i="4" s="1"/>
  <c r="A285" i="4" s="1"/>
  <c r="A286" i="4" s="1"/>
  <c r="A287" i="4" s="1"/>
  <c r="A288" i="4" s="1"/>
  <c r="A289" i="4" s="1"/>
  <c r="A290" i="4" s="1"/>
  <c r="D290" i="4"/>
  <c r="D289" i="4"/>
  <c r="D266" i="4"/>
  <c r="D252" i="4"/>
  <c r="D251" i="4"/>
  <c r="D250" i="4"/>
  <c r="D249" i="4"/>
  <c r="D248" i="4"/>
  <c r="D247" i="4"/>
  <c r="D228" i="4"/>
  <c r="D227" i="4"/>
  <c r="D226" i="4"/>
  <c r="D225" i="4"/>
  <c r="D224" i="4"/>
  <c r="D223" i="4"/>
  <c r="D222" i="4"/>
  <c r="D221" i="4"/>
  <c r="D220" i="4"/>
  <c r="D219" i="4"/>
  <c r="D218" i="4"/>
  <c r="D217" i="4"/>
  <c r="D216" i="4"/>
  <c r="D215" i="4"/>
  <c r="D214" i="4"/>
  <c r="D213" i="4"/>
  <c r="D212" i="4"/>
  <c r="O11" i="43" l="1"/>
  <c r="O12" i="43" s="1"/>
  <c r="D198" i="4"/>
  <c r="D197" i="4"/>
  <c r="D196" i="4"/>
  <c r="D195" i="4"/>
  <c r="D194" i="4"/>
  <c r="D193" i="4"/>
  <c r="D192" i="4"/>
  <c r="D191" i="4"/>
  <c r="D190" i="4"/>
  <c r="D188" i="4"/>
  <c r="D187" i="4"/>
  <c r="D186" i="4"/>
  <c r="D185" i="4"/>
  <c r="D169" i="4"/>
  <c r="D168" i="4"/>
  <c r="D167" i="4"/>
  <c r="D166" i="4"/>
  <c r="D165" i="4"/>
  <c r="D164" i="4"/>
  <c r="D163" i="4"/>
  <c r="D162" i="4"/>
  <c r="D161" i="4"/>
  <c r="A153" i="11"/>
  <c r="A154" i="11" s="1"/>
  <c r="A155" i="11" s="1"/>
  <c r="A156" i="11" s="1"/>
  <c r="A157" i="11" s="1"/>
  <c r="A158" i="11" s="1"/>
  <c r="A159" i="11" s="1"/>
  <c r="A160" i="11" s="1"/>
  <c r="A161" i="11" s="1"/>
  <c r="A162" i="11" s="1"/>
  <c r="A163" i="11" s="1"/>
  <c r="A164" i="11" s="1"/>
  <c r="A165" i="11" s="1"/>
  <c r="A166" i="11" s="1"/>
  <c r="A167" i="11" s="1"/>
  <c r="A169" i="11" s="1"/>
  <c r="A170" i="11" s="1"/>
  <c r="A171" i="11" s="1"/>
  <c r="A172" i="11" s="1"/>
  <c r="A173" i="11" s="1"/>
  <c r="A174" i="11" s="1"/>
  <c r="A175" i="11" s="1"/>
  <c r="A176" i="11" s="1"/>
  <c r="A177" i="11" s="1"/>
  <c r="A178" i="11" s="1"/>
  <c r="A179" i="11" s="1"/>
  <c r="A180" i="11" s="1"/>
  <c r="A181" i="11" s="1"/>
  <c r="A182" i="11" s="1"/>
  <c r="A183" i="11" s="1"/>
  <c r="A184" i="11" s="1"/>
  <c r="A186" i="11" s="1"/>
  <c r="A187" i="11" s="1"/>
  <c r="A188" i="11" s="1"/>
  <c r="A189" i="11" s="1"/>
  <c r="A190" i="11" s="1"/>
  <c r="A191" i="11" s="1"/>
  <c r="A192" i="11" s="1"/>
  <c r="A193" i="11" s="1"/>
  <c r="A194" i="11" s="1"/>
  <c r="E167" i="11"/>
  <c r="E166" i="11"/>
  <c r="E165" i="11"/>
  <c r="E164" i="11"/>
  <c r="E163" i="11"/>
  <c r="E150" i="11"/>
  <c r="E149" i="11"/>
  <c r="E148" i="11"/>
  <c r="E147" i="11"/>
  <c r="E146" i="11"/>
  <c r="E145" i="11"/>
  <c r="A10" i="26"/>
  <c r="A11" i="26"/>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D485" i="3" l="1"/>
  <c r="D486" i="3"/>
  <c r="A8" i="3"/>
  <c r="A9" i="3" s="1"/>
  <c r="A10" i="3" s="1"/>
  <c r="A11" i="3" s="1"/>
  <c r="D483" i="3"/>
  <c r="D482" i="3"/>
  <c r="D481" i="3"/>
  <c r="D480" i="3"/>
  <c r="D479" i="3"/>
  <c r="D478" i="3"/>
  <c r="D477" i="3"/>
  <c r="D476" i="3"/>
  <c r="D469" i="3"/>
  <c r="D468" i="3"/>
  <c r="D467" i="3"/>
  <c r="D466" i="3"/>
  <c r="D465" i="3"/>
  <c r="D464" i="3"/>
  <c r="D463" i="3"/>
  <c r="D462" i="3"/>
  <c r="D450" i="3"/>
  <c r="D449" i="3"/>
  <c r="D448" i="3"/>
  <c r="D447" i="3"/>
  <c r="D446" i="3"/>
  <c r="D445" i="3"/>
  <c r="D444" i="3"/>
  <c r="D443" i="3"/>
  <c r="D442" i="3"/>
  <c r="D441" i="3"/>
  <c r="D440" i="3"/>
  <c r="D439" i="3"/>
  <c r="D438" i="3"/>
  <c r="D437" i="3"/>
  <c r="D436" i="3"/>
  <c r="D435" i="3"/>
  <c r="D428" i="3"/>
  <c r="D427" i="3"/>
  <c r="D426" i="3"/>
  <c r="D425" i="3"/>
  <c r="D424" i="3"/>
  <c r="D423" i="3"/>
  <c r="D422" i="3"/>
  <c r="D421" i="3"/>
  <c r="D420" i="3"/>
  <c r="D419" i="3"/>
  <c r="D418" i="3"/>
  <c r="D417" i="3"/>
  <c r="D416" i="3"/>
  <c r="D415" i="3"/>
  <c r="D414" i="3"/>
  <c r="D413" i="3"/>
  <c r="D412" i="3"/>
  <c r="D411" i="3"/>
  <c r="D410" i="3"/>
  <c r="D409" i="3"/>
  <c r="A13" i="3" l="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3" i="3" s="1"/>
  <c r="A114" i="3" s="1"/>
  <c r="A115" i="3" s="1"/>
  <c r="A116" i="3" s="1"/>
  <c r="A117" i="3" s="1"/>
  <c r="A118" i="3" s="1"/>
  <c r="A119" i="3" s="1"/>
  <c r="A122" i="3" s="1"/>
  <c r="A123" i="3" s="1"/>
  <c r="A124" i="3" s="1"/>
  <c r="A125" i="3" s="1"/>
  <c r="A126" i="3" s="1"/>
  <c r="A127" i="3" s="1"/>
  <c r="A128" i="3" s="1"/>
  <c r="A129" i="3" s="1"/>
  <c r="A130" i="3" s="1"/>
  <c r="A131" i="3" s="1"/>
  <c r="A132" i="3" s="1"/>
  <c r="A133" i="3" s="1"/>
  <c r="A134" i="3" s="1"/>
  <c r="A135" i="3" s="1"/>
  <c r="A138" i="3" s="1"/>
  <c r="A139" i="3" s="1"/>
  <c r="A140" i="3" s="1"/>
  <c r="A141" i="3" s="1"/>
  <c r="A142" i="3" s="1"/>
  <c r="A143" i="3" s="1"/>
  <c r="A144" i="3" s="1"/>
  <c r="A145" i="3" s="1"/>
  <c r="A146" i="3" s="1"/>
  <c r="A147" i="3" s="1"/>
  <c r="A148" i="3" s="1"/>
  <c r="A149" i="3" s="1"/>
  <c r="A150" i="3" s="1"/>
  <c r="A151" i="3" s="1"/>
  <c r="A152"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8" i="3" s="1"/>
  <c r="A189" i="3" s="1"/>
  <c r="A190" i="3" s="1"/>
  <c r="A191" i="3" s="1"/>
  <c r="A192" i="3" s="1"/>
  <c r="A193" i="3" s="1"/>
  <c r="A194" i="3" s="1"/>
  <c r="A195" i="3" s="1"/>
  <c r="A196" i="3" s="1"/>
  <c r="A197" i="3" s="1"/>
  <c r="A198" i="3" s="1"/>
  <c r="A199" i="3" s="1"/>
  <c r="A200" i="3" s="1"/>
  <c r="A201" i="3" s="1"/>
  <c r="A202" i="3" s="1"/>
  <c r="A203" i="3" s="1"/>
  <c r="A204" i="3" s="1"/>
  <c r="A207" i="3" s="1"/>
  <c r="A208" i="3" s="1"/>
  <c r="A209" i="3" s="1"/>
  <c r="A210" i="3" s="1"/>
  <c r="A211" i="3" s="1"/>
  <c r="A212" i="3" s="1"/>
  <c r="A213" i="3" s="1"/>
  <c r="A216" i="3" s="1"/>
  <c r="A217" i="3" s="1"/>
  <c r="A218" i="3" s="1"/>
  <c r="A219" i="3" s="1"/>
  <c r="A220" i="3" s="1"/>
  <c r="A221" i="3" s="1"/>
  <c r="A222" i="3" s="1"/>
  <c r="A223" i="3" s="1"/>
  <c r="A226" i="3" s="1"/>
  <c r="A227" i="3" s="1"/>
  <c r="A228" i="3" s="1"/>
  <c r="A229" i="3" s="1"/>
  <c r="A230" i="3" s="1"/>
  <c r="A231" i="3" s="1"/>
  <c r="A232" i="3" s="1"/>
  <c r="A233" i="3" s="1"/>
  <c r="A234" i="3" s="1"/>
  <c r="A235" i="3" s="1"/>
  <c r="A236" i="3" s="1"/>
  <c r="A237" i="3" s="1"/>
  <c r="A238"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7" i="3" s="1"/>
  <c r="A338" i="3" s="1"/>
  <c r="A339" i="3" s="1"/>
  <c r="A340" i="3" s="1"/>
  <c r="A341" i="3" s="1"/>
  <c r="A342" i="3" s="1"/>
  <c r="A343" i="3" s="1"/>
  <c r="A344" i="3" s="1"/>
  <c r="A345" i="3" s="1"/>
  <c r="A346" i="3" s="1"/>
  <c r="A347" i="3" s="1"/>
  <c r="A348" i="3" s="1"/>
  <c r="A349" i="3" s="1"/>
  <c r="A350" i="3" s="1"/>
  <c r="A351" i="3" s="1"/>
  <c r="A352" i="3" s="1"/>
  <c r="A353" i="3" s="1"/>
  <c r="A354" i="3" s="1"/>
  <c r="A357" i="3" s="1"/>
  <c r="A358" i="3" s="1"/>
  <c r="A359" i="3" s="1"/>
  <c r="A360" i="3" s="1"/>
  <c r="A361" i="3" s="1"/>
  <c r="A362" i="3" s="1"/>
  <c r="A363" i="3" s="1"/>
  <c r="A364" i="3" s="1"/>
  <c r="A365" i="3" s="1"/>
  <c r="A366" i="3" s="1"/>
  <c r="A367" i="3" s="1"/>
  <c r="A368" i="3" s="1"/>
  <c r="A369" i="3" s="1"/>
  <c r="A370" i="3" s="1"/>
  <c r="A371"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32" i="3" s="1"/>
  <c r="A433" i="3" s="1"/>
  <c r="A434" i="3" s="1"/>
  <c r="A435" i="3" s="1"/>
  <c r="A436" i="3" s="1"/>
  <c r="A437" i="3" s="1"/>
  <c r="A438" i="3" s="1"/>
  <c r="A439" i="3" s="1"/>
  <c r="A440" i="3" s="1"/>
  <c r="A441" i="3" s="1"/>
  <c r="A442" i="3" s="1"/>
  <c r="A443" i="3" s="1"/>
  <c r="A444" i="3" s="1"/>
  <c r="A445" i="3" s="1"/>
  <c r="A446" i="3" s="1"/>
  <c r="A447" i="3" s="1"/>
  <c r="A448" i="3" s="1"/>
  <c r="A449" i="3" s="1"/>
  <c r="A450" i="3" s="1"/>
  <c r="A453" i="3" s="1"/>
  <c r="A454" i="3" s="1"/>
  <c r="A455" i="3" s="1"/>
  <c r="A456" i="3" s="1"/>
  <c r="A457" i="3" s="1"/>
  <c r="A458" i="3" s="1"/>
  <c r="A459" i="3" s="1"/>
  <c r="A460" i="3" s="1"/>
  <c r="A461" i="3" s="1"/>
  <c r="A462" i="3" s="1"/>
  <c r="A463" i="3" s="1"/>
  <c r="A464" i="3" s="1"/>
  <c r="A465" i="3" s="1"/>
  <c r="A466" i="3" s="1"/>
  <c r="A467" i="3" s="1"/>
  <c r="A468" i="3" s="1"/>
  <c r="A469" i="3" s="1"/>
  <c r="A472" i="3" s="1"/>
  <c r="A473" i="3" s="1"/>
  <c r="A474" i="3" s="1"/>
  <c r="A475" i="3" s="1"/>
  <c r="A476" i="3" s="1"/>
  <c r="A477" i="3" s="1"/>
  <c r="A478" i="3" s="1"/>
  <c r="A479" i="3" s="1"/>
  <c r="A480" i="3" s="1"/>
  <c r="A481" i="3" s="1"/>
  <c r="A482" i="3" s="1"/>
  <c r="A483" i="3" s="1"/>
  <c r="AG364" i="42"/>
  <c r="AD160" i="42"/>
  <c r="AF366" i="42"/>
  <c r="AE365" i="42"/>
  <c r="AI360" i="42"/>
  <c r="AJ359" i="42"/>
  <c r="AF357" i="42"/>
  <c r="AE356" i="42"/>
  <c r="AG355" i="42"/>
  <c r="AI351" i="42"/>
  <c r="AJ350" i="42"/>
  <c r="AK350" i="42" s="1"/>
  <c r="AF348" i="42"/>
  <c r="AE347" i="42"/>
  <c r="AG346" i="42"/>
  <c r="AI342" i="42"/>
  <c r="AJ341" i="42"/>
  <c r="AK341" i="42" s="1"/>
  <c r="AF339" i="42"/>
  <c r="AE338" i="42"/>
  <c r="AG337" i="42"/>
  <c r="AI333" i="42"/>
  <c r="AJ332" i="42"/>
  <c r="AF330" i="42"/>
  <c r="AE329" i="42"/>
  <c r="AG328" i="42"/>
  <c r="AK323" i="42"/>
  <c r="AF321" i="42"/>
  <c r="AE320" i="42"/>
  <c r="AG319" i="42"/>
  <c r="AI315" i="42"/>
  <c r="AJ314" i="42"/>
  <c r="AK314" i="42" s="1"/>
  <c r="AF312" i="42"/>
  <c r="AE311" i="42"/>
  <c r="AG310" i="42"/>
  <c r="AI306" i="42"/>
  <c r="AJ305" i="42"/>
  <c r="AF303" i="42"/>
  <c r="AE302" i="42"/>
  <c r="AG301" i="42"/>
  <c r="AI297" i="42"/>
  <c r="AJ296" i="42"/>
  <c r="AK296" i="42" s="1"/>
  <c r="AF294" i="42"/>
  <c r="AE293" i="42"/>
  <c r="AG292" i="42"/>
  <c r="AI288" i="42"/>
  <c r="AJ287" i="42"/>
  <c r="AK287" i="42" s="1"/>
  <c r="AF285" i="42"/>
  <c r="AE284" i="42"/>
  <c r="AG283" i="42"/>
  <c r="AI279" i="42"/>
  <c r="AJ278" i="42"/>
  <c r="AF276" i="42"/>
  <c r="AE275" i="42"/>
  <c r="AG274" i="42"/>
  <c r="AI270" i="42"/>
  <c r="AJ269" i="42"/>
  <c r="AK269" i="42" s="1"/>
  <c r="AF266" i="42"/>
  <c r="AE265" i="42"/>
  <c r="AG264" i="42"/>
  <c r="AI260" i="42"/>
  <c r="AJ259" i="42"/>
  <c r="AF257" i="42"/>
  <c r="AE256" i="42"/>
  <c r="AG255" i="42"/>
  <c r="AI251" i="42"/>
  <c r="AJ250" i="42"/>
  <c r="AK250" i="42" s="1"/>
  <c r="AF247" i="42"/>
  <c r="AE246" i="42"/>
  <c r="AG245" i="42"/>
  <c r="AI241" i="42"/>
  <c r="AJ240" i="42"/>
  <c r="AK240" i="42" s="1"/>
  <c r="AF237" i="42"/>
  <c r="AE236" i="42"/>
  <c r="AG235" i="42"/>
  <c r="AI231" i="42"/>
  <c r="AJ230" i="42"/>
  <c r="AF228" i="42"/>
  <c r="AE227" i="42"/>
  <c r="AG226" i="42"/>
  <c r="AI222" i="42"/>
  <c r="AJ221" i="42"/>
  <c r="AF219" i="42"/>
  <c r="AE218" i="42"/>
  <c r="AG217" i="42"/>
  <c r="AI213" i="42"/>
  <c r="AJ212" i="42"/>
  <c r="AF209" i="42"/>
  <c r="AE208" i="42"/>
  <c r="AG207" i="42"/>
  <c r="AI203" i="42"/>
  <c r="AF200" i="42"/>
  <c r="AE199" i="42"/>
  <c r="AI194" i="42"/>
  <c r="AG188" i="42"/>
  <c r="AF181" i="42"/>
  <c r="AE180" i="42"/>
  <c r="AG179" i="42"/>
  <c r="AD178" i="42"/>
  <c r="AE171" i="42"/>
  <c r="AG170" i="42"/>
  <c r="AD169" i="42"/>
  <c r="AG162" i="42"/>
  <c r="AE162" i="42"/>
  <c r="AD151" i="42"/>
  <c r="AF145" i="42"/>
  <c r="AE144" i="42"/>
  <c r="AG143" i="42"/>
  <c r="AD142" i="42"/>
  <c r="AF136" i="42"/>
  <c r="AE135" i="42"/>
  <c r="AG134" i="42"/>
  <c r="AD133" i="42"/>
  <c r="AF127" i="42"/>
  <c r="AE126" i="42"/>
  <c r="AG125" i="42"/>
  <c r="AD124" i="42"/>
  <c r="AF118" i="42"/>
  <c r="AE117" i="42"/>
  <c r="AG116" i="42"/>
  <c r="AD115" i="42"/>
  <c r="AF109" i="42"/>
  <c r="AE108" i="42"/>
  <c r="AG107" i="42"/>
  <c r="AD106" i="42"/>
  <c r="AF100" i="42"/>
  <c r="AE99" i="42"/>
  <c r="AG98" i="42"/>
  <c r="AD97" i="42"/>
  <c r="AF91" i="42"/>
  <c r="AE90" i="42"/>
  <c r="AG89" i="42"/>
  <c r="AD88" i="42"/>
  <c r="AF82" i="42"/>
  <c r="AE81" i="42"/>
  <c r="AG80" i="42"/>
  <c r="AD79" i="42"/>
  <c r="AF73" i="42"/>
  <c r="AE72" i="42"/>
  <c r="AG71" i="42"/>
  <c r="AD70" i="42"/>
  <c r="AF64" i="42"/>
  <c r="AE63" i="42"/>
  <c r="AG62" i="42"/>
  <c r="AD61" i="42"/>
  <c r="AF55" i="42"/>
  <c r="AE54" i="42"/>
  <c r="AG53" i="42"/>
  <c r="AD52" i="42"/>
  <c r="AF46" i="42"/>
  <c r="AE45" i="42"/>
  <c r="AG44" i="42"/>
  <c r="AD43" i="42"/>
  <c r="AF37" i="42"/>
  <c r="AE36" i="42"/>
  <c r="AG35" i="42"/>
  <c r="AD34" i="42"/>
  <c r="AG25" i="42"/>
  <c r="AE25" i="42"/>
  <c r="X17" i="42"/>
  <c r="X19" i="42" s="1"/>
  <c r="AB16" i="42"/>
  <c r="AB15" i="42"/>
  <c r="Z4" i="42"/>
  <c r="AH266" i="42" l="1"/>
  <c r="AH228" i="42"/>
  <c r="AK230" i="42"/>
  <c r="AH247" i="42"/>
  <c r="AH209" i="42"/>
  <c r="AJ367" i="42"/>
  <c r="Z13" i="42" s="1"/>
  <c r="AB13" i="42" s="1"/>
  <c r="AK259" i="42"/>
  <c r="AK359" i="42"/>
  <c r="AH330" i="42"/>
  <c r="AH348" i="42"/>
  <c r="AK305" i="42"/>
  <c r="AB17" i="42"/>
  <c r="AG367" i="42"/>
  <c r="Z10" i="42" s="1"/>
  <c r="AH366" i="42"/>
  <c r="AH321" i="42"/>
  <c r="AH339" i="42"/>
  <c r="AF367" i="42"/>
  <c r="X10" i="42" s="1"/>
  <c r="AH200" i="42"/>
  <c r="AH219" i="42"/>
  <c r="AH237" i="42"/>
  <c r="AK202" i="42"/>
  <c r="AK221" i="42"/>
  <c r="AH257" i="42"/>
  <c r="AH303" i="42"/>
  <c r="AH357" i="42"/>
  <c r="AI367" i="42"/>
  <c r="AH276" i="42"/>
  <c r="AH294" i="42"/>
  <c r="AE367" i="42"/>
  <c r="Z12" i="42" s="1"/>
  <c r="AB12" i="42" s="1"/>
  <c r="AK278" i="42"/>
  <c r="AH312" i="42"/>
  <c r="AK211" i="42"/>
  <c r="AH285" i="42"/>
  <c r="AK332" i="42"/>
  <c r="AD367" i="42"/>
  <c r="AH367" i="42" l="1"/>
  <c r="AK367" i="42"/>
  <c r="AB10" i="42"/>
  <c r="E10" i="34" l="1"/>
  <c r="E11" i="34" s="1"/>
  <c r="E12" i="34" s="1"/>
  <c r="E13" i="34" s="1"/>
  <c r="E14" i="34" s="1"/>
  <c r="E15" i="34" s="1"/>
  <c r="E16" i="34" s="1"/>
  <c r="E17" i="34" s="1"/>
  <c r="E18" i="34" s="1"/>
  <c r="O182" i="22" l="1"/>
  <c r="O170" i="22"/>
  <c r="O158" i="22"/>
  <c r="O146" i="22"/>
  <c r="O138" i="22"/>
  <c r="O119" i="22"/>
  <c r="O103" i="22"/>
  <c r="O95" i="22"/>
  <c r="O92" i="22"/>
  <c r="O89" i="22"/>
  <c r="O85" i="22"/>
  <c r="O70" i="22"/>
  <c r="O50" i="22"/>
  <c r="O29" i="22"/>
  <c r="J286" i="4"/>
  <c r="J104" i="4"/>
  <c r="J82" i="4"/>
  <c r="J54" i="4"/>
  <c r="J31" i="4"/>
  <c r="J10" i="4"/>
  <c r="Z17" i="30" l="1"/>
  <c r="L26" i="13" l="1"/>
  <c r="K181" i="4" l="1"/>
  <c r="M124" i="3" l="1"/>
  <c r="D14" i="41" l="1"/>
  <c r="A7" i="41"/>
  <c r="A8" i="41"/>
  <c r="A9" i="41"/>
  <c r="A10" i="41"/>
  <c r="A11" i="41"/>
  <c r="A6" i="41"/>
  <c r="E14" i="41"/>
  <c r="E15" i="41" s="1"/>
  <c r="D15" i="41"/>
  <c r="M12" i="38" l="1"/>
  <c r="AI167" i="30"/>
  <c r="AH167" i="30"/>
  <c r="AF166" i="30"/>
  <c r="AE165" i="30"/>
  <c r="AG164" i="30"/>
  <c r="AD163" i="30"/>
  <c r="AI160" i="30"/>
  <c r="AJ158" i="30"/>
  <c r="AK158" i="30" s="1"/>
  <c r="AF157" i="30"/>
  <c r="AE156" i="30"/>
  <c r="AG155" i="30"/>
  <c r="AD154" i="30"/>
  <c r="AI151" i="30"/>
  <c r="AJ150" i="30"/>
  <c r="AK150" i="30" s="1"/>
  <c r="AF148" i="30"/>
  <c r="AE147" i="30"/>
  <c r="AG146" i="30"/>
  <c r="AD145" i="30"/>
  <c r="AI142" i="30"/>
  <c r="AJ141" i="30"/>
  <c r="AK141" i="30" s="1"/>
  <c r="AF139" i="30"/>
  <c r="AE138" i="30"/>
  <c r="AG137" i="30"/>
  <c r="AD136" i="30"/>
  <c r="AI133" i="30"/>
  <c r="AJ132" i="30"/>
  <c r="AK132" i="30" s="1"/>
  <c r="AF130" i="30"/>
  <c r="AE129" i="30"/>
  <c r="AG128" i="30"/>
  <c r="AD127" i="30"/>
  <c r="AI124" i="30"/>
  <c r="AK123" i="30"/>
  <c r="AJ123" i="30"/>
  <c r="AF121" i="30"/>
  <c r="AE120" i="30"/>
  <c r="AG119" i="30"/>
  <c r="AD118" i="30"/>
  <c r="AI115" i="30"/>
  <c r="AK114" i="30"/>
  <c r="AJ114" i="30"/>
  <c r="AF112" i="30"/>
  <c r="AE111" i="30"/>
  <c r="AG110" i="30"/>
  <c r="AD109" i="30"/>
  <c r="AI106" i="30"/>
  <c r="AK105" i="30"/>
  <c r="AJ105" i="30"/>
  <c r="AF103" i="30"/>
  <c r="AE102" i="30"/>
  <c r="AG101" i="30"/>
  <c r="AD100" i="30"/>
  <c r="AI97" i="30"/>
  <c r="AK96" i="30"/>
  <c r="AJ96" i="30"/>
  <c r="AF94" i="30"/>
  <c r="AE93" i="30"/>
  <c r="AG92" i="30"/>
  <c r="AD91" i="30"/>
  <c r="AI88" i="30"/>
  <c r="AK87" i="30"/>
  <c r="AJ87" i="30"/>
  <c r="AF85" i="30"/>
  <c r="AE84" i="30"/>
  <c r="AG83" i="30"/>
  <c r="AD82" i="30"/>
  <c r="AI79" i="30"/>
  <c r="AJ78" i="30"/>
  <c r="AK78" i="30" s="1"/>
  <c r="AF76" i="30"/>
  <c r="AE75" i="30"/>
  <c r="AG74" i="30"/>
  <c r="AD73" i="30"/>
  <c r="AI70" i="30"/>
  <c r="AK69" i="30"/>
  <c r="AJ69" i="30"/>
  <c r="AF67" i="30"/>
  <c r="AE66" i="30"/>
  <c r="AG65" i="30"/>
  <c r="AD64" i="30"/>
  <c r="AI61" i="30"/>
  <c r="AJ60" i="30"/>
  <c r="AK60" i="30" s="1"/>
  <c r="AF58" i="30"/>
  <c r="AE57" i="30"/>
  <c r="AG56" i="30"/>
  <c r="AD55" i="30"/>
  <c r="AI52" i="30"/>
  <c r="AJ51" i="30"/>
  <c r="AF49" i="30"/>
  <c r="AE48" i="30"/>
  <c r="AG47" i="30"/>
  <c r="AD46" i="30"/>
  <c r="AI43" i="30"/>
  <c r="AJ42" i="30"/>
  <c r="AK42" i="30" s="1"/>
  <c r="AF40" i="30"/>
  <c r="AE39" i="30"/>
  <c r="AG38" i="30"/>
  <c r="AD37" i="30"/>
  <c r="AI34" i="30"/>
  <c r="AJ33" i="30"/>
  <c r="AK33" i="30" s="1"/>
  <c r="AF31" i="30"/>
  <c r="AE30" i="30"/>
  <c r="AG29" i="30"/>
  <c r="AD28" i="30"/>
  <c r="AI25" i="30"/>
  <c r="AK24" i="30"/>
  <c r="AJ24" i="30"/>
  <c r="AB19" i="30"/>
  <c r="AB17" i="30"/>
  <c r="Z16" i="30"/>
  <c r="AB16" i="30" s="1"/>
  <c r="Z15" i="30"/>
  <c r="Z4" i="30"/>
  <c r="E33" i="39"/>
  <c r="Z19" i="42"/>
  <c r="AB19" i="42" s="1"/>
  <c r="A6" i="39"/>
  <c r="A7" i="39" s="1"/>
  <c r="A8" i="39" s="1"/>
  <c r="A9" i="39" s="1"/>
  <c r="A10" i="39" s="1"/>
  <c r="A11" i="39" s="1"/>
  <c r="A12" i="39" s="1"/>
  <c r="A13" i="39" s="1"/>
  <c r="A14" i="39" s="1"/>
  <c r="A15" i="39" s="1"/>
  <c r="A16" i="39" s="1"/>
  <c r="A17" i="39" s="1"/>
  <c r="A18" i="39" s="1"/>
  <c r="A19" i="39" s="1"/>
  <c r="A20" i="39" s="1"/>
  <c r="A21" i="39" s="1"/>
  <c r="A22" i="39" s="1"/>
  <c r="E7" i="34"/>
  <c r="E8" i="34" s="1"/>
  <c r="E9" i="34" s="1"/>
  <c r="O15" i="8"/>
  <c r="K231" i="4"/>
  <c r="O67" i="24"/>
  <c r="M95" i="11"/>
  <c r="M94" i="11"/>
  <c r="L129" i="18"/>
  <c r="M129" i="18" s="1"/>
  <c r="L88" i="18"/>
  <c r="L260" i="7"/>
  <c r="A8" i="7"/>
  <c r="A9" i="7" s="1"/>
  <c r="A10" i="7" s="1"/>
  <c r="A11" i="7" s="1"/>
  <c r="A12" i="7" s="1"/>
  <c r="A13" i="7" s="1"/>
  <c r="A14" i="7" s="1"/>
  <c r="A15" i="7" s="1"/>
  <c r="A16" i="7" s="1"/>
  <c r="A17" i="7" s="1"/>
  <c r="A18" i="7" s="1"/>
  <c r="A19" i="7" s="1"/>
  <c r="A20" i="7" s="1"/>
  <c r="A21" i="7" s="1"/>
  <c r="A22" i="7" s="1"/>
  <c r="A23" i="7" s="1"/>
  <c r="A24" i="7" s="1"/>
  <c r="A25" i="7" s="1"/>
  <c r="A26" i="7" s="1"/>
  <c r="A27" i="7" s="1"/>
  <c r="A28"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2" i="7" s="1"/>
  <c r="A103" i="7" s="1"/>
  <c r="A104" i="7" s="1"/>
  <c r="A105" i="7" s="1"/>
  <c r="A106" i="7" s="1"/>
  <c r="A107" i="7" s="1"/>
  <c r="A108" i="7" s="1"/>
  <c r="A109" i="7" s="1"/>
  <c r="A110" i="7" s="1"/>
  <c r="A111" i="7" s="1"/>
  <c r="A112" i="7" s="1"/>
  <c r="A113" i="7" s="1"/>
  <c r="A114" i="7" s="1"/>
  <c r="A115" i="7" s="1"/>
  <c r="A118" i="7" s="1"/>
  <c r="A119" i="7" s="1"/>
  <c r="A120" i="7" s="1"/>
  <c r="A121" i="7" s="1"/>
  <c r="A122" i="7" s="1"/>
  <c r="A123" i="7" s="1"/>
  <c r="A124" i="7" s="1"/>
  <c r="A125" i="7" s="1"/>
  <c r="A126" i="7" s="1"/>
  <c r="A127" i="7" s="1"/>
  <c r="A128" i="7" s="1"/>
  <c r="A129" i="7" s="1"/>
  <c r="A130" i="7" s="1"/>
  <c r="A131" i="7" s="1"/>
  <c r="A134" i="7" s="1"/>
  <c r="A135" i="7" s="1"/>
  <c r="A136" i="7" s="1"/>
  <c r="A137" i="7" s="1"/>
  <c r="A138" i="7" s="1"/>
  <c r="A139" i="7" s="1"/>
  <c r="A140" i="7" s="1"/>
  <c r="A141" i="7" s="1"/>
  <c r="A142" i="7" s="1"/>
  <c r="A143" i="7" s="1"/>
  <c r="A144" i="7" s="1"/>
  <c r="A145" i="7" s="1"/>
  <c r="A148" i="7" s="1"/>
  <c r="A149" i="7" s="1"/>
  <c r="A150" i="7" s="1"/>
  <c r="A151" i="7" s="1"/>
  <c r="A152" i="7" s="1"/>
  <c r="A153" i="7" s="1"/>
  <c r="A154" i="7" s="1"/>
  <c r="A155" i="7" s="1"/>
  <c r="A156" i="7" s="1"/>
  <c r="A157" i="7" s="1"/>
  <c r="A158" i="7" s="1"/>
  <c r="A159" i="7" s="1"/>
  <c r="A160" i="7" s="1"/>
  <c r="A161" i="7" s="1"/>
  <c r="A162" i="7" s="1"/>
  <c r="A163" i="7" s="1"/>
  <c r="A164" i="7" s="1"/>
  <c r="A165" i="7" s="1"/>
  <c r="A166" i="7" s="1"/>
  <c r="A167" i="7" s="1"/>
  <c r="A168" i="7" s="1"/>
  <c r="A169" i="7" s="1"/>
  <c r="A170" i="7" s="1"/>
  <c r="A171" i="7" s="1"/>
  <c r="A172" i="7" s="1"/>
  <c r="A173" i="7" s="1"/>
  <c r="A176" i="7" s="1"/>
  <c r="A177" i="7" s="1"/>
  <c r="A178" i="7" s="1"/>
  <c r="A179" i="7" s="1"/>
  <c r="A180" i="7" s="1"/>
  <c r="A181" i="7" s="1"/>
  <c r="A182" i="7" s="1"/>
  <c r="A183" i="7" s="1"/>
  <c r="A184" i="7" s="1"/>
  <c r="A185" i="7" s="1"/>
  <c r="A186" i="7" s="1"/>
  <c r="A187" i="7" s="1"/>
  <c r="A188" i="7" s="1"/>
  <c r="A189" i="7" s="1"/>
  <c r="A190" i="7" s="1"/>
  <c r="A191" i="7" s="1"/>
  <c r="A192" i="7" s="1"/>
  <c r="A193" i="7" s="1"/>
  <c r="A194" i="7" s="1"/>
  <c r="A195" i="7" s="1"/>
  <c r="A196" i="7" s="1"/>
  <c r="A197" i="7" s="1"/>
  <c r="A198" i="7" s="1"/>
  <c r="A201" i="7" s="1"/>
  <c r="A202" i="7" s="1"/>
  <c r="A203" i="7" s="1"/>
  <c r="A204" i="7" s="1"/>
  <c r="A205" i="7" s="1"/>
  <c r="A206" i="7" s="1"/>
  <c r="A207" i="7" s="1"/>
  <c r="A208" i="7" s="1"/>
  <c r="A211" i="7" s="1"/>
  <c r="A212" i="7" s="1"/>
  <c r="A213" i="7" s="1"/>
  <c r="A214" i="7" s="1"/>
  <c r="A215" i="7" s="1"/>
  <c r="A216" i="7" s="1"/>
  <c r="A217" i="7" s="1"/>
  <c r="A218" i="7" s="1"/>
  <c r="A221" i="7" s="1"/>
  <c r="A222" i="7" s="1"/>
  <c r="A223" i="7" s="1"/>
  <c r="A224" i="7" s="1"/>
  <c r="A225" i="7" s="1"/>
  <c r="A226" i="7" s="1"/>
  <c r="A227" i="7" s="1"/>
  <c r="A228" i="7" s="1"/>
  <c r="A229" i="7" s="1"/>
  <c r="A230" i="7" s="1"/>
  <c r="A231" i="7" s="1"/>
  <c r="A232" i="7" s="1"/>
  <c r="A233" i="7" s="1"/>
  <c r="A236" i="7" s="1"/>
  <c r="A237" i="7" s="1"/>
  <c r="A238" i="7" s="1"/>
  <c r="A239" i="7" s="1"/>
  <c r="A240" i="7" s="1"/>
  <c r="A241" i="7" s="1"/>
  <c r="A242" i="7" s="1"/>
  <c r="A243" i="7" s="1"/>
  <c r="A244" i="7" s="1"/>
  <c r="A245" i="7" s="1"/>
  <c r="A246" i="7" s="1"/>
  <c r="A247" i="7" s="1"/>
  <c r="A248" i="7" s="1"/>
  <c r="A249" i="7" s="1"/>
  <c r="A250" i="7" s="1"/>
  <c r="A253" i="7" s="1"/>
  <c r="A254" i="7" s="1"/>
  <c r="A255" i="7" s="1"/>
  <c r="A256" i="7" s="1"/>
  <c r="A257" i="7" s="1"/>
  <c r="A258" i="7" s="1"/>
  <c r="A259" i="7" s="1"/>
  <c r="A260" i="7" s="1"/>
  <c r="A261" i="7" s="1"/>
  <c r="A262" i="7" s="1"/>
  <c r="A263" i="7" s="1"/>
  <c r="A264" i="7" s="1"/>
  <c r="A265" i="7" s="1"/>
  <c r="A266" i="7" s="1"/>
  <c r="A267" i="7" s="1"/>
  <c r="A268" i="7" s="1"/>
  <c r="A269" i="7" s="1"/>
  <c r="A270" i="7" s="1"/>
  <c r="A271" i="7" s="1"/>
  <c r="A272" i="7" s="1"/>
  <c r="A273" i="7" s="1"/>
  <c r="A274" i="7" s="1"/>
  <c r="A275" i="7" s="1"/>
  <c r="A276" i="7" s="1"/>
  <c r="A277" i="7" s="1"/>
  <c r="A278" i="7" s="1"/>
  <c r="A279" i="7" s="1"/>
  <c r="A280" i="7" s="1"/>
  <c r="A283" i="7" s="1"/>
  <c r="A284" i="7" s="1"/>
  <c r="A285" i="7" s="1"/>
  <c r="A286" i="7" s="1"/>
  <c r="A287" i="7" s="1"/>
  <c r="A288" i="7" s="1"/>
  <c r="A289" i="7" s="1"/>
  <c r="A290" i="7" s="1"/>
  <c r="A291" i="7" s="1"/>
  <c r="A292" i="7" s="1"/>
  <c r="A293" i="7" s="1"/>
  <c r="A294" i="7" s="1"/>
  <c r="A295" i="7" s="1"/>
  <c r="A296" i="7" s="1"/>
  <c r="A297" i="7" s="1"/>
  <c r="A298" i="7" s="1"/>
  <c r="A299" i="7" s="1"/>
  <c r="A300" i="7" s="1"/>
  <c r="A301" i="7" s="1"/>
  <c r="A302" i="7" s="1"/>
  <c r="A303" i="7" s="1"/>
  <c r="A304" i="7" s="1"/>
  <c r="A305" i="7" s="1"/>
  <c r="A306" i="7" s="1"/>
  <c r="A307" i="7" s="1"/>
  <c r="A308" i="7" s="1"/>
  <c r="A309" i="7" s="1"/>
  <c r="A310" i="7" s="1"/>
  <c r="A311" i="7" s="1"/>
  <c r="A312" i="7" s="1"/>
  <c r="A313" i="7" s="1"/>
  <c r="A314" i="7" s="1"/>
  <c r="A315" i="7" s="1"/>
  <c r="A316" i="7" s="1"/>
  <c r="A317" i="7" s="1"/>
  <c r="A318" i="7" s="1"/>
  <c r="A319" i="7" s="1"/>
  <c r="A320" i="7" s="1"/>
  <c r="A321" i="7" s="1"/>
  <c r="A322" i="7" s="1"/>
  <c r="A323" i="7" s="1"/>
  <c r="A324" i="7" s="1"/>
  <c r="A325" i="7" s="1"/>
  <c r="A328" i="7" s="1"/>
  <c r="A329" i="7" s="1"/>
  <c r="A330" i="7" s="1"/>
  <c r="A331" i="7" s="1"/>
  <c r="A332" i="7" s="1"/>
  <c r="A333" i="7" s="1"/>
  <c r="A334" i="7" s="1"/>
  <c r="A335" i="7" s="1"/>
  <c r="A336" i="7" s="1"/>
  <c r="A337" i="7" s="1"/>
  <c r="A338" i="7" s="1"/>
  <c r="A339" i="7" s="1"/>
  <c r="A340" i="7" s="1"/>
  <c r="A341" i="7" s="1"/>
  <c r="A342" i="7" s="1"/>
  <c r="A343" i="7" s="1"/>
  <c r="A344" i="7" s="1"/>
  <c r="A345" i="7" s="1"/>
  <c r="A346" i="7" s="1"/>
  <c r="A347" i="7" s="1"/>
  <c r="A348" i="7" s="1"/>
  <c r="A351" i="7" s="1"/>
  <c r="A352" i="7" s="1"/>
  <c r="A353" i="7" s="1"/>
  <c r="A354" i="7" s="1"/>
  <c r="A355" i="7" s="1"/>
  <c r="A356" i="7" s="1"/>
  <c r="A357" i="7" s="1"/>
  <c r="A358" i="7" s="1"/>
  <c r="A359" i="7" s="1"/>
  <c r="A360" i="7" s="1"/>
  <c r="A361" i="7" s="1"/>
  <c r="A364" i="7" s="1"/>
  <c r="A365" i="7" s="1"/>
  <c r="A366" i="7" s="1"/>
  <c r="A367" i="7" s="1"/>
  <c r="A368" i="7" s="1"/>
  <c r="A369" i="7" s="1"/>
  <c r="A370" i="7" s="1"/>
  <c r="A371" i="7" s="1"/>
  <c r="A372" i="7" s="1"/>
  <c r="A373" i="7" s="1"/>
  <c r="A374" i="7" s="1"/>
  <c r="A375" i="7" s="1"/>
  <c r="A376" i="7" s="1"/>
  <c r="A377" i="7" s="1"/>
  <c r="A378" i="7" s="1"/>
  <c r="A379" i="7" s="1"/>
  <c r="A380" i="7" s="1"/>
  <c r="A381" i="7" s="1"/>
  <c r="A382" i="7" s="1"/>
  <c r="A383" i="7" s="1"/>
  <c r="A384" i="7" s="1"/>
  <c r="A385" i="7" s="1"/>
  <c r="A386" i="7" s="1"/>
  <c r="A387" i="7" s="1"/>
  <c r="A388" i="7" s="1"/>
  <c r="A389" i="7" s="1"/>
  <c r="A390" i="7" s="1"/>
  <c r="A391" i="7" s="1"/>
  <c r="A392" i="7" s="1"/>
  <c r="A393" i="7" s="1"/>
  <c r="A394" i="7" s="1"/>
  <c r="A395" i="7" s="1"/>
  <c r="A396" i="7" s="1"/>
  <c r="A397" i="7" s="1"/>
  <c r="A400" i="7" s="1"/>
  <c r="A401" i="7" s="1"/>
  <c r="A402" i="7" s="1"/>
  <c r="A403" i="7" s="1"/>
  <c r="A404" i="7" s="1"/>
  <c r="A405" i="7" s="1"/>
  <c r="A406" i="7" s="1"/>
  <c r="A407" i="7" s="1"/>
  <c r="A408" i="7" s="1"/>
  <c r="A409" i="7" s="1"/>
  <c r="A410" i="7" s="1"/>
  <c r="A411" i="7" s="1"/>
  <c r="A412" i="7" s="1"/>
  <c r="A413" i="7" s="1"/>
  <c r="A414" i="7" s="1"/>
  <c r="A415" i="7" s="1"/>
  <c r="A416" i="7" s="1"/>
  <c r="A417" i="7" s="1"/>
  <c r="A418" i="7" s="1"/>
  <c r="A419" i="7" s="1"/>
  <c r="A420" i="7" s="1"/>
  <c r="A421" i="7" s="1"/>
  <c r="A422" i="7" s="1"/>
  <c r="A423" i="7" s="1"/>
  <c r="A424" i="7" s="1"/>
  <c r="A425" i="7" s="1"/>
  <c r="A426" i="7" s="1"/>
  <c r="A427" i="7" s="1"/>
  <c r="A428" i="7" s="1"/>
  <c r="A429" i="7" s="1"/>
  <c r="A430" i="7" s="1"/>
  <c r="A431" i="7" s="1"/>
  <c r="A432" i="7" s="1"/>
  <c r="A435" i="7" s="1"/>
  <c r="A436" i="7" s="1"/>
  <c r="A437" i="7" s="1"/>
  <c r="A438" i="7" s="1"/>
  <c r="A439" i="7" s="1"/>
  <c r="A440" i="7" s="1"/>
  <c r="A441" i="7" s="1"/>
  <c r="A442" i="7" s="1"/>
  <c r="A443" i="7" s="1"/>
  <c r="A444" i="7" s="1"/>
  <c r="A445" i="7" s="1"/>
  <c r="A446" i="7" s="1"/>
  <c r="A447" i="7" s="1"/>
  <c r="A448" i="7" s="1"/>
  <c r="A449" i="7" s="1"/>
  <c r="A450" i="7" s="1"/>
  <c r="A451" i="7" s="1"/>
  <c r="A452" i="7" s="1"/>
  <c r="A453" i="7" s="1"/>
  <c r="A454" i="7" s="1"/>
  <c r="A455" i="7" s="1"/>
  <c r="A456" i="7" s="1"/>
  <c r="A457" i="7" s="1"/>
  <c r="A460" i="7" s="1"/>
  <c r="A461" i="7" s="1"/>
  <c r="A462" i="7" s="1"/>
  <c r="A463" i="7" s="1"/>
  <c r="A464" i="7" s="1"/>
  <c r="A465" i="7" s="1"/>
  <c r="A466" i="7" s="1"/>
  <c r="A467" i="7" s="1"/>
  <c r="A468" i="7" s="1"/>
  <c r="A469" i="7" s="1"/>
  <c r="A470" i="7" s="1"/>
  <c r="A471" i="7" s="1"/>
  <c r="A472" i="7" s="1"/>
  <c r="A473" i="7" s="1"/>
  <c r="A474" i="7" s="1"/>
  <c r="A475" i="7" s="1"/>
  <c r="A476" i="7" s="1"/>
  <c r="A6" i="26"/>
  <c r="A7" i="26" s="1"/>
  <c r="A8" i="26" s="1"/>
  <c r="A9" i="26" s="1"/>
  <c r="A203" i="26" s="1"/>
  <c r="M5" i="33"/>
  <c r="K5" i="33"/>
  <c r="K13" i="37"/>
  <c r="J13" i="37"/>
  <c r="I13" i="37"/>
  <c r="G13" i="37"/>
  <c r="L1" i="3"/>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S212" i="15"/>
  <c r="T212" i="15" s="1"/>
  <c r="S206" i="15"/>
  <c r="T206" i="15" s="1"/>
  <c r="R172" i="15"/>
  <c r="T138" i="15"/>
  <c r="S108" i="15"/>
  <c r="R97" i="15"/>
  <c r="R89" i="15"/>
  <c r="O56" i="15"/>
  <c r="N51" i="15"/>
  <c r="N50" i="15"/>
  <c r="N44" i="15"/>
  <c r="N37" i="15"/>
  <c r="M1" i="15"/>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D33" i="39" l="1"/>
  <c r="D35" i="39" s="1"/>
  <c r="M96" i="11"/>
  <c r="AF167" i="30"/>
  <c r="X15" i="30" s="1"/>
  <c r="AB15" i="30" s="1"/>
  <c r="F25" i="13"/>
  <c r="F17" i="13"/>
  <c r="F21" i="13"/>
  <c r="J21" i="13"/>
  <c r="AD167" i="30"/>
  <c r="AE167" i="30"/>
  <c r="Z12" i="30" s="1"/>
  <c r="AJ167" i="30"/>
  <c r="Z13" i="30" s="1"/>
  <c r="J13" i="13"/>
  <c r="F13" i="13"/>
  <c r="AG167" i="30"/>
  <c r="Z10" i="30" s="1"/>
  <c r="AK51" i="30"/>
  <c r="AK167" i="30" s="1"/>
  <c r="J17" i="13"/>
  <c r="X10" i="30" l="1"/>
  <c r="AB10" i="30" s="1"/>
  <c r="X12" i="30"/>
  <c r="X13" i="30"/>
  <c r="AB12" i="30"/>
  <c r="AB13"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s>
  <commentList>
    <comment ref="F125" authorId="0" shapeId="0" xr:uid="{C592E39E-7805-40F2-97B7-A8B0717C1908}">
      <text>
        <r>
          <rPr>
            <b/>
            <sz val="9"/>
            <color indexed="81"/>
            <rFont val="Tahoma"/>
            <family val="2"/>
          </rPr>
          <t>Raghav Ranjan:</t>
        </r>
        <r>
          <rPr>
            <sz val="9"/>
            <color indexed="81"/>
            <rFont val="Tahoma"/>
            <family val="2"/>
          </rPr>
          <t xml:space="preserve">
LOA Start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PARMANAND KUMAR</author>
  </authors>
  <commentList>
    <comment ref="G47" authorId="0" shapeId="0" xr:uid="{89B45663-9BE2-4F4F-8580-8C874FE2475B}">
      <text>
        <r>
          <rPr>
            <b/>
            <sz val="9"/>
            <color indexed="81"/>
            <rFont val="Tahoma"/>
            <family val="2"/>
          </rPr>
          <t>Loc. Is spoting on Top of Pond Bund (Benching Not Final)</t>
        </r>
      </text>
    </comment>
  </commentList>
</comments>
</file>

<file path=xl/sharedStrings.xml><?xml version="1.0" encoding="utf-8"?>
<sst xmlns="http://schemas.openxmlformats.org/spreadsheetml/2006/main" count="30753" uniqueCount="3709">
  <si>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</si>
  <si>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</si>
  <si>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</si>
  <si>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</si>
  <si>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</si>
  <si>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</si>
  <si>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</si>
  <si>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</si>
  <si>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</si>
  <si>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</si>
  <si>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</si>
  <si>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</si>
  <si>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</si>
  <si>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</si>
  <si>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</si>
  <si>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</si>
  <si>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</si>
  <si>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</si>
  <si>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</si>
  <si>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</si>
  <si>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</si>
  <si>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</si>
  <si>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</si>
  <si>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</si>
  <si>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</si>
  <si>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</si>
  <si>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</si>
  <si>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</si>
  <si>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</si>
  <si>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</si>
  <si>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</si>
  <si>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</si>
  <si>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</si>
  <si>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</si>
  <si>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</si>
  <si>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</si>
  <si>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</si>
  <si>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</si>
  <si>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</si>
  <si>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</si>
  <si>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FOUNDATION Pkg -F (Section -II)</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</si>
  <si>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</si>
  <si>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</si>
  <si>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</si>
  <si>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</si>
  <si>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</si>
  <si>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</si>
  <si>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</si>
  <si>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</si>
  <si>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</si>
  <si>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</si>
  <si>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</si>
  <si>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</si>
  <si>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</si>
  <si>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</si>
  <si>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</si>
  <si>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</si>
  <si>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</si>
  <si>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</si>
  <si>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</si>
  <si>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</si>
  <si>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RT Singh</t>
  </si>
  <si>
    <t>Complete</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</si>
  <si>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</si>
  <si>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</si>
  <si>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</si>
  <si>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</si>
  <si>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</si>
  <si>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</si>
  <si>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</si>
  <si>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</si>
  <si>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</si>
  <si>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</si>
  <si>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</si>
  <si>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</si>
  <si>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</si>
  <si>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</si>
  <si>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</si>
  <si>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</si>
  <si>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</si>
  <si>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</si>
  <si>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</si>
  <si>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DA+0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</si>
  <si>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</si>
  <si>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</si>
  <si>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</si>
  <si>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</si>
  <si>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</si>
  <si>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</si>
  <si>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</si>
  <si>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</si>
  <si>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</si>
  <si>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</si>
  <si>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</si>
  <si>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</si>
  <si>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</si>
  <si>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</si>
  <si>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</si>
  <si>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</si>
  <si>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</si>
  <si>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</si>
  <si>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</si>
  <si>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</si>
  <si>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</si>
  <si>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</si>
  <si>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</si>
  <si>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</si>
  <si>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</si>
  <si>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</si>
  <si>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</si>
  <si>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</si>
  <si>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</si>
  <si>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</si>
  <si>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</si>
  <si>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</si>
  <si>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</si>
  <si>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</si>
  <si>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</si>
  <si>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</si>
  <si>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</si>
  <si>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</si>
  <si>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</si>
  <si>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</si>
  <si>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</si>
  <si>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</si>
  <si>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</si>
  <si>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</si>
  <si>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</si>
  <si>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</si>
  <si>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</si>
  <si>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</si>
  <si>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</si>
  <si>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</si>
  <si>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</si>
  <si>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R Pandey</t>
  </si>
  <si>
    <t>60/6</t>
  </si>
  <si>
    <t>11.01.24</t>
  </si>
  <si>
    <t>57/2</t>
  </si>
  <si>
    <t>07.01.24</t>
  </si>
  <si>
    <t>62/10</t>
  </si>
  <si>
    <t>13.01.24</t>
  </si>
  <si>
    <t>65/9</t>
  </si>
  <si>
    <t>57/4</t>
  </si>
  <si>
    <t>SANDY</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</si>
  <si>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</si>
  <si>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</si>
  <si>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</si>
  <si>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</si>
  <si>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</si>
  <si>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</si>
  <si>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</si>
  <si>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</si>
  <si>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</si>
  <si>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</si>
  <si>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</si>
  <si>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</si>
  <si>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</si>
  <si>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</si>
  <si>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</si>
  <si>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</si>
  <si>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</si>
  <si>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</si>
  <si>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</si>
  <si>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</si>
  <si>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</si>
  <si>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</si>
  <si>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</si>
  <si>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</si>
  <si>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</si>
  <si>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</si>
  <si>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</si>
  <si>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</si>
  <si>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</si>
  <si>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</si>
  <si>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</si>
  <si>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</si>
  <si>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</si>
  <si>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</si>
  <si>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</si>
  <si>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</si>
  <si>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</si>
  <si>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</si>
  <si>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</si>
  <si>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</si>
  <si>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</si>
  <si>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</si>
  <si>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</si>
  <si>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</si>
  <si>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</si>
  <si>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</si>
  <si>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</si>
  <si>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</si>
  <si>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</si>
  <si>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</si>
  <si>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</si>
  <si>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</si>
  <si>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</si>
  <si>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</si>
  <si>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</si>
  <si>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</si>
  <si>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</si>
  <si>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</si>
  <si>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</si>
  <si>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</si>
  <si>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</si>
  <si>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</si>
  <si>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</si>
  <si>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</si>
  <si>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</si>
  <si>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</si>
  <si>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</si>
  <si>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</si>
  <si>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</si>
  <si>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</si>
  <si>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</si>
  <si>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</si>
  <si>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</si>
  <si>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</si>
  <si>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</si>
  <si>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</si>
  <si>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</si>
  <si>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</si>
  <si>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</si>
  <si>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</si>
  <si>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</si>
  <si>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</si>
  <si>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</si>
  <si>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</si>
  <si>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</si>
  <si>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</si>
  <si>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</si>
  <si>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</si>
  <si>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</si>
  <si>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</si>
  <si>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</si>
  <si>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</si>
  <si>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</si>
  <si>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</si>
  <si>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</si>
  <si>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</si>
  <si>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</si>
  <si>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</si>
  <si>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</si>
  <si>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</si>
  <si>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</si>
  <si>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</si>
  <si>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</si>
  <si>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</si>
  <si>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</si>
  <si>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</si>
  <si>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</si>
  <si>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</si>
  <si>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</si>
  <si>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</si>
  <si>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</si>
  <si>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</si>
  <si>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</si>
  <si>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</si>
  <si>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</si>
  <si>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</si>
  <si>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</si>
  <si>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</si>
  <si>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</si>
  <si>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</si>
  <si>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</si>
  <si>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</si>
  <si>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</si>
  <si>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</si>
  <si>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</si>
  <si>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</si>
  <si>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</si>
  <si>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</si>
  <si>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</si>
  <si>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</si>
  <si>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</si>
  <si>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</si>
  <si>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</si>
  <si>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</si>
  <si>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</si>
  <si>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</si>
  <si>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</si>
  <si>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</si>
  <si>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</si>
  <si>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</si>
  <si>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</si>
  <si>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</si>
  <si>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</si>
  <si>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</si>
  <si>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</si>
  <si>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</si>
  <si>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</si>
  <si>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</si>
  <si>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</si>
  <si>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</si>
  <si>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</si>
  <si>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</si>
  <si>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</si>
  <si>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</si>
  <si>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</si>
  <si>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</si>
  <si>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</si>
  <si>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</si>
  <si>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</si>
  <si>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</si>
  <si>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</si>
  <si>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</si>
  <si>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</si>
  <si>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</si>
  <si>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</si>
  <si>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</si>
  <si>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</si>
  <si>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</si>
  <si>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</si>
  <si>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</si>
  <si>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</si>
  <si>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</si>
  <si>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</si>
  <si>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</si>
  <si>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</si>
  <si>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</si>
  <si>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</si>
  <si>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</si>
  <si>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</si>
  <si>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</si>
  <si>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</si>
  <si>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</si>
  <si>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</si>
  <si>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</si>
  <si>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</si>
  <si>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</si>
  <si>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</si>
  <si>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</si>
  <si>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</si>
  <si>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</si>
  <si>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</si>
  <si>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</si>
  <si>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</si>
  <si>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</si>
  <si>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</si>
  <si>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</si>
  <si>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</si>
  <si>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</si>
  <si>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</si>
  <si>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</si>
  <si>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</si>
  <si>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</si>
  <si>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</si>
  <si>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</si>
  <si>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</si>
  <si>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</si>
  <si>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</si>
  <si>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</si>
  <si>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</si>
  <si>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</si>
  <si>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</si>
  <si>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</si>
  <si>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</si>
  <si>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</si>
  <si>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</si>
  <si>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</si>
  <si>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</si>
  <si>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</si>
  <si>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</si>
  <si>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</si>
  <si>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</si>
  <si>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</si>
  <si>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</si>
  <si>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</si>
  <si>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</si>
  <si>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</si>
  <si>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</si>
  <si>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</si>
  <si>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</si>
  <si>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</si>
  <si>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</si>
  <si>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</si>
  <si>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</si>
  <si>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</si>
  <si>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</si>
  <si>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</si>
  <si>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</si>
  <si>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</si>
  <si>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</si>
  <si>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</si>
  <si>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</si>
  <si>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</si>
  <si>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</si>
  <si>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</si>
  <si>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</si>
  <si>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</si>
  <si>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</si>
  <si>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</si>
  <si>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</si>
  <si>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</si>
  <si>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</si>
  <si>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</si>
  <si>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</si>
  <si>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</si>
  <si>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</si>
  <si>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</si>
  <si>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</si>
  <si>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</si>
  <si>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</si>
  <si>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</si>
  <si>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</si>
  <si>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</si>
  <si>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</si>
  <si>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</si>
  <si>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</si>
  <si>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</si>
  <si>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</si>
  <si>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</si>
  <si>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</si>
  <si>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</si>
  <si>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</si>
  <si>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</si>
  <si>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</si>
  <si>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</si>
  <si>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Shakti Const. -2</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</si>
  <si>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</si>
  <si>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</si>
  <si>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</si>
  <si>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</si>
  <si>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</si>
  <si>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</si>
  <si>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</si>
  <si>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</si>
  <si>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</si>
  <si>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</si>
  <si>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</si>
  <si>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</si>
  <si>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</si>
  <si>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</si>
  <si>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</si>
  <si>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</si>
  <si>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</si>
  <si>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</si>
  <si>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</si>
  <si>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</si>
  <si>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</si>
  <si>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</si>
  <si>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</si>
  <si>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</si>
  <si>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</si>
  <si>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</si>
  <si>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</si>
  <si>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</si>
  <si>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</si>
  <si>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</si>
  <si>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</si>
  <si>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</si>
  <si>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</si>
  <si>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</si>
  <si>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</si>
  <si>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</si>
  <si>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</si>
  <si>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</si>
  <si>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</si>
  <si>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</si>
  <si>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</si>
  <si>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</si>
  <si>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</si>
  <si>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</si>
  <si>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</si>
  <si>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</si>
  <si>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</si>
  <si>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</si>
  <si>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</si>
  <si>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</si>
  <si>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</si>
  <si>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</si>
  <si>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</si>
  <si>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</si>
  <si>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</si>
  <si>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</si>
  <si>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</si>
  <si>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</si>
  <si>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</si>
  <si>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</si>
  <si>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</si>
  <si>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</si>
  <si>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</si>
  <si>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</si>
  <si>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</si>
  <si>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</si>
  <si>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</si>
  <si>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</si>
  <si>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</si>
  <si>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</si>
  <si>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</si>
  <si>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</si>
  <si>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</si>
  <si>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</si>
  <si>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</si>
  <si>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</si>
  <si>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</si>
  <si>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</si>
  <si>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</si>
  <si>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</si>
  <si>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</si>
  <si>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</si>
  <si>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</si>
  <si>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</si>
  <si>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</si>
  <si>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</si>
  <si>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</si>
  <si>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</si>
  <si>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</si>
  <si>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</si>
  <si>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</si>
  <si>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</si>
  <si>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</si>
  <si>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</si>
  <si>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</si>
  <si>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</si>
  <si>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</si>
  <si>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</si>
  <si>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</si>
  <si>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</si>
  <si>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</si>
  <si>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</si>
  <si>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</si>
  <si>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</si>
  <si>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</si>
  <si>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</si>
  <si>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</si>
  <si>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</si>
  <si>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</si>
  <si>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</si>
  <si>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</si>
  <si>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</si>
  <si>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</si>
  <si>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</si>
  <si>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</si>
  <si>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</si>
  <si>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</si>
  <si>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</si>
  <si>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</si>
  <si>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</si>
  <si>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</si>
  <si>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</si>
  <si>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</si>
  <si>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</si>
  <si>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</si>
  <si>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</si>
  <si>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</si>
  <si>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</si>
  <si>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</si>
  <si>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</si>
  <si>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</si>
  <si>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</si>
  <si>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</si>
  <si>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</si>
  <si>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</si>
  <si>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</si>
  <si>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</si>
  <si>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</si>
  <si>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</si>
  <si>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</si>
  <si>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</si>
  <si>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</si>
  <si>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</si>
  <si>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</si>
  <si>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</si>
  <si>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</si>
  <si>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</si>
  <si>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</si>
  <si>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</si>
  <si>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</si>
  <si>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</si>
  <si>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</si>
  <si>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</si>
  <si>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</si>
  <si>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</si>
  <si>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</si>
  <si>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</si>
  <si>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</si>
  <si>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</si>
  <si>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</si>
  <si>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</si>
  <si>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</si>
  <si>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</si>
  <si>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</si>
  <si>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</si>
  <si>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</si>
  <si>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</si>
  <si>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</si>
  <si>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</si>
  <si>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</si>
  <si>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</si>
  <si>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</si>
  <si>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</si>
  <si>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</si>
  <si>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</si>
  <si>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</si>
  <si>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</si>
  <si>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</si>
  <si>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</si>
  <si>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</si>
  <si>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</si>
  <si>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</si>
  <si>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</si>
  <si>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</si>
  <si>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</si>
  <si>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</si>
  <si>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</si>
  <si>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</si>
  <si>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</si>
  <si>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</si>
  <si>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</si>
  <si>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</si>
  <si>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</si>
  <si>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</si>
  <si>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</si>
  <si>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</si>
  <si>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</si>
  <si>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</si>
  <si>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</si>
  <si>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</si>
  <si>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</si>
  <si>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</si>
  <si>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</si>
  <si>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</si>
  <si>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</si>
  <si>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</si>
  <si>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</si>
  <si>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</si>
  <si>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</si>
  <si>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</si>
  <si>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</si>
  <si>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</si>
  <si>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</si>
  <si>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</si>
  <si>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</si>
  <si>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</si>
  <si>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</si>
  <si>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</si>
  <si>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</si>
  <si>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</si>
  <si>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</si>
  <si>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</si>
  <si>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</si>
  <si>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</si>
  <si>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</si>
  <si>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</si>
  <si>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</si>
  <si>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</si>
  <si>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</si>
  <si>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</si>
  <si>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</si>
  <si>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</si>
  <si>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</si>
  <si>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</si>
  <si>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</si>
  <si>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</si>
  <si>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</si>
  <si>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</si>
  <si>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</si>
  <si>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</si>
  <si>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</si>
  <si>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</si>
  <si>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</si>
  <si>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</si>
  <si>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</si>
  <si>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</si>
  <si>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</si>
  <si>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</si>
  <si>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</si>
  <si>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</si>
  <si>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</si>
  <si>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</si>
  <si>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</si>
  <si>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</si>
  <si>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</si>
  <si>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</si>
  <si>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</si>
  <si>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</si>
  <si>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</si>
  <si>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</si>
  <si>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</si>
  <si>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</si>
  <si>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</si>
  <si>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</si>
  <si>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</si>
  <si>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</si>
  <si>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</si>
  <si>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</si>
  <si>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</si>
  <si>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</si>
  <si>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</si>
  <si>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</si>
  <si>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</si>
  <si>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</si>
  <si>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</si>
  <si>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</si>
  <si>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</si>
  <si>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</si>
  <si>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</si>
  <si>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</si>
  <si>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</si>
  <si>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</si>
  <si>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</si>
  <si>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</si>
  <si>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</si>
  <si>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</si>
  <si>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</si>
  <si>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</si>
  <si>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</si>
  <si>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</si>
  <si>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</si>
  <si>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</si>
  <si>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</si>
  <si>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</si>
  <si>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</si>
  <si>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</si>
  <si>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</si>
  <si>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</si>
  <si>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</si>
  <si>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</si>
  <si>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</si>
  <si>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</si>
  <si>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</si>
  <si>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</si>
  <si>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</si>
  <si>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</si>
  <si>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</si>
  <si>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</si>
  <si>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</si>
  <si>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</si>
  <si>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</si>
  <si>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</si>
  <si>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</si>
  <si>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</si>
  <si>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</si>
  <si>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</si>
  <si>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</si>
  <si>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</si>
  <si>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</si>
  <si>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</si>
  <si>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</si>
  <si>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</si>
  <si>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</si>
  <si>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</si>
  <si>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</si>
  <si>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</si>
  <si>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</si>
  <si>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</si>
  <si>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</si>
  <si>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</si>
  <si>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</si>
  <si>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</si>
  <si>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</si>
  <si>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</si>
  <si>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</si>
  <si>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</si>
  <si>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</si>
  <si>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</si>
  <si>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</si>
  <si>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</si>
  <si>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</si>
  <si>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</si>
  <si>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</si>
  <si>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</si>
  <si>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</si>
  <si>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</si>
  <si>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</si>
  <si>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</si>
  <si>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</si>
  <si>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</si>
  <si>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</si>
  <si>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</si>
  <si>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</si>
  <si>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</si>
  <si>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</si>
  <si>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</si>
  <si>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</si>
  <si>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</si>
  <si>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</si>
  <si>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</si>
  <si>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Jitendra Saini</t>
  </si>
  <si>
    <t>24.08.23</t>
  </si>
  <si>
    <t>58/16</t>
  </si>
  <si>
    <t>25.08.23</t>
  </si>
  <si>
    <t>26.08.23</t>
  </si>
  <si>
    <t>27.08.23</t>
  </si>
  <si>
    <t>51/4</t>
  </si>
  <si>
    <t>28.8.23</t>
  </si>
  <si>
    <t xml:space="preserve">Nurul Amin </t>
  </si>
  <si>
    <t>Ganesh Rajput</t>
  </si>
  <si>
    <t>58/8</t>
  </si>
  <si>
    <t>28.08.23</t>
  </si>
  <si>
    <t>55/1</t>
  </si>
  <si>
    <t>30.08.23</t>
  </si>
  <si>
    <t>Amirul Islam</t>
  </si>
  <si>
    <t>51/3</t>
  </si>
  <si>
    <t>31.08.23</t>
  </si>
  <si>
    <t>Mahmya Pratap</t>
  </si>
  <si>
    <t>01.09.23</t>
  </si>
  <si>
    <t>29.08.23</t>
  </si>
  <si>
    <t>02.09.23</t>
  </si>
  <si>
    <t>03.09.23</t>
  </si>
  <si>
    <t>05.09.23</t>
  </si>
  <si>
    <t>04.09.23</t>
  </si>
  <si>
    <t>06.09.23</t>
  </si>
  <si>
    <t>Shri Bhadariyarai Enterprises</t>
  </si>
  <si>
    <t>55/9</t>
  </si>
  <si>
    <t>58/2</t>
  </si>
  <si>
    <t>08.09.23</t>
  </si>
  <si>
    <t>09.09.23</t>
  </si>
  <si>
    <t>11.09.23</t>
  </si>
  <si>
    <t>48/2</t>
  </si>
  <si>
    <t>10.09.23</t>
  </si>
  <si>
    <t>51/10</t>
  </si>
  <si>
    <t>12.09.23</t>
  </si>
  <si>
    <t>14.09.23</t>
  </si>
  <si>
    <t>13.09.23</t>
  </si>
  <si>
    <t>Manoj</t>
  </si>
  <si>
    <t>43/4</t>
  </si>
  <si>
    <t>15.09.23</t>
  </si>
  <si>
    <t>16.09.23</t>
  </si>
  <si>
    <t>72/4</t>
  </si>
  <si>
    <t>18.09.23</t>
  </si>
  <si>
    <t>Sumit mishra</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</si>
  <si>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</si>
  <si>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</si>
  <si>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</si>
  <si>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</si>
  <si>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</si>
  <si>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</si>
  <si>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</si>
  <si>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</si>
  <si>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</si>
  <si>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</si>
  <si>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</si>
  <si>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</si>
  <si>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</si>
  <si>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</si>
  <si>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</si>
  <si>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</si>
  <si>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</si>
  <si>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</si>
  <si>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</si>
  <si>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</si>
  <si>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</si>
  <si>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</si>
  <si>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</si>
  <si>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</si>
  <si>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</si>
  <si>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</si>
  <si>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</si>
  <si>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</si>
  <si>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</si>
  <si>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</si>
  <si>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</si>
  <si>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</si>
  <si>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</si>
  <si>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</si>
  <si>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</si>
  <si>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</si>
  <si>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</si>
  <si>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</si>
  <si>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13.10.23</t>
  </si>
  <si>
    <t>14.10.23</t>
  </si>
  <si>
    <t>jintender</t>
  </si>
  <si>
    <t>58/7</t>
  </si>
  <si>
    <t>17.10.23</t>
  </si>
  <si>
    <t>19.10.23</t>
  </si>
  <si>
    <t>43/1</t>
  </si>
  <si>
    <t>11.10.23</t>
  </si>
  <si>
    <t>16.10.23</t>
  </si>
  <si>
    <t>18.10.23</t>
  </si>
  <si>
    <t>20.10.23</t>
  </si>
  <si>
    <t>21.10.23</t>
  </si>
  <si>
    <t>33/1</t>
  </si>
  <si>
    <t>15.10.23</t>
  </si>
  <si>
    <t>22.10.23</t>
  </si>
  <si>
    <t>47/0</t>
  </si>
  <si>
    <t>26.10.23</t>
  </si>
  <si>
    <t>57/0</t>
  </si>
  <si>
    <t>27.10.23</t>
  </si>
  <si>
    <t>46/2</t>
  </si>
  <si>
    <t>Shri Bhadariyarai Enterprises/Om Const</t>
  </si>
  <si>
    <t>56/0</t>
  </si>
  <si>
    <t>30.10.23</t>
  </si>
  <si>
    <t>01.11.23</t>
  </si>
  <si>
    <t>05.11.23</t>
  </si>
  <si>
    <t>51/9</t>
  </si>
  <si>
    <t>07.11.23</t>
  </si>
  <si>
    <t>09.11.23</t>
  </si>
  <si>
    <t>51/6</t>
  </si>
  <si>
    <t>17.11.23</t>
  </si>
  <si>
    <t>21.11.23</t>
  </si>
  <si>
    <t>46/3</t>
  </si>
  <si>
    <t>27.11.23</t>
  </si>
  <si>
    <t>05.12.23</t>
  </si>
  <si>
    <t>07.12.23</t>
  </si>
  <si>
    <t>06.12.23</t>
  </si>
  <si>
    <t>Amirul Islam/Om Const</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</si>
  <si>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</si>
  <si>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</si>
  <si>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</si>
  <si>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</si>
  <si>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</si>
  <si>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</si>
  <si>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</si>
  <si>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</si>
  <si>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</si>
  <si>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</si>
  <si>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</si>
  <si>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</si>
  <si>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</si>
  <si>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</si>
  <si>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</si>
  <si>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</si>
  <si>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</si>
  <si>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</si>
  <si>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</si>
  <si>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</si>
  <si>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</si>
  <si>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</si>
  <si>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</si>
  <si>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</si>
  <si>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</si>
  <si>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</si>
  <si>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</si>
  <si>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</si>
  <si>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</si>
  <si>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</si>
  <si>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</si>
  <si>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</si>
  <si>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</si>
  <si>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</si>
  <si>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</si>
  <si>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</si>
  <si>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</si>
  <si>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Jitendra Kumar</t>
  </si>
  <si>
    <t>37/4</t>
  </si>
  <si>
    <t>39/1</t>
  </si>
  <si>
    <t>39/3</t>
  </si>
  <si>
    <t>39/4</t>
  </si>
  <si>
    <t>29.04.24</t>
  </si>
  <si>
    <t>09.05.24</t>
  </si>
  <si>
    <t>40/2</t>
  </si>
  <si>
    <t>02.07.24</t>
  </si>
  <si>
    <t>07.07.24</t>
  </si>
  <si>
    <t>14.07.24</t>
  </si>
  <si>
    <t>08.07.24</t>
  </si>
  <si>
    <t>16.07.24</t>
  </si>
  <si>
    <t>17.07.24</t>
  </si>
  <si>
    <t>21.07.24</t>
  </si>
  <si>
    <t>25.07.24</t>
  </si>
  <si>
    <t>27.07.24</t>
  </si>
  <si>
    <t>Mahadev engg. - 2</t>
  </si>
  <si>
    <t>28.07.24</t>
  </si>
  <si>
    <t>44/0</t>
  </si>
  <si>
    <t>43/6</t>
  </si>
  <si>
    <t>26.07.24</t>
  </si>
  <si>
    <t>31.07.24</t>
  </si>
  <si>
    <t>72/6</t>
  </si>
  <si>
    <t>01.08.24</t>
  </si>
  <si>
    <t>06.08.24</t>
  </si>
  <si>
    <t>08.08.24</t>
  </si>
  <si>
    <t>RT Sing</t>
  </si>
  <si>
    <t>69/2</t>
  </si>
  <si>
    <t>Bhati Const.-2</t>
  </si>
  <si>
    <t>Shyamal Sil</t>
  </si>
  <si>
    <t>72/7</t>
  </si>
  <si>
    <t>69/3</t>
  </si>
  <si>
    <t>42/0</t>
  </si>
  <si>
    <t>DC2+9 RC</t>
  </si>
  <si>
    <t>03.08.24</t>
  </si>
  <si>
    <t>11.8.24</t>
  </si>
  <si>
    <t>66/2</t>
  </si>
  <si>
    <t>69/6</t>
  </si>
  <si>
    <t>09.08.24</t>
  </si>
  <si>
    <t>13.08.24</t>
  </si>
  <si>
    <t>10.8.24</t>
  </si>
  <si>
    <t>68/4</t>
  </si>
  <si>
    <t>30.07.24</t>
  </si>
  <si>
    <t>12.08.24</t>
  </si>
  <si>
    <t>66/1</t>
  </si>
  <si>
    <t>68/5</t>
  </si>
  <si>
    <t>69/7</t>
  </si>
  <si>
    <t>17.08.24</t>
  </si>
  <si>
    <t>69/4</t>
  </si>
  <si>
    <t>15.07.24</t>
  </si>
  <si>
    <t>02.08.24</t>
  </si>
  <si>
    <t>24.08.24</t>
  </si>
  <si>
    <t>68/6</t>
  </si>
  <si>
    <t>13.07.24</t>
  </si>
  <si>
    <t>69/5</t>
  </si>
  <si>
    <t>22.08.24</t>
  </si>
  <si>
    <t>68/2</t>
  </si>
  <si>
    <t>19.8.24</t>
  </si>
  <si>
    <t>43/0</t>
  </si>
  <si>
    <t>25.08.24</t>
  </si>
  <si>
    <t>66/4</t>
  </si>
  <si>
    <t>31.08.24</t>
  </si>
  <si>
    <t>27.08.24</t>
  </si>
  <si>
    <t>03.09.24</t>
  </si>
  <si>
    <t>DD45+9</t>
  </si>
  <si>
    <t>68/1</t>
  </si>
  <si>
    <t>04.09.24</t>
  </si>
  <si>
    <t>66/3</t>
  </si>
  <si>
    <t>35/5</t>
  </si>
  <si>
    <t>20.08.24</t>
  </si>
  <si>
    <t>35/6</t>
  </si>
  <si>
    <t>68/3</t>
  </si>
  <si>
    <t>35/4</t>
  </si>
  <si>
    <t>68/0</t>
  </si>
  <si>
    <t>35/7</t>
  </si>
  <si>
    <t>24.09.24</t>
  </si>
  <si>
    <t>35/8</t>
  </si>
  <si>
    <t>03.10.14</t>
  </si>
  <si>
    <t>35/1</t>
  </si>
  <si>
    <t>35/0</t>
  </si>
  <si>
    <t>DD60+0</t>
  </si>
  <si>
    <t>FS</t>
  </si>
  <si>
    <t>22.10.24</t>
  </si>
  <si>
    <t>35/2</t>
  </si>
  <si>
    <t>69/9</t>
  </si>
  <si>
    <t>23.10.24</t>
  </si>
  <si>
    <t>24.10.24</t>
  </si>
  <si>
    <t>25.10.24</t>
  </si>
  <si>
    <t>35/3</t>
  </si>
  <si>
    <t>29.10.24</t>
  </si>
  <si>
    <t>39/0</t>
  </si>
  <si>
    <t>DC2+3 RC</t>
  </si>
  <si>
    <t>30.10.24</t>
  </si>
  <si>
    <t>34/4</t>
  </si>
  <si>
    <t>02.11.24</t>
  </si>
  <si>
    <t>07.11.24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</si>
  <si>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</si>
  <si>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</si>
  <si>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</si>
  <si>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</si>
  <si>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</si>
  <si>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</si>
  <si>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</si>
  <si>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</si>
  <si>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</si>
  <si>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</si>
  <si>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</si>
  <si>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</si>
  <si>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</si>
  <si>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</si>
  <si>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</si>
  <si>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</si>
  <si>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</si>
  <si>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</si>
  <si>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</si>
  <si>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</si>
  <si>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</si>
  <si>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</si>
  <si>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</si>
  <si>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</si>
  <si>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</si>
  <si>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</si>
  <si>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</si>
  <si>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</si>
  <si>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</si>
  <si>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</si>
  <si>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</si>
  <si>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</si>
  <si>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</si>
  <si>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</si>
  <si>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</si>
  <si>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</si>
  <si>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</si>
  <si>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Pit colaps</t>
  </si>
  <si>
    <t>39/7</t>
  </si>
  <si>
    <t>37/8</t>
  </si>
  <si>
    <t>38/0</t>
  </si>
  <si>
    <t>11.12.24</t>
  </si>
  <si>
    <t>40/9</t>
  </si>
  <si>
    <t>12.12.24</t>
  </si>
  <si>
    <t>37/7</t>
  </si>
  <si>
    <t>Iqbal</t>
  </si>
  <si>
    <t>34/2</t>
  </si>
  <si>
    <t>03.12.24</t>
  </si>
  <si>
    <t>70/0</t>
  </si>
  <si>
    <t>37/6</t>
  </si>
  <si>
    <t>40/8</t>
  </si>
  <si>
    <t>37/5</t>
  </si>
  <si>
    <t>34/1</t>
  </si>
  <si>
    <t>Umesh</t>
  </si>
  <si>
    <t>40/0</t>
  </si>
  <si>
    <t>Rajiv Ji</t>
  </si>
  <si>
    <t>40/1</t>
  </si>
  <si>
    <t>39/2</t>
  </si>
  <si>
    <t>Samiul</t>
  </si>
  <si>
    <t>38/4,5,7</t>
  </si>
  <si>
    <t xml:space="preserve">sand </t>
  </si>
  <si>
    <t>28.12.24</t>
  </si>
  <si>
    <t>38/4</t>
  </si>
  <si>
    <t>34/0</t>
  </si>
  <si>
    <t>38/5</t>
  </si>
  <si>
    <t>25.12.25</t>
  </si>
  <si>
    <t>38/7</t>
  </si>
  <si>
    <t>33/8</t>
  </si>
  <si>
    <t>33/7</t>
  </si>
  <si>
    <t>37/1</t>
  </si>
  <si>
    <t>02.02.25</t>
  </si>
  <si>
    <t>33/0</t>
  </si>
  <si>
    <t>DB2+3 RC</t>
  </si>
  <si>
    <t>29.01.25</t>
  </si>
  <si>
    <t>04.02.25</t>
  </si>
  <si>
    <t>35/9</t>
  </si>
  <si>
    <t>04..02.25</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</si>
  <si>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</si>
  <si>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</si>
  <si>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</si>
  <si>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</si>
  <si>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</si>
  <si>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</si>
  <si>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</si>
  <si>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</si>
  <si>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</si>
  <si>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</si>
  <si>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</si>
  <si>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</si>
  <si>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</si>
  <si>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</si>
  <si>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</si>
  <si>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</si>
  <si>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</si>
  <si>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</si>
  <si>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</si>
  <si>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</si>
  <si>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</si>
  <si>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</si>
  <si>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</si>
  <si>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</si>
  <si>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</si>
  <si>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</si>
  <si>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</si>
  <si>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</si>
  <si>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</si>
  <si>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</si>
  <si>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</si>
  <si>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</si>
  <si>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</si>
  <si>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</si>
  <si>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</si>
  <si>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</si>
  <si>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</si>
  <si>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</si>
  <si>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</si>
  <si>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</si>
  <si>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</si>
  <si>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</si>
  <si>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</si>
  <si>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</si>
  <si>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</si>
  <si>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</si>
  <si>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</si>
  <si>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</si>
  <si>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</si>
  <si>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</si>
  <si>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</si>
  <si>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</si>
  <si>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</si>
  <si>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</si>
  <si>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</si>
  <si>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</si>
  <si>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</si>
  <si>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</si>
  <si>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</si>
  <si>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</si>
  <si>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</si>
  <si>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</si>
  <si>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</si>
  <si>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</si>
  <si>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</si>
  <si>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</si>
  <si>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</si>
  <si>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</si>
  <si>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</si>
  <si>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</si>
  <si>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</si>
  <si>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</si>
  <si>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</si>
  <si>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</si>
  <si>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</si>
  <si>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</si>
  <si>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</si>
  <si>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</si>
  <si>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</si>
  <si>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</si>
  <si>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</si>
  <si>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</si>
  <si>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</si>
  <si>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</si>
  <si>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</si>
  <si>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</si>
  <si>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</si>
  <si>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</si>
  <si>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</si>
  <si>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</si>
  <si>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</si>
  <si>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</si>
  <si>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</si>
  <si>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</si>
  <si>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</si>
  <si>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</si>
  <si>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</si>
  <si>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</si>
  <si>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</si>
  <si>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</si>
  <si>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</si>
  <si>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</si>
  <si>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</si>
  <si>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</si>
  <si>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</si>
  <si>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</si>
  <si>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</si>
  <si>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</si>
  <si>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</si>
  <si>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</si>
  <si>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</si>
  <si>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</si>
  <si>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</si>
  <si>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</si>
  <si>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</si>
  <si>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</si>
  <si>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</si>
  <si>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</si>
  <si>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</si>
  <si>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</si>
  <si>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</si>
  <si>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</si>
  <si>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</si>
  <si>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</si>
  <si>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</si>
  <si>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</si>
  <si>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</si>
  <si>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</si>
  <si>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</si>
  <si>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</si>
  <si>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</si>
  <si>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</si>
  <si>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</si>
  <si>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</si>
  <si>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</si>
  <si>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</si>
  <si>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</si>
  <si>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</si>
  <si>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</si>
  <si>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</si>
  <si>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</si>
  <si>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</si>
  <si>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</si>
  <si>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</si>
  <si>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</si>
  <si>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</si>
  <si>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</si>
  <si>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</si>
  <si>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</si>
  <si>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</si>
  <si>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</si>
  <si>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</si>
  <si>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</si>
  <si>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</si>
  <si>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</si>
  <si>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</si>
  <si>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</si>
  <si>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</si>
  <si>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</si>
  <si>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</si>
  <si>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</si>
  <si>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</si>
  <si>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</si>
  <si>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</si>
  <si>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</si>
  <si>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</si>
  <si>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</si>
  <si>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</si>
  <si>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</si>
  <si>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29/10</t>
  </si>
  <si>
    <t>DD45+3</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</si>
  <si>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</si>
  <si>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</si>
  <si>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</si>
  <si>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</si>
  <si>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</si>
  <si>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</si>
  <si>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</si>
  <si>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</si>
  <si>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</si>
  <si>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</si>
  <si>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</si>
  <si>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</si>
  <si>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</si>
  <si>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</si>
  <si>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</si>
  <si>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</si>
  <si>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</si>
  <si>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</si>
  <si>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</si>
  <si>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</si>
  <si>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</si>
  <si>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</si>
  <si>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</si>
  <si>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</si>
  <si>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</si>
  <si>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</si>
  <si>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</si>
  <si>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</si>
  <si>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</si>
  <si>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</si>
  <si>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</si>
  <si>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</si>
  <si>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</si>
  <si>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</si>
  <si>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</si>
  <si>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</si>
  <si>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</si>
  <si>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</si>
  <si>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</si>
  <si>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</si>
  <si>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</si>
  <si>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</si>
  <si>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</si>
  <si>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</si>
  <si>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</si>
  <si>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</si>
  <si>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</si>
  <si>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</si>
  <si>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</si>
  <si>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</si>
  <si>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</si>
  <si>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</si>
  <si>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</si>
  <si>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</si>
  <si>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</si>
  <si>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</si>
  <si>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</si>
  <si>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</si>
  <si>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</si>
  <si>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</si>
  <si>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</si>
  <si>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</si>
  <si>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</si>
  <si>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</si>
  <si>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</si>
  <si>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</si>
  <si>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</si>
  <si>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</si>
  <si>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</si>
  <si>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</si>
  <si>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</si>
  <si>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</si>
  <si>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</si>
  <si>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</si>
  <si>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</si>
  <si>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</si>
  <si>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</si>
  <si>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</si>
  <si>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</si>
  <si>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</si>
  <si>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</si>
  <si>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</si>
  <si>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</si>
  <si>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</si>
  <si>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</si>
  <si>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</si>
  <si>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</si>
  <si>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</si>
  <si>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</si>
  <si>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</si>
  <si>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</si>
  <si>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</si>
  <si>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</si>
  <si>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</si>
  <si>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</si>
  <si>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</si>
  <si>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</si>
  <si>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</si>
  <si>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</si>
  <si>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</si>
  <si>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</si>
  <si>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</si>
  <si>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</si>
  <si>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</si>
  <si>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</si>
  <si>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</si>
  <si>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</si>
  <si>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</si>
  <si>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</si>
  <si>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</si>
  <si>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</si>
  <si>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</si>
  <si>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</si>
  <si>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</si>
  <si>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</si>
  <si>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</si>
  <si>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</si>
  <si>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</si>
  <si>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</si>
  <si>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</si>
  <si>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</si>
  <si>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</si>
  <si>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</si>
  <si>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</si>
  <si>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</si>
  <si>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</si>
  <si>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</si>
  <si>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</si>
  <si>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</si>
  <si>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</si>
  <si>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</si>
  <si>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</si>
  <si>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</si>
  <si>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</si>
  <si>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</si>
  <si>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</si>
  <si>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</si>
  <si>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</si>
  <si>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</si>
  <si>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</si>
  <si>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</si>
  <si>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</si>
  <si>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</si>
  <si>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</si>
  <si>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</si>
  <si>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</si>
  <si>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</si>
  <si>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</si>
  <si>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</si>
  <si>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</si>
  <si>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</si>
  <si>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</si>
  <si>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</si>
  <si>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</si>
  <si>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</si>
  <si>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</si>
  <si>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</si>
  <si>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</si>
  <si>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</si>
  <si>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</si>
  <si>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</si>
  <si>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</si>
  <si>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</si>
  <si>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</si>
  <si>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</si>
  <si>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</si>
  <si>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</si>
  <si>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</si>
  <si>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</si>
  <si>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</si>
  <si>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</si>
  <si>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</si>
  <si>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</si>
  <si>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</si>
  <si>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</si>
  <si>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</si>
  <si>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</si>
  <si>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</si>
  <si>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</si>
  <si>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</si>
  <si>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</si>
  <si>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</si>
  <si>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</si>
  <si>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</si>
  <si>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</si>
  <si>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</si>
  <si>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</si>
  <si>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</si>
  <si>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</si>
  <si>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</si>
  <si>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</si>
  <si>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</si>
  <si>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</si>
  <si>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</si>
  <si>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</si>
  <si>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</si>
  <si>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</si>
  <si>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</si>
  <si>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</si>
  <si>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</si>
  <si>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</si>
  <si>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</si>
  <si>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</si>
  <si>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</si>
  <si>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</si>
  <si>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</si>
  <si>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</si>
  <si>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</si>
  <si>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</si>
  <si>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</si>
  <si>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</si>
  <si>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</si>
  <si>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</si>
  <si>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</si>
  <si>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</si>
  <si>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</si>
  <si>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</si>
  <si>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</si>
  <si>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</si>
  <si>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</si>
  <si>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</si>
  <si>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</si>
  <si>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</si>
  <si>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</si>
  <si>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</si>
  <si>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</si>
  <si>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</si>
  <si>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</si>
  <si>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</si>
  <si>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</si>
  <si>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</si>
  <si>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</si>
  <si>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</si>
  <si>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</si>
  <si>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</si>
  <si>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</si>
  <si>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</si>
  <si>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</si>
  <si>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</si>
  <si>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</si>
  <si>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</si>
  <si>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</si>
  <si>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</si>
  <si>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</si>
  <si>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</si>
  <si>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</si>
  <si>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</si>
  <si>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</si>
  <si>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</si>
  <si>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</si>
  <si>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</si>
  <si>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</si>
  <si>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</si>
  <si>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</si>
  <si>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</si>
  <si>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</si>
  <si>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</si>
  <si>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</si>
  <si>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</si>
  <si>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</si>
  <si>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</si>
  <si>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</si>
  <si>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</si>
  <si>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</si>
  <si>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</si>
  <si>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</si>
  <si>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</si>
  <si>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</si>
  <si>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</si>
  <si>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</si>
  <si>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</si>
  <si>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</si>
  <si>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</si>
  <si>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</si>
  <si>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</si>
  <si>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</si>
  <si>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</si>
  <si>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</si>
  <si>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</si>
  <si>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</si>
  <si>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</si>
  <si>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</si>
  <si>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</si>
  <si>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</si>
  <si>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</si>
  <si>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</si>
  <si>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</si>
  <si>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</si>
  <si>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</si>
  <si>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</si>
  <si>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</si>
  <si>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</si>
  <si>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</si>
  <si>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</si>
  <si>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</si>
  <si>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</si>
  <si>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</si>
  <si>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</si>
  <si>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</si>
  <si>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</si>
  <si>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</si>
  <si>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</si>
  <si>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</si>
  <si>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</si>
  <si>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</si>
  <si>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</si>
  <si>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</si>
  <si>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</si>
  <si>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</si>
  <si>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</si>
  <si>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</si>
  <si>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</si>
  <si>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</si>
  <si>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</si>
  <si>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</si>
  <si>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</si>
  <si>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</si>
  <si>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</si>
  <si>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</si>
  <si>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</si>
  <si>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</si>
  <si>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</si>
  <si>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</si>
  <si>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</si>
  <si>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</si>
  <si>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</si>
  <si>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</si>
  <si>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</si>
  <si>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</si>
  <si>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</si>
  <si>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</si>
  <si>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</si>
  <si>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</si>
  <si>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</si>
  <si>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</si>
  <si>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</si>
  <si>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</si>
  <si>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</si>
  <si>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</si>
  <si>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</si>
  <si>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</si>
  <si>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</si>
  <si>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</si>
  <si>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</si>
  <si>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</si>
  <si>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</si>
  <si>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</si>
  <si>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</si>
  <si>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</si>
  <si>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</si>
  <si>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</si>
  <si>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</si>
  <si>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</si>
  <si>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</si>
  <si>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</si>
  <si>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</si>
  <si>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</si>
  <si>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</si>
  <si>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</si>
  <si>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</si>
  <si>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</si>
  <si>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</si>
  <si>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</si>
  <si>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</si>
  <si>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</si>
  <si>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</si>
  <si>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</si>
  <si>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</si>
  <si>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</si>
  <si>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</si>
  <si>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</si>
  <si>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</si>
  <si>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</si>
  <si>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</si>
  <si>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</si>
  <si>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</si>
  <si>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</si>
  <si>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</si>
  <si>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</si>
  <si>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</si>
  <si>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</si>
  <si>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</si>
  <si>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</si>
  <si>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</si>
  <si>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</si>
  <si>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</si>
  <si>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</si>
  <si>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</si>
  <si>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</si>
  <si>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</si>
  <si>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</si>
  <si>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</si>
  <si>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</si>
  <si>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</si>
  <si>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</si>
  <si>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 xml:space="preserve"> </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</si>
  <si>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</si>
  <si>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</si>
  <si>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</si>
  <si>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</si>
  <si>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</si>
  <si>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</si>
  <si>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</si>
  <si>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</si>
  <si>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</si>
  <si>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</si>
  <si>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</si>
  <si>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</si>
  <si>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</si>
  <si>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</si>
  <si>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</si>
  <si>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</si>
  <si>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</si>
  <si>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</si>
  <si>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</si>
  <si>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</si>
  <si>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</si>
  <si>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26.5.24</t>
  </si>
  <si>
    <t>08.6.24</t>
  </si>
  <si>
    <t>31.5.24</t>
  </si>
  <si>
    <t>18.5.24</t>
  </si>
  <si>
    <t>31.3.24</t>
  </si>
  <si>
    <t>29.3.24</t>
  </si>
  <si>
    <t>23.3.24</t>
  </si>
  <si>
    <t>20.3.24</t>
  </si>
  <si>
    <t>7.4.24</t>
  </si>
  <si>
    <t>15.4.24</t>
  </si>
  <si>
    <t>DD60+25</t>
  </si>
  <si>
    <t>0,6,6,2</t>
  </si>
  <si>
    <t>2,0,2,5</t>
  </si>
  <si>
    <t>1,2,-,-</t>
  </si>
  <si>
    <t>-,1,-,-</t>
  </si>
  <si>
    <t>1,-,-,-</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</si>
  <si>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</si>
  <si>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</si>
  <si>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</si>
  <si>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</si>
  <si>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</si>
  <si>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</si>
  <si>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</si>
  <si>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</si>
  <si>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</si>
  <si>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</si>
  <si>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</si>
  <si>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</si>
  <si>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</si>
  <si>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</si>
  <si>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</si>
  <si>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</si>
  <si>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</si>
  <si>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</si>
  <si>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</si>
  <si>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</si>
  <si>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</si>
  <si>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</si>
  <si>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</si>
  <si>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</si>
  <si>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</si>
  <si>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</si>
  <si>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</si>
  <si>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</si>
  <si>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</si>
  <si>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</si>
  <si>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</si>
  <si>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</si>
  <si>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G</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</si>
  <si>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</si>
  <si>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</si>
  <si>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</si>
  <si>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</si>
  <si>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</si>
  <si>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</si>
  <si>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</si>
  <si>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</si>
  <si>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</si>
  <si>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</si>
  <si>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</si>
  <si>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</si>
  <si>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</si>
  <si>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</si>
  <si>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</si>
  <si>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</si>
  <si>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</si>
  <si>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</si>
  <si>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</si>
  <si>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</si>
  <si>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</si>
  <si>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</si>
  <si>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</si>
  <si>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</si>
  <si>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</si>
  <si>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</si>
  <si>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</si>
  <si>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</si>
  <si>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</si>
  <si>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</si>
  <si>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</si>
  <si>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</si>
  <si>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</si>
  <si>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</si>
  <si>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</si>
  <si>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</si>
  <si>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</si>
  <si>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</si>
  <si>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</si>
  <si>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</si>
  <si>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</si>
  <si>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</si>
  <si>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</si>
  <si>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</si>
  <si>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</si>
  <si>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</si>
  <si>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</si>
  <si>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</si>
  <si>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</si>
  <si>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</si>
  <si>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</si>
  <si>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</si>
  <si>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</si>
  <si>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</si>
  <si>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</si>
  <si>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</si>
  <si>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</si>
  <si>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</si>
  <si>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</si>
  <si>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</si>
  <si>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</si>
  <si>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</si>
  <si>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</si>
  <si>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</si>
  <si>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</si>
  <si>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</si>
  <si>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</si>
  <si>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</si>
  <si>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</si>
  <si>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</si>
  <si>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</si>
  <si>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</si>
  <si>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</si>
  <si>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</si>
  <si>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</si>
  <si>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</si>
  <si>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</si>
  <si>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</si>
  <si>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</si>
  <si>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</si>
  <si>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</si>
  <si>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9.2.24</t>
  </si>
  <si>
    <t>4.2.24</t>
  </si>
  <si>
    <t>17.1.25</t>
  </si>
  <si>
    <t>20.9.24</t>
  </si>
  <si>
    <t>14.1.25</t>
  </si>
  <si>
    <t>27.9.24</t>
  </si>
  <si>
    <t>16.9.24</t>
  </si>
  <si>
    <t>13.9.24</t>
  </si>
  <si>
    <t>30.9.24</t>
  </si>
  <si>
    <t>23.9.24</t>
  </si>
  <si>
    <t>19.9.24</t>
  </si>
  <si>
    <t>11.9.24</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</si>
  <si>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</si>
  <si>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</si>
  <si>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</si>
  <si>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</si>
  <si>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</si>
  <si>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</si>
  <si>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</si>
  <si>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</si>
  <si>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</si>
  <si>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</si>
  <si>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</si>
  <si>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</si>
  <si>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</si>
  <si>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</si>
  <si>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</si>
  <si>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</si>
  <si>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</si>
  <si>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</si>
  <si>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</si>
  <si>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</si>
  <si>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</si>
  <si>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</si>
  <si>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</si>
  <si>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</si>
  <si>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</si>
  <si>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</si>
  <si>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</si>
  <si>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</si>
  <si>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</si>
  <si>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</si>
  <si>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</si>
  <si>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</si>
  <si>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</si>
  <si>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</si>
  <si>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</si>
  <si>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</si>
  <si>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</si>
  <si>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</si>
  <si>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</si>
  <si>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</si>
  <si>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</si>
  <si>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</si>
  <si>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</si>
  <si>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</si>
  <si>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</si>
  <si>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</si>
  <si>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</si>
  <si>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</si>
  <si>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</si>
  <si>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</si>
  <si>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</si>
  <si>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</si>
  <si>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</si>
  <si>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</si>
  <si>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</si>
  <si>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</si>
  <si>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</si>
  <si>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</si>
  <si>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</si>
  <si>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</si>
  <si>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</si>
  <si>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</si>
  <si>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</si>
  <si>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</si>
  <si>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</si>
  <si>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</si>
  <si>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</si>
  <si>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</si>
  <si>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</si>
  <si>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</si>
  <si>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</si>
  <si>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</si>
  <si>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</si>
  <si>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</si>
  <si>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</si>
  <si>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</si>
  <si>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</si>
  <si>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</si>
  <si>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</si>
  <si>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</si>
  <si>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</si>
  <si>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</si>
  <si>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</si>
  <si>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</si>
  <si>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</si>
  <si>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</si>
  <si>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PKG-G, Section-II</t>
  </si>
  <si>
    <t xml:space="preserve">               International Limited </t>
  </si>
  <si>
    <t xml:space="preserve"> Fatehgarh-3-Beawar 765kV D/C (2nd) Transmission Line  Section 1 &amp; 2 (Hexa AL59 Zebra Conductor)                                                            </t>
  </si>
  <si>
    <t>1/0</t>
  </si>
  <si>
    <t>2/1</t>
  </si>
  <si>
    <t>-,-,1,1</t>
  </si>
  <si>
    <t>2/8</t>
  </si>
  <si>
    <t>2/9</t>
  </si>
  <si>
    <t>4/0</t>
  </si>
  <si>
    <t>4/1</t>
  </si>
  <si>
    <t>4/2</t>
  </si>
  <si>
    <t>4/3</t>
  </si>
  <si>
    <t>4/4</t>
  </si>
  <si>
    <t>6/2</t>
  </si>
  <si>
    <t>8/0</t>
  </si>
  <si>
    <t>8/1</t>
  </si>
  <si>
    <t>8/2</t>
  </si>
  <si>
    <t>8/6</t>
  </si>
  <si>
    <t>8/7</t>
  </si>
  <si>
    <t>8/8</t>
  </si>
  <si>
    <t>8/10</t>
  </si>
  <si>
    <t>8/11</t>
  </si>
  <si>
    <t>8/12</t>
  </si>
  <si>
    <t>10/2</t>
  </si>
  <si>
    <t>10/3</t>
  </si>
  <si>
    <t>10/4</t>
  </si>
  <si>
    <t>10/5</t>
  </si>
  <si>
    <t>10/6</t>
  </si>
  <si>
    <t>10/7</t>
  </si>
  <si>
    <t>10/8</t>
  </si>
  <si>
    <t>10/9</t>
  </si>
  <si>
    <t>10/10</t>
  </si>
  <si>
    <t>10/11</t>
  </si>
  <si>
    <t>10/12</t>
  </si>
  <si>
    <t>10/13</t>
  </si>
  <si>
    <t>10/14</t>
  </si>
  <si>
    <t>10/15</t>
  </si>
  <si>
    <t>10/16</t>
  </si>
  <si>
    <t>10/17</t>
  </si>
  <si>
    <t>10/18</t>
  </si>
  <si>
    <t>10/19</t>
  </si>
  <si>
    <t>10/20</t>
  </si>
  <si>
    <t>10/21</t>
  </si>
  <si>
    <t>11/1</t>
  </si>
  <si>
    <t>11/2</t>
  </si>
  <si>
    <t>11/3</t>
  </si>
  <si>
    <t>11/4</t>
  </si>
  <si>
    <t>11/5</t>
  </si>
  <si>
    <t>11/6</t>
  </si>
  <si>
    <t>11/7</t>
  </si>
  <si>
    <t>11/8</t>
  </si>
  <si>
    <t>11/9</t>
  </si>
  <si>
    <t>11/10</t>
  </si>
  <si>
    <t>11/11</t>
  </si>
  <si>
    <t>11/14</t>
  </si>
  <si>
    <t>11/15</t>
  </si>
  <si>
    <t>12/0</t>
  </si>
  <si>
    <t>13/0</t>
  </si>
  <si>
    <t>13/1</t>
  </si>
  <si>
    <t>13/2</t>
  </si>
  <si>
    <t>13/4</t>
  </si>
  <si>
    <t>14/0</t>
  </si>
  <si>
    <t>14/1</t>
  </si>
  <si>
    <t>14/2</t>
  </si>
  <si>
    <t>14/3</t>
  </si>
  <si>
    <t>14/4</t>
  </si>
  <si>
    <t>14/5</t>
  </si>
  <si>
    <t>14/6</t>
  </si>
  <si>
    <t>15/0</t>
  </si>
  <si>
    <t>15/1</t>
  </si>
  <si>
    <t>15/2</t>
  </si>
  <si>
    <t>15/3</t>
  </si>
  <si>
    <t>15/4</t>
  </si>
  <si>
    <t>15/8</t>
  </si>
  <si>
    <t>15/9</t>
  </si>
  <si>
    <t>16/0</t>
  </si>
  <si>
    <t>16/1</t>
  </si>
  <si>
    <t>16/2</t>
  </si>
  <si>
    <t>16/3</t>
  </si>
  <si>
    <t>16/4</t>
  </si>
  <si>
    <t>16/5</t>
  </si>
  <si>
    <t>16/6</t>
  </si>
  <si>
    <t>17/0</t>
  </si>
  <si>
    <t>17/1</t>
  </si>
  <si>
    <t>17/2</t>
  </si>
  <si>
    <t>17/3</t>
  </si>
  <si>
    <t>17/4</t>
  </si>
  <si>
    <t>17/5</t>
  </si>
  <si>
    <t>18/0</t>
  </si>
  <si>
    <t>18/1</t>
  </si>
  <si>
    <t>18/2</t>
  </si>
  <si>
    <t>18/3</t>
  </si>
  <si>
    <t>18/4</t>
  </si>
  <si>
    <t>18/5</t>
  </si>
  <si>
    <t>18/6</t>
  </si>
  <si>
    <t>18/7</t>
  </si>
  <si>
    <t>18/8</t>
  </si>
  <si>
    <t>18/9</t>
  </si>
  <si>
    <t>18/10</t>
  </si>
  <si>
    <t>19/0</t>
  </si>
  <si>
    <t>19/1</t>
  </si>
  <si>
    <t>19/2</t>
  </si>
  <si>
    <t>19/3</t>
  </si>
  <si>
    <t>19/4</t>
  </si>
  <si>
    <t>19/5</t>
  </si>
  <si>
    <t>19/6</t>
  </si>
  <si>
    <t>19/7</t>
  </si>
  <si>
    <t>19/8</t>
  </si>
  <si>
    <t>19/9</t>
  </si>
  <si>
    <t>19/10</t>
  </si>
  <si>
    <t>19/11</t>
  </si>
  <si>
    <t>19/12</t>
  </si>
  <si>
    <t>19/13</t>
  </si>
  <si>
    <t>19/14</t>
  </si>
  <si>
    <t>20/0</t>
  </si>
  <si>
    <t>21/0</t>
  </si>
  <si>
    <t>21/1</t>
  </si>
  <si>
    <t>21/3</t>
  </si>
  <si>
    <t>21/4</t>
  </si>
  <si>
    <t>21/6</t>
  </si>
  <si>
    <t>21/7</t>
  </si>
  <si>
    <t>21/8</t>
  </si>
  <si>
    <t>21/9</t>
  </si>
  <si>
    <t>21/11</t>
  </si>
  <si>
    <t>21/13</t>
  </si>
  <si>
    <t>21/14</t>
  </si>
  <si>
    <t>22/0</t>
  </si>
  <si>
    <t>22/1</t>
  </si>
  <si>
    <t>22/2</t>
  </si>
  <si>
    <t>22/3</t>
  </si>
  <si>
    <t>22/4</t>
  </si>
  <si>
    <t>22/5</t>
  </si>
  <si>
    <t>22/7</t>
  </si>
  <si>
    <t>22/8</t>
  </si>
  <si>
    <t>23/2</t>
  </si>
  <si>
    <t>23/4</t>
  </si>
  <si>
    <t>23/5</t>
  </si>
  <si>
    <t>23/9</t>
  </si>
  <si>
    <t>23/10</t>
  </si>
  <si>
    <t>24/1</t>
  </si>
  <si>
    <t>24/2</t>
  </si>
  <si>
    <t>24/3</t>
  </si>
  <si>
    <t>24/4</t>
  </si>
  <si>
    <t>24/5</t>
  </si>
  <si>
    <t>25/1</t>
  </si>
  <si>
    <t>25/6</t>
  </si>
  <si>
    <t>25/9</t>
  </si>
  <si>
    <t>25/10</t>
  </si>
  <si>
    <t>25/11</t>
  </si>
  <si>
    <t>26/0</t>
  </si>
  <si>
    <t>27/2</t>
  </si>
  <si>
    <t>27/5</t>
  </si>
  <si>
    <t>28/0</t>
  </si>
  <si>
    <t>28/1</t>
  </si>
  <si>
    <t>29/0</t>
  </si>
  <si>
    <t>29/1</t>
  </si>
  <si>
    <t>29/2</t>
  </si>
  <si>
    <t>29/3</t>
  </si>
  <si>
    <t>29/4</t>
  </si>
  <si>
    <t>29/5</t>
  </si>
  <si>
    <t>29/6</t>
  </si>
  <si>
    <t>29/7</t>
  </si>
  <si>
    <t>29/8</t>
  </si>
  <si>
    <t>1,-,-,1</t>
  </si>
  <si>
    <t>29/9</t>
  </si>
  <si>
    <t>30/0</t>
  </si>
  <si>
    <t>30/1</t>
  </si>
  <si>
    <t>30/3</t>
  </si>
  <si>
    <t>31/0</t>
  </si>
  <si>
    <t>31/1</t>
  </si>
  <si>
    <t>31/2</t>
  </si>
  <si>
    <t>31/4</t>
  </si>
  <si>
    <t>32/2</t>
  </si>
  <si>
    <t>3,3,3,3</t>
  </si>
  <si>
    <t>33/5</t>
  </si>
  <si>
    <t>4.12.24</t>
  </si>
  <si>
    <t>2,-,-,4</t>
  </si>
  <si>
    <t>2,-,-,2</t>
  </si>
  <si>
    <t>1,4,-,-</t>
  </si>
  <si>
    <t>-,-,4,4</t>
  </si>
  <si>
    <t>3,1,-,-</t>
  </si>
  <si>
    <t>1,-,1,3</t>
  </si>
  <si>
    <t>-,-,2,1</t>
  </si>
  <si>
    <t>2,-,2,3</t>
  </si>
  <si>
    <t>-,-,3,6</t>
  </si>
  <si>
    <t>1,3,1,-</t>
  </si>
  <si>
    <t>15.9.24</t>
  </si>
  <si>
    <t>-,3,-,-</t>
  </si>
  <si>
    <t>1,3,-,-</t>
  </si>
  <si>
    <t>-,3,2,-</t>
  </si>
  <si>
    <t>1,-,-,3</t>
  </si>
  <si>
    <t>5,3,3,3</t>
  </si>
  <si>
    <t>2,2,0,3</t>
  </si>
  <si>
    <t>10.9.25</t>
  </si>
  <si>
    <t>16.1.25</t>
  </si>
  <si>
    <t>12.3.24</t>
  </si>
  <si>
    <t>20.2.24</t>
  </si>
  <si>
    <t>17.2.24</t>
  </si>
  <si>
    <t>3,5,0,0</t>
  </si>
  <si>
    <t>2,-,-,3</t>
  </si>
  <si>
    <t>2,-,-,1</t>
  </si>
  <si>
    <t>1,1,-,2</t>
  </si>
  <si>
    <t>2,-,1,2</t>
  </si>
  <si>
    <t>6.3.24</t>
  </si>
  <si>
    <t>21.3.24</t>
  </si>
  <si>
    <t>09.5.24</t>
  </si>
  <si>
    <t>-,-,-1</t>
  </si>
  <si>
    <t>-,1,-,1</t>
  </si>
  <si>
    <t>-,-,2,2</t>
  </si>
  <si>
    <t>2,-,-2</t>
  </si>
  <si>
    <t>2,3,-,-</t>
  </si>
  <si>
    <t>-4,-,3</t>
  </si>
  <si>
    <t>-,3,-,3</t>
  </si>
  <si>
    <t>-,5,2,-</t>
  </si>
  <si>
    <t>2,4,-,-</t>
  </si>
  <si>
    <t>15.7.24</t>
  </si>
  <si>
    <t>06.2.24</t>
  </si>
  <si>
    <t>1,-,-,2</t>
  </si>
  <si>
    <t>1,4,1,4</t>
  </si>
  <si>
    <t>-,6,1,2</t>
  </si>
  <si>
    <t>2,-,-,5</t>
  </si>
  <si>
    <t>-,1,1-</t>
  </si>
  <si>
    <t>8.10.23</t>
  </si>
  <si>
    <t>30.9.23</t>
  </si>
  <si>
    <t>-,2,2,2</t>
  </si>
  <si>
    <t>8.10.24</t>
  </si>
  <si>
    <t>27.1.24</t>
  </si>
  <si>
    <t>05.2.24</t>
  </si>
  <si>
    <t>14.9.23</t>
  </si>
  <si>
    <t>19.9.23</t>
  </si>
  <si>
    <t>9.10.23</t>
  </si>
  <si>
    <t>27.9.23</t>
  </si>
  <si>
    <t>1,-,1,2</t>
  </si>
  <si>
    <t>0,2,0,0</t>
  </si>
  <si>
    <t>2,0,3,3</t>
  </si>
  <si>
    <t>12.9.24</t>
  </si>
  <si>
    <t>9.12.23</t>
  </si>
  <si>
    <t>16.9.245</t>
  </si>
  <si>
    <t>7.12.23</t>
  </si>
  <si>
    <t>8.9.23</t>
  </si>
  <si>
    <t>16.9.23</t>
  </si>
  <si>
    <t>6.11.23</t>
  </si>
  <si>
    <t>6.9.23</t>
  </si>
  <si>
    <t>11.9.23</t>
  </si>
  <si>
    <t>17.7.24</t>
  </si>
  <si>
    <t>22.7.24</t>
  </si>
  <si>
    <t>-,2,-,3</t>
  </si>
  <si>
    <t>2,-,-,-</t>
  </si>
  <si>
    <t>04.2.24</t>
  </si>
  <si>
    <t>4.11.23</t>
  </si>
  <si>
    <t>19.8.23</t>
  </si>
  <si>
    <t>6.12.23</t>
  </si>
  <si>
    <t>31.8.23</t>
  </si>
  <si>
    <t>27.8.23</t>
  </si>
  <si>
    <t>14.8.23</t>
  </si>
  <si>
    <t>9.8.23</t>
  </si>
  <si>
    <t>12.9.23</t>
  </si>
  <si>
    <t>25.8.23</t>
  </si>
  <si>
    <t>18.04.26</t>
  </si>
  <si>
    <t>09.2.24</t>
  </si>
  <si>
    <t>16.8.23</t>
  </si>
  <si>
    <t>22.8.23</t>
  </si>
  <si>
    <t>05.9.23</t>
  </si>
  <si>
    <t>29.8.23</t>
  </si>
  <si>
    <t>20.9.23</t>
  </si>
  <si>
    <t>1,1,1,1</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</si>
  <si>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</si>
  <si>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</si>
  <si>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</si>
  <si>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</si>
  <si>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</si>
  <si>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</si>
  <si>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</si>
  <si>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</si>
  <si>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</si>
  <si>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</si>
  <si>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</si>
  <si>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</si>
  <si>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</si>
  <si>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</si>
  <si>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</si>
  <si>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</si>
  <si>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</si>
  <si>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</si>
  <si>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</si>
  <si>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</si>
  <si>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</si>
  <si>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</si>
  <si>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</si>
  <si>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</si>
  <si>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</si>
  <si>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</si>
  <si>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</si>
  <si>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3.9.23</t>
  </si>
  <si>
    <t>24.8.24</t>
  </si>
  <si>
    <t>02.3.24</t>
  </si>
  <si>
    <t>14.2.24</t>
  </si>
  <si>
    <t>9.3.24</t>
  </si>
  <si>
    <t>8.12.24</t>
  </si>
  <si>
    <t>9.11.24</t>
  </si>
  <si>
    <t>6.12.24</t>
  </si>
  <si>
    <t>18.08.24</t>
  </si>
  <si>
    <t>6.9.24</t>
  </si>
  <si>
    <t>3.10.24</t>
  </si>
  <si>
    <t>29.9.24</t>
  </si>
  <si>
    <t>1.9.24</t>
  </si>
  <si>
    <t>18.9.23</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</si>
  <si>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</si>
  <si>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</si>
  <si>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</si>
  <si>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</si>
  <si>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</si>
  <si>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</si>
  <si>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</si>
  <si>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</si>
  <si>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</si>
  <si>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</si>
  <si>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</si>
  <si>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</si>
  <si>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</si>
  <si>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</si>
  <si>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</si>
  <si>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10.2.25</t>
  </si>
  <si>
    <t>13.02.25</t>
  </si>
  <si>
    <t>14.02.25</t>
  </si>
  <si>
    <t>ROW since 19.01.25</t>
  </si>
  <si>
    <t>14.2.25</t>
  </si>
  <si>
    <t>15.02.25</t>
  </si>
  <si>
    <t>15.2.25</t>
  </si>
  <si>
    <t>16.02.25</t>
  </si>
  <si>
    <t>17.02.25</t>
  </si>
  <si>
    <t>18.02.25</t>
  </si>
  <si>
    <t>18.2.25</t>
  </si>
  <si>
    <t>02/55</t>
  </si>
  <si>
    <t>154.02.25</t>
  </si>
  <si>
    <t>19.02.25</t>
  </si>
  <si>
    <t>20.02.25</t>
  </si>
  <si>
    <t>Rough sag done &amp; Earth wire payour rough sag done</t>
  </si>
  <si>
    <t xml:space="preserve">50/0 </t>
  </si>
  <si>
    <t>21.02.25</t>
  </si>
  <si>
    <t>Bhati</t>
  </si>
  <si>
    <t>23.02.25</t>
  </si>
  <si>
    <t>50/4 &amp;50/6 Hoisting done-23.02.25</t>
  </si>
  <si>
    <t>23.2.25</t>
  </si>
  <si>
    <t>50/8 &amp;50/9, 50/10 Hoisting done</t>
  </si>
  <si>
    <t>24.02.25</t>
  </si>
  <si>
    <t>24.2.25</t>
  </si>
  <si>
    <t>26.02.25</t>
  </si>
  <si>
    <t>DD60+25 RC</t>
  </si>
  <si>
    <t>25.02.25</t>
  </si>
  <si>
    <t>51/1 &amp; 51/2 Hoisting done</t>
  </si>
  <si>
    <t>27.02.25</t>
  </si>
  <si>
    <t>41/0 hoisting done</t>
  </si>
  <si>
    <t>28.02.25</t>
  </si>
  <si>
    <t>Mar'25</t>
  </si>
  <si>
    <t>March'25</t>
  </si>
  <si>
    <t>01.03.25</t>
  </si>
  <si>
    <t>28.2.25</t>
  </si>
  <si>
    <t>01.3.25</t>
  </si>
  <si>
    <t>02.03.25</t>
  </si>
  <si>
    <t>3.02.25</t>
  </si>
  <si>
    <t>03.03.25</t>
  </si>
  <si>
    <t>Umesh, Nayak , Manikant</t>
  </si>
  <si>
    <t>3.3.25</t>
  </si>
  <si>
    <t>05.03.25</t>
  </si>
  <si>
    <t>06.03.25</t>
  </si>
  <si>
    <t>Revant Sharma</t>
  </si>
  <si>
    <t>6.3.25</t>
  </si>
  <si>
    <t>07.03.25</t>
  </si>
  <si>
    <t>7.3.25</t>
  </si>
  <si>
    <t>06.3.25</t>
  </si>
  <si>
    <t>08.03.25</t>
  </si>
  <si>
    <t>10.03.25</t>
  </si>
  <si>
    <t>09.03.25</t>
  </si>
  <si>
    <t>10.3.25</t>
  </si>
  <si>
    <t>2/154</t>
  </si>
  <si>
    <t>11.03.25</t>
  </si>
  <si>
    <t>11.3.25</t>
  </si>
  <si>
    <t>12.03.25</t>
  </si>
  <si>
    <t>12.3.25</t>
  </si>
  <si>
    <t>13.03.25</t>
  </si>
  <si>
    <t>16.03.25</t>
  </si>
  <si>
    <t>16.3.25</t>
  </si>
  <si>
    <t>17.03.25</t>
  </si>
  <si>
    <t>17.3.25</t>
  </si>
  <si>
    <t>18.03.25</t>
  </si>
  <si>
    <t>18.3.25</t>
  </si>
  <si>
    <t>19.03.25</t>
  </si>
  <si>
    <t>20.3.25</t>
  </si>
  <si>
    <t>20.03.25</t>
  </si>
  <si>
    <t>21.03.25</t>
  </si>
  <si>
    <t>21.3.25</t>
  </si>
  <si>
    <t>22.03.25</t>
  </si>
  <si>
    <t>23.03.25</t>
  </si>
  <si>
    <t>24.03.35</t>
  </si>
  <si>
    <t>24.03.25</t>
  </si>
  <si>
    <t xml:space="preserve">DD60+25 </t>
  </si>
  <si>
    <t>25.03.25</t>
  </si>
  <si>
    <t>25.2.25</t>
  </si>
  <si>
    <t>25.3.25</t>
  </si>
  <si>
    <t>26.03.25</t>
  </si>
  <si>
    <t>27.03.25</t>
  </si>
  <si>
    <t>ROW since - 10.10.24 to 08.03.25</t>
  </si>
  <si>
    <t>27.3.25</t>
  </si>
  <si>
    <t>28.03.25</t>
  </si>
  <si>
    <t>28.3.25</t>
  </si>
  <si>
    <t>29.03.25</t>
  </si>
  <si>
    <t>29.3.25</t>
  </si>
  <si>
    <t>30.03.25</t>
  </si>
  <si>
    <t>31.03.25</t>
  </si>
  <si>
    <t>31.3.25</t>
  </si>
  <si>
    <t>April'25</t>
  </si>
  <si>
    <t>Till Mar-25</t>
  </si>
  <si>
    <t>Apr'25</t>
  </si>
  <si>
    <t>Mar-25</t>
  </si>
  <si>
    <t>02.04.25</t>
  </si>
  <si>
    <t>2.4.25</t>
  </si>
  <si>
    <t>4/241</t>
  </si>
  <si>
    <t>Final sag completed &amp; 50/6 Clipping done</t>
  </si>
  <si>
    <t>ROW since 02.04.25</t>
  </si>
  <si>
    <t>03.04.25</t>
  </si>
  <si>
    <t>04.04.25</t>
  </si>
  <si>
    <t>4.4.25</t>
  </si>
  <si>
    <t>Bottom</t>
  </si>
  <si>
    <t>06.04.25</t>
  </si>
  <si>
    <t xml:space="preserve">35/9 </t>
  </si>
  <si>
    <t>07.4.25</t>
  </si>
  <si>
    <t>April-25</t>
  </si>
  <si>
    <t>07.04.25</t>
  </si>
  <si>
    <t>08.04.25</t>
  </si>
  <si>
    <t>09.04.25</t>
  </si>
  <si>
    <t>70/9 Complete</t>
  </si>
  <si>
    <t>Body wip</t>
  </si>
  <si>
    <t>51/0 to 52/0 Complete</t>
  </si>
  <si>
    <t>46/0 Complete</t>
  </si>
  <si>
    <t>09.4.25</t>
  </si>
  <si>
    <t>1 pit done&amp; 1 pit RC chimney wip &amp; 1 pit P&amp;C done &amp; 1 pit rod binding wip</t>
  </si>
  <si>
    <t>1 pit RC chimney  wip &amp; 1 pit Rod binding done &amp; 1 pit stub setting done</t>
  </si>
  <si>
    <t>1A/0</t>
  </si>
  <si>
    <t>1A/1</t>
  </si>
  <si>
    <t>1A/2</t>
  </si>
  <si>
    <t>F3BTL</t>
  </si>
  <si>
    <t>Start</t>
  </si>
  <si>
    <t>WELD</t>
  </si>
  <si>
    <t>DE+0</t>
  </si>
  <si>
    <t>0,0,0,1</t>
  </si>
  <si>
    <t>0,0,2,1</t>
  </si>
  <si>
    <t>1A/3</t>
  </si>
  <si>
    <t>1A/4</t>
  </si>
  <si>
    <t>1A/5</t>
  </si>
  <si>
    <t>1A/6</t>
  </si>
  <si>
    <t>1A/7</t>
  </si>
  <si>
    <t>1,0,0,0</t>
  </si>
  <si>
    <t>1,1,0,2</t>
  </si>
  <si>
    <t>0,0,1,1</t>
  </si>
  <si>
    <t>1,1,0,0</t>
  </si>
  <si>
    <t>DD60+3</t>
  </si>
  <si>
    <t>DD60+6</t>
  </si>
  <si>
    <t>1,1,1,2</t>
  </si>
  <si>
    <t>1,4,0,0</t>
  </si>
  <si>
    <t>2,6,1,1</t>
  </si>
  <si>
    <t>2,4,0,3</t>
  </si>
  <si>
    <t>0,0,2,0</t>
  </si>
  <si>
    <t>1,1,0,1</t>
  </si>
  <si>
    <t>2,3,1,4</t>
  </si>
  <si>
    <t>0,2,4,1</t>
  </si>
  <si>
    <t>0,2,2,0</t>
  </si>
  <si>
    <t>3,3,4,5</t>
  </si>
  <si>
    <t>1,0,1,3</t>
  </si>
  <si>
    <t>0,0,0,2</t>
  </si>
  <si>
    <t>1,0,0,2</t>
  </si>
  <si>
    <t>0,2,1,0</t>
  </si>
  <si>
    <t>0,4,1,0</t>
  </si>
  <si>
    <t>0,2,3,0</t>
  </si>
  <si>
    <t>3,2,0,0</t>
  </si>
  <si>
    <t>2,0,0,2</t>
  </si>
  <si>
    <t>1,0,0,3</t>
  </si>
  <si>
    <t>1,1,0,4</t>
  </si>
  <si>
    <t>3,0,0,1</t>
  </si>
  <si>
    <t>0,4,2,0</t>
  </si>
  <si>
    <t>1,2,0,0</t>
  </si>
  <si>
    <t>2,5,1,6</t>
  </si>
  <si>
    <t>1,6,1,6</t>
  </si>
  <si>
    <t>3,0,1,4</t>
  </si>
  <si>
    <t>0,1,5,0</t>
  </si>
  <si>
    <t>2,2,0,0</t>
  </si>
  <si>
    <t>32/3</t>
  </si>
  <si>
    <t>32/4</t>
  </si>
  <si>
    <t>32/6</t>
  </si>
  <si>
    <t>32/8</t>
  </si>
  <si>
    <t>1,2,1,0</t>
  </si>
  <si>
    <t>3,2,0,1</t>
  </si>
  <si>
    <t>KPIL</t>
  </si>
  <si>
    <t>Gty</t>
  </si>
  <si>
    <t>sandy</t>
  </si>
  <si>
    <t>11.17.24</t>
  </si>
  <si>
    <t>10.12.14</t>
  </si>
  <si>
    <t>6.2.25</t>
  </si>
  <si>
    <t>N.R. Enterprises</t>
  </si>
  <si>
    <t>Mehai Construction</t>
  </si>
  <si>
    <t>Bande Bharat Group</t>
  </si>
  <si>
    <t>Ullas Mahto</t>
  </si>
  <si>
    <t>Jeetu Sachan</t>
  </si>
  <si>
    <t>Kuntal Debnath</t>
  </si>
  <si>
    <t>Nagana Rai &amp; Company</t>
  </si>
  <si>
    <t>A.B. Construction</t>
  </si>
  <si>
    <t>DA+9+3</t>
  </si>
  <si>
    <t>Mateshwari Const.</t>
  </si>
  <si>
    <t>Jai Bhawani Construction</t>
  </si>
  <si>
    <t>Majisa Construction</t>
  </si>
  <si>
    <t>R.D. Enterprises</t>
  </si>
  <si>
    <t>Shri Degrai Enterprises</t>
  </si>
  <si>
    <t>Abhijit Dutta</t>
  </si>
  <si>
    <t>DA+0+3</t>
  </si>
  <si>
    <t>Brads Infratech</t>
  </si>
  <si>
    <t>Vibe Infra</t>
  </si>
  <si>
    <t>Departmental Gang</t>
  </si>
  <si>
    <t>DA+9+4</t>
  </si>
  <si>
    <t>Punia Construction</t>
  </si>
  <si>
    <t>Krishna Projects India</t>
  </si>
  <si>
    <t>J.P. Infra</t>
  </si>
  <si>
    <t>MCI</t>
  </si>
  <si>
    <t>R.K. Construction</t>
  </si>
  <si>
    <t>Company Gangs</t>
  </si>
  <si>
    <t>Bipin Kumar</t>
  </si>
  <si>
    <t>Abhijeet</t>
  </si>
  <si>
    <t>DA+9+2</t>
  </si>
  <si>
    <t>RBM</t>
  </si>
  <si>
    <t>OM Enterprise</t>
  </si>
  <si>
    <t>Abhijeet Dutta</t>
  </si>
  <si>
    <t>DA+0+1</t>
  </si>
  <si>
    <t>Om construction Company</t>
  </si>
  <si>
    <t>Om Construction Company</t>
  </si>
  <si>
    <t>Hadhbuji Construction Company</t>
  </si>
  <si>
    <t>Sidhi Vinayak</t>
  </si>
  <si>
    <t>D.R. Construction</t>
  </si>
  <si>
    <t>Laxmi Enterprises</t>
  </si>
  <si>
    <t>Parsuram Sahi</t>
  </si>
  <si>
    <t>prasuram sai</t>
  </si>
  <si>
    <t>Ashutosh Kumar</t>
  </si>
  <si>
    <t>Sri Nagana ray Enterprise</t>
  </si>
  <si>
    <t>HS Engineering</t>
  </si>
  <si>
    <t>Vishwakarma Construction</t>
  </si>
  <si>
    <t>Prasuram sai</t>
  </si>
  <si>
    <t>YMK Construction</t>
  </si>
  <si>
    <t>JSR Infrastructure</t>
  </si>
  <si>
    <t>Jitendra Yadav</t>
  </si>
  <si>
    <t>Naganaray Enterprise</t>
  </si>
  <si>
    <t>JSR</t>
  </si>
  <si>
    <t>Pipe</t>
  </si>
  <si>
    <t>CP</t>
  </si>
  <si>
    <t>1</t>
  </si>
  <si>
    <t>2</t>
  </si>
  <si>
    <t>+2.0</t>
  </si>
  <si>
    <t>+0.40</t>
  </si>
  <si>
    <t>+1.50</t>
  </si>
  <si>
    <t>SB Enterprises</t>
  </si>
  <si>
    <t>Tejal Construction</t>
  </si>
  <si>
    <t>Sanjay Mahto</t>
  </si>
  <si>
    <t>Yogendra Mahto</t>
  </si>
  <si>
    <t>Nirmal Mahto</t>
  </si>
  <si>
    <t>Deglal Mahto</t>
  </si>
  <si>
    <t>Jailal Ageria</t>
  </si>
  <si>
    <t>Jagdish Mahto</t>
  </si>
  <si>
    <t>Bina Devi</t>
  </si>
  <si>
    <t>Khublal Mahto</t>
  </si>
  <si>
    <t>Parsuram Sai</t>
  </si>
  <si>
    <t>Rafikul Islam</t>
  </si>
  <si>
    <r>
      <t> </t>
    </r>
    <r>
      <rPr>
        <b/>
        <sz val="12"/>
        <color rgb="FF7030A0"/>
        <rFont val="Cambria"/>
        <family val="1"/>
      </rPr>
      <t>Activity</t>
    </r>
  </si>
  <si>
    <t>Final Estimated Quantity</t>
  </si>
  <si>
    <t>Cumulative L2 Till Last Month</t>
  </si>
  <si>
    <t>Cumulative Progress Till last Month</t>
  </si>
  <si>
    <t>L2 For Present Month</t>
  </si>
  <si>
    <t>Plan for the Month</t>
  </si>
  <si>
    <r>
      <t>Progress till Date for t</t>
    </r>
    <r>
      <rPr>
        <b/>
        <sz val="12"/>
        <color rgb="FF1F497D"/>
        <rFont val="Cambria"/>
        <family val="1"/>
      </rPr>
      <t>h</t>
    </r>
    <r>
      <rPr>
        <b/>
        <sz val="12"/>
        <color rgb="FF7030A0"/>
        <rFont val="Cambria"/>
        <family val="1"/>
      </rPr>
      <t>e Month</t>
    </r>
  </si>
  <si>
    <r>
      <t>L2 Till Curre</t>
    </r>
    <r>
      <rPr>
        <b/>
        <sz val="12"/>
        <color rgb="FF1F497D"/>
        <rFont val="Cambria"/>
        <family val="1"/>
      </rPr>
      <t>n</t>
    </r>
    <r>
      <rPr>
        <b/>
        <sz val="12"/>
        <color rgb="FF7030A0"/>
        <rFont val="Cambria"/>
        <family val="1"/>
      </rPr>
      <t>t Month</t>
    </r>
  </si>
  <si>
    <t>Completed Till Date</t>
  </si>
  <si>
    <t>Under Progress</t>
  </si>
  <si>
    <t>Gangs at present</t>
  </si>
  <si>
    <t>TACK WELDING</t>
  </si>
  <si>
    <t>Strg (Pay-Out)</t>
  </si>
  <si>
    <t>Stringing OPGW</t>
  </si>
  <si>
    <t xml:space="preserve">Project Code </t>
  </si>
  <si>
    <t>SBU Head</t>
  </si>
  <si>
    <t>Mr. Rajender Gupta</t>
  </si>
  <si>
    <t>LOA Completion Date</t>
  </si>
  <si>
    <t>Expected Completion</t>
  </si>
  <si>
    <t>TB401</t>
  </si>
  <si>
    <t>RESONIA LIMITED</t>
  </si>
  <si>
    <t>26.04.23</t>
  </si>
  <si>
    <t>Mr Sandeep Kumar Singh</t>
  </si>
  <si>
    <t>Mr Virender Gupta</t>
  </si>
  <si>
    <t>EARTHING</t>
  </si>
  <si>
    <t>ERECTION</t>
  </si>
  <si>
    <t>10.4.25</t>
  </si>
  <si>
    <t>10.04.25</t>
  </si>
  <si>
    <t>Painting done</t>
  </si>
  <si>
    <t>11.04.25</t>
  </si>
  <si>
    <t>765KV DC Fateggarh III to Beawar (2nd) TL</t>
  </si>
  <si>
    <t>12.04.25</t>
  </si>
  <si>
    <t>12.4.25</t>
  </si>
  <si>
    <t>26.2.25</t>
  </si>
  <si>
    <t>24.1.25</t>
  </si>
  <si>
    <t>16.2.25</t>
  </si>
  <si>
    <t>30.1.25</t>
  </si>
  <si>
    <t>12.2.25</t>
  </si>
  <si>
    <t>27.2.25</t>
  </si>
  <si>
    <t>5.2.25</t>
  </si>
  <si>
    <t>1.1.25</t>
  </si>
  <si>
    <t>10.12.25</t>
  </si>
  <si>
    <t>2.1.24</t>
  </si>
  <si>
    <t>13.3.24</t>
  </si>
  <si>
    <t>12.4.24</t>
  </si>
  <si>
    <t>6.4.24</t>
  </si>
  <si>
    <t>4.1.25</t>
  </si>
  <si>
    <t>5.5.2024</t>
  </si>
  <si>
    <t>7.31.2024</t>
  </si>
  <si>
    <t>5.10.2024</t>
  </si>
  <si>
    <t>4.24.2024</t>
  </si>
  <si>
    <t>3.30.2024</t>
  </si>
  <si>
    <t>8.26.2024</t>
  </si>
  <si>
    <t>5.2.2024</t>
  </si>
  <si>
    <t>4.14.2024</t>
  </si>
  <si>
    <t>8.31.2024</t>
  </si>
  <si>
    <t>3.6.2024</t>
  </si>
  <si>
    <t>4.28.2024</t>
  </si>
  <si>
    <t>4.10.2024</t>
  </si>
  <si>
    <t>7.16.2024</t>
  </si>
  <si>
    <t>6.20.2024</t>
  </si>
  <si>
    <t>6.29.2024</t>
  </si>
  <si>
    <t>7.4.2024</t>
  </si>
  <si>
    <t>9.22.2024</t>
  </si>
  <si>
    <t>7.26.2024</t>
  </si>
  <si>
    <t>8.11.2024</t>
  </si>
  <si>
    <t>9.20.2024</t>
  </si>
  <si>
    <t>9.6.2024</t>
  </si>
  <si>
    <t>8.4.2024</t>
  </si>
  <si>
    <t>7.27.2024</t>
  </si>
  <si>
    <t>10.7.2024</t>
  </si>
  <si>
    <t>7.3.2024</t>
  </si>
  <si>
    <t>8.28.2024</t>
  </si>
  <si>
    <t>9.21.2024</t>
  </si>
  <si>
    <t>9.15.2024</t>
  </si>
  <si>
    <t>11.5.2024</t>
  </si>
  <si>
    <t>5.24.2024</t>
  </si>
  <si>
    <t>9.11.2024</t>
  </si>
  <si>
    <t>5.28.2024</t>
  </si>
  <si>
    <t>6.1.2024</t>
  </si>
  <si>
    <t>6.4.2024</t>
  </si>
  <si>
    <t>6.13.2024</t>
  </si>
  <si>
    <t>6.22.2024</t>
  </si>
  <si>
    <t>6.24.2024</t>
  </si>
  <si>
    <t>6.30.2024</t>
  </si>
  <si>
    <t>8.12.2024</t>
  </si>
  <si>
    <t>7.30.2024</t>
  </si>
  <si>
    <t>9.30.2024</t>
  </si>
  <si>
    <t>12.7.2024</t>
  </si>
  <si>
    <t>5.27.2024</t>
  </si>
  <si>
    <t>6.10.2024</t>
  </si>
  <si>
    <t>8.24.2024</t>
  </si>
  <si>
    <t>7.21.2024</t>
  </si>
  <si>
    <t>7.8.2024</t>
  </si>
  <si>
    <t>6.15.2024</t>
  </si>
  <si>
    <t>6.25.2024</t>
  </si>
  <si>
    <t>10.8.2024</t>
  </si>
  <si>
    <t>9.25.2024</t>
  </si>
  <si>
    <t>9.19.2024</t>
  </si>
  <si>
    <t>9.8.2024</t>
  </si>
  <si>
    <t>9.12.2024</t>
  </si>
  <si>
    <t>9.28.2024</t>
  </si>
  <si>
    <t>8.9.2024</t>
  </si>
  <si>
    <t>8.14.2024</t>
  </si>
  <si>
    <t>8.25.2024</t>
  </si>
  <si>
    <t>8.21.2024</t>
  </si>
  <si>
    <t>9.1.2024</t>
  </si>
  <si>
    <t>9.10.2024</t>
  </si>
  <si>
    <t>9.16.2024</t>
  </si>
  <si>
    <t>9.23.2024</t>
  </si>
  <si>
    <t>12.29.2023</t>
  </si>
  <si>
    <t>12.31.2023</t>
  </si>
  <si>
    <t>1.25.2024</t>
  </si>
  <si>
    <t>10.22.2024</t>
  </si>
  <si>
    <t>2.19.2024</t>
  </si>
  <si>
    <t>12.26.2024</t>
  </si>
  <si>
    <t>3.27.2025</t>
  </si>
  <si>
    <t>2.29.2024</t>
  </si>
  <si>
    <t>2.18.2024</t>
  </si>
  <si>
    <t>2.10.2024</t>
  </si>
  <si>
    <t>3.22.2025</t>
  </si>
  <si>
    <t>1.28.2025</t>
  </si>
  <si>
    <t>2.25.2024</t>
  </si>
  <si>
    <t>2.20.2024</t>
  </si>
  <si>
    <t>3.19.2025</t>
  </si>
  <si>
    <t>2.22.2024</t>
  </si>
  <si>
    <t>1.13.2024</t>
  </si>
  <si>
    <t>2.5.2024</t>
  </si>
  <si>
    <t>1.30.2024</t>
  </si>
  <si>
    <t>3.13.2025</t>
  </si>
  <si>
    <t>1.5.2025</t>
  </si>
  <si>
    <t>12.4.2024</t>
  </si>
  <si>
    <t>11.20.2024</t>
  </si>
  <si>
    <t>12.26.2023</t>
  </si>
  <si>
    <t>1.8.2025</t>
  </si>
  <si>
    <t>1.11.2025</t>
  </si>
  <si>
    <t>1.13.2025</t>
  </si>
  <si>
    <t>1.17.2025</t>
  </si>
  <si>
    <t>12.16.2024</t>
  </si>
  <si>
    <t>12.8.2024</t>
  </si>
  <si>
    <t>1.22.2025</t>
  </si>
  <si>
    <t>7.17.2024</t>
  </si>
  <si>
    <t>7.7.2024</t>
  </si>
  <si>
    <t>6.19.2024</t>
  </si>
  <si>
    <t>2.25.2025</t>
  </si>
  <si>
    <t>1.4.2025</t>
  </si>
  <si>
    <t>1.7.2025</t>
  </si>
  <si>
    <t>3.23.2024</t>
  </si>
  <si>
    <t>8.16.2024</t>
  </si>
  <si>
    <t>1.16.2025</t>
  </si>
  <si>
    <t>12.20.2024</t>
  </si>
  <si>
    <t>3.7.2024</t>
  </si>
  <si>
    <t>3.11.2024</t>
  </si>
  <si>
    <t>3.12.2025</t>
  </si>
  <si>
    <t>1.31.2024</t>
  </si>
  <si>
    <t>2.12.2024</t>
  </si>
  <si>
    <t>2.27.2024</t>
  </si>
  <si>
    <t>3.9.2024</t>
  </si>
  <si>
    <t>1.14.2024</t>
  </si>
  <si>
    <t>10.5.2024</t>
  </si>
  <si>
    <t>10.20.2024</t>
  </si>
  <si>
    <t>2.11.2024</t>
  </si>
  <si>
    <t>12.4.2023</t>
  </si>
  <si>
    <t>1.19.2024</t>
  </si>
  <si>
    <t>11.28.2023</t>
  </si>
  <si>
    <t>11.10.2023</t>
  </si>
  <si>
    <t>1.28.2024</t>
  </si>
  <si>
    <t>4.18.2024</t>
  </si>
  <si>
    <t>11.4.2023</t>
  </si>
  <si>
    <t>10.28.2023</t>
  </si>
  <si>
    <t>14.04.25</t>
  </si>
  <si>
    <t>14.4.25</t>
  </si>
  <si>
    <t>13.04.25</t>
  </si>
  <si>
    <t>15.04.25</t>
  </si>
  <si>
    <t>15.4.25</t>
  </si>
  <si>
    <t>16.04.25</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</si>
  <si>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</si>
  <si>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</si>
  <si>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</si>
  <si>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</si>
  <si>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</si>
  <si>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</si>
  <si>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</si>
  <si>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</si>
  <si>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</si>
  <si>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</si>
  <si>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</si>
  <si>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</si>
  <si>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</si>
  <si>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</si>
  <si>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</si>
  <si>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</si>
  <si>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</si>
  <si>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</si>
  <si>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</si>
  <si>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</si>
  <si>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</si>
  <si>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</si>
  <si>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</si>
  <si>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</si>
  <si>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</si>
  <si>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</si>
  <si>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</si>
  <si>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</si>
  <si>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</si>
  <si>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</si>
  <si>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</si>
  <si>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</si>
  <si>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</si>
  <si>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</si>
  <si>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</si>
  <si>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</si>
  <si>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</si>
  <si>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</si>
  <si>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</si>
  <si>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</si>
  <si>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</si>
  <si>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</si>
  <si>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</si>
  <si>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</si>
  <si>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</si>
  <si>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</si>
  <si>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</si>
  <si>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</si>
  <si>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</si>
  <si>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</si>
  <si>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</si>
  <si>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</si>
  <si>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</si>
  <si>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</si>
  <si>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</si>
  <si>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</si>
  <si>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</si>
  <si>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</si>
  <si>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</si>
  <si>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</si>
  <si>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</si>
  <si>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Email reference dated 09-01-2023</t>
  </si>
  <si>
    <t>ROW in Foundation work in sawan Moolraj village at Loc No 23/7</t>
  </si>
  <si>
    <t>ROW in Foundation work in sawan Moolraj village at Loc No 23/8</t>
  </si>
  <si>
    <t>ROW in Foundation work in sawan Moolraj village at Loc No 23/9</t>
  </si>
  <si>
    <t>ROW in Foundation work in sawan Moolraj village at Loc No 23/10</t>
  </si>
  <si>
    <t>ROW in Foundation work in sawan Moolraj village at Loc No 23/11</t>
  </si>
  <si>
    <t>ROW in Foundation work in sawan Moolraj village at Loc No 24/0</t>
  </si>
  <si>
    <t>ROW in Foundation work in sawan Moolraj village at Loc No 24/1</t>
  </si>
  <si>
    <t>ROW in Foundation work in sawan Moolraj village at Loc No 24/2</t>
  </si>
  <si>
    <t>ROW in Foundation work in sawan Moolraj village at Loc No 24/4</t>
  </si>
  <si>
    <t>Reference Email dated 26/12/2023. Excavation not started due to Frequent obstruction by land owner.</t>
  </si>
  <si>
    <t>ROW in Foundation work in sawan Moolraj village at Loc No 24/5</t>
  </si>
  <si>
    <t>ROW in Foundation work in sawan Moolraj village at Loc No 24/6</t>
  </si>
  <si>
    <t>ROW in Foundation work in sawan Moolraj village at Loc No 25/0</t>
  </si>
  <si>
    <t>ROW in Foundation work in sawan Moolraj village at Loc No 25/1</t>
  </si>
  <si>
    <t>ROW in Foundation work in sawan Moolraj village at Loc No 25/2</t>
  </si>
  <si>
    <t>ROW in Foundation work in sawan Moolraj village at Loc No 25/3</t>
  </si>
  <si>
    <t>ROW in Foundation work in sawan Moolraj village at Loc No 25/4</t>
  </si>
  <si>
    <t>ROW in Foundation work in sawan Moolraj village at Loc No 25/5</t>
  </si>
  <si>
    <t>ROW in Foundation work in sawan Moolraj village at Loc No 25/6</t>
  </si>
  <si>
    <t>ROW in Foundation work in sawan Moolraj village at Loc No 25/7</t>
  </si>
  <si>
    <t>ROW in Foundation work in sawan Moolraj village at Loc No 25/8</t>
  </si>
  <si>
    <t>ROW in Foundation work in sawan Moolraj village at Loc No 25/9</t>
  </si>
  <si>
    <t>ROW in Foundation work in sawan Moolraj village at Loc No 25/10</t>
  </si>
  <si>
    <t>ROW in Foundation work in sawan Moolraj village at Loc No 25/11</t>
  </si>
  <si>
    <t>ROW in Foundation work in sawan Moolraj village at Loc No 26/0</t>
  </si>
  <si>
    <t>ROW in Foundation work in Dhanpura village at Loc No 28/6</t>
  </si>
  <si>
    <t>ROW in Foundation work in Dhanpura village at Loc No 28/7</t>
  </si>
  <si>
    <t>Your email dated 12.02.24 regarding workfront</t>
  </si>
  <si>
    <t>ROW in Foundation work in Dhanpura village at Loc No 28/8</t>
  </si>
  <si>
    <t>ROW in Foundation work in Dhanpura village at Loc No 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</si>
  <si>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</si>
  <si>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</si>
  <si>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ROW in Foundation work in Dhanpura village at Loc No 29/1</t>
  </si>
  <si>
    <t>ROW in Foundation work in Dhanpura village at Loc No 29/2</t>
  </si>
  <si>
    <t xml:space="preserve">Reattempt at this location location on 09.03.2024 communicated on dated 10.03.2024 regarding Gang movement and challenges in PKG G &amp; PKG F apart from DPR. </t>
  </si>
  <si>
    <t>ROW in Foundation work in Dhanpura village at Loc No 29/6</t>
  </si>
  <si>
    <t>ROW in Foundation work in Dhanpura village at Loc No 29/9</t>
  </si>
  <si>
    <t>ROW in Foundation work in Dhanpura village at Loc No 29/10</t>
  </si>
  <si>
    <t>ROW in Foundation work in Dhanpura village at Loc No 30/0</t>
  </si>
  <si>
    <t>ROW due to objection by land owner in Excavation Works.</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</si>
  <si>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</si>
  <si>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</si>
  <si>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</si>
  <si>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</si>
  <si>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</si>
  <si>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</si>
  <si>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</si>
  <si>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</si>
  <si>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</si>
  <si>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</si>
  <si>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</si>
  <si>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</si>
  <si>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</si>
  <si>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</si>
  <si>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Your email dated 12.02.24 regarding workfront but during pit marking at 13.02.24 location is still in ROW. Same was informed to you on site as well as in weekly meetings on 13th. And email dated 22.02.24 Sterlite's Part G &amp; F 765KV Fategarh -III Beawar TL</t>
  </si>
  <si>
    <t>Row in foundation work due to Obstruction by land owner in pareu Village at loc no 32/6.</t>
  </si>
  <si>
    <t>Row in foundation work due to Obstruction by land owner in pareu Village at loc no 32/8.</t>
  </si>
  <si>
    <t>Work could not be started due to ROW during Excavation. Same was attempted at 2 times.</t>
  </si>
  <si>
    <t>Email dated 18.02.23 regarding Site Visit report.</t>
  </si>
  <si>
    <t>ROW in Pit marking as Landowner not allowing for pit marking.</t>
  </si>
  <si>
    <t>Gang idled alongwith machinaries due to clear workfront not available after completion of loc no 21/12 PKG G.</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</si>
  <si>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</si>
  <si>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</si>
  <si>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</si>
  <si>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</si>
  <si>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</si>
  <si>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</si>
  <si>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</si>
  <si>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</si>
  <si>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Jai Bhawani</t>
  </si>
  <si>
    <t>Gang is working on 22/8 (G). Further location is not allocated, due to this JCB is also idle and have ability to execute the works in two locations at a time.</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</si>
  <si>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</si>
  <si>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</si>
  <si>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</si>
  <si>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</si>
  <si>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</si>
  <si>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</si>
  <si>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</si>
  <si>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</si>
  <si>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</si>
  <si>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</si>
  <si>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</si>
  <si>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</si>
  <si>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</si>
  <si>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</si>
  <si>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</si>
  <si>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</si>
  <si>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</si>
  <si>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</si>
  <si>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</si>
  <si>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</si>
  <si>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</si>
  <si>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</si>
  <si>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</si>
  <si>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</si>
  <si>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</si>
  <si>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Email communication reference dated 10.03.2024 regarding Gang movement and challenges in PKG G &amp; PKG F. Manpower idle removal on 14.3.24. whereas Machineries idle continious.</t>
  </si>
  <si>
    <t>Machinery along with manpower idle due to next location not allocated.</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</si>
  <si>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</si>
  <si>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</si>
  <si>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D.P.R. dated 14.03.2024.</t>
  </si>
  <si>
    <t xml:space="preserve"> Further Location not available due to the same Gang idle whereas machinery engaged in Excavation at 8/1.</t>
  </si>
  <si>
    <t>Works stopped due to ROW at location No 8/1.</t>
  </si>
  <si>
    <t>D.P.R. dated 16.03.2024.</t>
  </si>
  <si>
    <t>Foundation works not started due to ROW at 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</si>
  <si>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</si>
  <si>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</si>
  <si>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</si>
  <si>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</si>
  <si>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</si>
  <si>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</si>
  <si>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</si>
  <si>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works stopped by 7 local indivisuals due to frequent obstruction by local villagers</t>
  </si>
  <si>
    <t>email dated 21.05.24 regarding Intimation for hindrance occurred at loc no 14/1_PKG G.</t>
  </si>
  <si>
    <t>Works stopped due to ROW by land owners.</t>
  </si>
  <si>
    <t>DPR email on regular basis.</t>
  </si>
  <si>
    <t xml:space="preserve">25/8 Works stopped due to ROW. </t>
  </si>
  <si>
    <t xml:space="preserve">furthermore 25/9 not started due to ROW. </t>
  </si>
  <si>
    <t>Works not started due to ROW.</t>
  </si>
  <si>
    <t>No work-done due to Continuous rain at location</t>
  </si>
  <si>
    <t>RBM Construction</t>
  </si>
  <si>
    <t>Excavation works stopped due to ROW.</t>
  </si>
  <si>
    <t>Works stopped due to ROW. JCB idle for full day.</t>
  </si>
  <si>
    <t>Works stopped due to ROW. Gang idle.</t>
  </si>
  <si>
    <t>Works stopped due to ROW. Gang idle. Further gang shifted on next location on dated 14.09.2024.</t>
  </si>
  <si>
    <t>Patel Construction</t>
  </si>
  <si>
    <t>Works not started due to ROW at loc no 19/9.</t>
  </si>
  <si>
    <t>Block Level done. ROW for half day.</t>
  </si>
  <si>
    <t>Full day ROW. 9 nos manpower alongwith JCB (JCB idled since last 6 days). ROW cleared on dated 29.09.2024 after 2nd half.</t>
  </si>
  <si>
    <t>sidhi Vinayak</t>
  </si>
  <si>
    <t>Gang (9 Manpower) alongwith poclain/tracktor idled for full day.</t>
  </si>
  <si>
    <t>Full day ROW at loc no 12/0</t>
  </si>
  <si>
    <t>11/9 WIP. No work due to ROW.</t>
  </si>
  <si>
    <t>Work not done due to ROW.</t>
  </si>
  <si>
    <t xml:space="preserve">Ereection works stopped due to ROW. At loc no 19/7. Manhandling encountered at this locations. </t>
  </si>
  <si>
    <t>Works Stopped due to ROW. Location completed but unaable to release T&amp;P due to ROW.</t>
  </si>
  <si>
    <t>Works can not done due to ROW.</t>
  </si>
  <si>
    <t>DPR email on regular basis. 
After pit marking locations in on ROW on dated 30.01.2025.</t>
  </si>
  <si>
    <t>Location not clear for erection worksas this location is in ROW.</t>
  </si>
  <si>
    <t>17.04.25</t>
  </si>
  <si>
    <t>Nashruddin</t>
  </si>
  <si>
    <t>18.04.25</t>
  </si>
  <si>
    <t>18.4.25</t>
  </si>
  <si>
    <t>59/04</t>
  </si>
  <si>
    <t>58/04</t>
  </si>
  <si>
    <t>72/01</t>
  </si>
  <si>
    <t>71/01</t>
  </si>
  <si>
    <t>Pit Marking</t>
  </si>
  <si>
    <t>Backfilling</t>
  </si>
  <si>
    <t>Bhandu area hold due to court case</t>
  </si>
  <si>
    <t>Luni area hold due to court case</t>
  </si>
  <si>
    <t>Hold due high compensation</t>
  </si>
  <si>
    <t>Hold due ROW</t>
  </si>
  <si>
    <t>Check Survey in Bhandu area Hold due court case</t>
  </si>
  <si>
    <t>Bhandu area Hold due court case</t>
  </si>
  <si>
    <t>Hold due to ROW</t>
  </si>
  <si>
    <t>19.04.25</t>
  </si>
  <si>
    <t>20.04.25</t>
  </si>
  <si>
    <t>21.04.25</t>
  </si>
  <si>
    <t>20.4.25</t>
  </si>
  <si>
    <t>21.4.25</t>
  </si>
  <si>
    <t>Annaya Traders</t>
  </si>
  <si>
    <t>8.4.25</t>
  </si>
  <si>
    <t>Work Hold due to unavailabilty of 33kv Shutdown</t>
  </si>
  <si>
    <t>23.04.25</t>
  </si>
  <si>
    <t>22.04.25</t>
  </si>
  <si>
    <t>24.04.25</t>
  </si>
  <si>
    <t>Indrajeet</t>
  </si>
  <si>
    <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</si>
  <si>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25.04.25</t>
  </si>
  <si>
    <t>25.4.25</t>
  </si>
  <si>
    <t>26.04.25</t>
  </si>
  <si>
    <t>26.4.25</t>
  </si>
  <si>
    <t>Jainath</t>
  </si>
  <si>
    <t>Acchelal</t>
  </si>
  <si>
    <t>27.04.25</t>
  </si>
  <si>
    <t>28.4.25</t>
  </si>
  <si>
    <t>28.04.25</t>
  </si>
  <si>
    <t>29.04.25</t>
  </si>
  <si>
    <t>Anil Kumar</t>
  </si>
  <si>
    <t>30.04.25</t>
  </si>
  <si>
    <t>May'25</t>
  </si>
  <si>
    <t>02.05.25</t>
  </si>
  <si>
    <t>04.05.25</t>
  </si>
  <si>
    <t>03.05.25</t>
  </si>
  <si>
    <t>04.05.2025</t>
  </si>
  <si>
    <t>KP Pal</t>
  </si>
  <si>
    <t>Dinesh</t>
  </si>
  <si>
    <t>Dhal chand</t>
  </si>
  <si>
    <t>With crane</t>
  </si>
  <si>
    <t>05.05.25</t>
  </si>
  <si>
    <t>Flori breakdown</t>
  </si>
  <si>
    <t>06.05.25</t>
  </si>
  <si>
    <t>6.5.25</t>
  </si>
  <si>
    <t>Sr no</t>
  </si>
  <si>
    <t>Item</t>
  </si>
  <si>
    <t xml:space="preserve">Total </t>
  </si>
  <si>
    <t>Comp Qty</t>
  </si>
  <si>
    <t>Qty</t>
  </si>
  <si>
    <t>KM</t>
  </si>
  <si>
    <t>Sub-Contractor Name</t>
  </si>
  <si>
    <t>Comp Date</t>
  </si>
  <si>
    <t>Cumulative Till dated</t>
  </si>
  <si>
    <t xml:space="preserve">Manpower </t>
  </si>
  <si>
    <t>Loc. No.</t>
  </si>
  <si>
    <t>Type of Tower</t>
  </si>
  <si>
    <t>Tower Weight</t>
  </si>
  <si>
    <t>Shotfall</t>
  </si>
  <si>
    <t>07.05.25</t>
  </si>
  <si>
    <t xml:space="preserve">TB401 Stringing  Status                                </t>
  </si>
  <si>
    <t>Dated 06-05-2025</t>
  </si>
  <si>
    <t xml:space="preserve"> Completed in April</t>
  </si>
  <si>
    <t>Output for the day</t>
  </si>
  <si>
    <t>Output Upto Yesterdays(Kms) in May</t>
  </si>
  <si>
    <t>Cumulative Output till today(Kms)</t>
  </si>
  <si>
    <t>Total Manpower</t>
  </si>
  <si>
    <t xml:space="preserve">From </t>
  </si>
  <si>
    <t>Span</t>
  </si>
  <si>
    <t>Span Length</t>
  </si>
  <si>
    <t>Rajiv/nirala</t>
  </si>
  <si>
    <t>08.05.25</t>
  </si>
  <si>
    <t>Bisun</t>
  </si>
  <si>
    <t>08.5.25</t>
  </si>
  <si>
    <t>30.08.25</t>
  </si>
  <si>
    <t>09.05.25</t>
  </si>
  <si>
    <t>Head T&amp;D-North</t>
  </si>
  <si>
    <t>Sanjay K. Gupta</t>
  </si>
  <si>
    <t>Planning Engineer</t>
  </si>
  <si>
    <t>Santosh Pandey</t>
  </si>
  <si>
    <t>Paplesh</t>
  </si>
  <si>
    <t>10.05.25</t>
  </si>
  <si>
    <t>Nice security &amp; Service</t>
  </si>
  <si>
    <t>12.05.25</t>
  </si>
  <si>
    <t>11.05.25</t>
  </si>
  <si>
    <t>11.5.25</t>
  </si>
  <si>
    <t>25/2,24/9,4</t>
  </si>
  <si>
    <t>Vivek sukla</t>
  </si>
  <si>
    <t>BR const.</t>
  </si>
  <si>
    <t>0,0,0,0</t>
  </si>
  <si>
    <t>13.05.25</t>
  </si>
  <si>
    <t>13.5.25</t>
  </si>
  <si>
    <t>14.05.25</t>
  </si>
  <si>
    <t>With Crane</t>
  </si>
  <si>
    <t>47/3 Half side hoisting done</t>
  </si>
  <si>
    <t>15.05.25</t>
  </si>
  <si>
    <t>15.5.25</t>
  </si>
  <si>
    <t>17.05.25</t>
  </si>
  <si>
    <t>16.05.25</t>
  </si>
  <si>
    <t>Rought Sag Done</t>
  </si>
  <si>
    <t>With crane- only 1st Section</t>
  </si>
  <si>
    <t>19.05.25</t>
  </si>
  <si>
    <t>18.05.25</t>
  </si>
  <si>
    <t>19.5.25</t>
  </si>
  <si>
    <t>21.05.25</t>
  </si>
  <si>
    <t>23.05.25</t>
  </si>
  <si>
    <t>20.05.25</t>
  </si>
  <si>
    <t>21.5.25</t>
  </si>
  <si>
    <t>23.5.25</t>
  </si>
  <si>
    <t>37/2 Hoisting done &amp; pilot payout wip</t>
  </si>
  <si>
    <t>Final sag arrangement wip</t>
  </si>
  <si>
    <t>22.05.25</t>
  </si>
  <si>
    <t>Shree Ram Enterprises</t>
  </si>
  <si>
    <t>24.05.25</t>
  </si>
  <si>
    <t>Manoj Kumar</t>
  </si>
  <si>
    <t>24.5.25</t>
  </si>
  <si>
    <t>Dashrath Mahto</t>
  </si>
  <si>
    <t>MR Choudary</t>
  </si>
  <si>
    <t>25.05.25</t>
  </si>
  <si>
    <t>25.5.25</t>
  </si>
  <si>
    <t>26.05.25</t>
  </si>
  <si>
    <t>27.05.25</t>
  </si>
  <si>
    <t>Pankaj</t>
  </si>
  <si>
    <t>29.05.25</t>
  </si>
  <si>
    <t>28.05.25</t>
  </si>
  <si>
    <t>30.05.25</t>
  </si>
  <si>
    <t>30.5.25</t>
  </si>
  <si>
    <t>30.5.2025</t>
  </si>
  <si>
    <t>31.05.25</t>
  </si>
  <si>
    <t>31.5.25</t>
  </si>
  <si>
    <t>ROW cleared on 31.05.25</t>
  </si>
  <si>
    <t>June'25</t>
  </si>
  <si>
    <t>02.06.25</t>
  </si>
  <si>
    <t>rameshwar</t>
  </si>
  <si>
    <t>02.6.25</t>
  </si>
  <si>
    <t>Permanand</t>
  </si>
  <si>
    <t>03.06.25</t>
  </si>
  <si>
    <t>Mahamaya</t>
  </si>
  <si>
    <t>3.6.25</t>
  </si>
  <si>
    <t>Rabit Brite</t>
  </si>
  <si>
    <t>03.6.25</t>
  </si>
  <si>
    <t>04.06.25</t>
  </si>
  <si>
    <t>4.6.25</t>
  </si>
  <si>
    <t>05.06.25</t>
  </si>
  <si>
    <t>5.6.25</t>
  </si>
  <si>
    <t>Manikant</t>
  </si>
  <si>
    <t>Vikash</t>
  </si>
  <si>
    <t>06.06.25</t>
  </si>
  <si>
    <t>6.6.25</t>
  </si>
  <si>
    <t>Chandea Enterprises</t>
  </si>
  <si>
    <t>07.06.25</t>
  </si>
  <si>
    <t>Final checking</t>
  </si>
  <si>
    <t>08.06.25</t>
  </si>
  <si>
    <t>8.6.25</t>
  </si>
  <si>
    <t>Jwala Singh-2</t>
  </si>
  <si>
    <t>09.06.25</t>
  </si>
  <si>
    <t>9.6.25</t>
  </si>
  <si>
    <t>10.06.25</t>
  </si>
  <si>
    <t>10.6.25</t>
  </si>
  <si>
    <t>11.06.25</t>
  </si>
  <si>
    <t>Rajesh</t>
  </si>
  <si>
    <t>11.6.2025</t>
  </si>
  <si>
    <t>Poonam</t>
  </si>
  <si>
    <t>13.06.25</t>
  </si>
  <si>
    <t>Kamla Prasad</t>
  </si>
  <si>
    <t>Nirala</t>
  </si>
  <si>
    <t>Sakib</t>
  </si>
  <si>
    <t>13.6.25</t>
  </si>
  <si>
    <t>DD45+3 RC</t>
  </si>
  <si>
    <t>12.6.25</t>
  </si>
  <si>
    <t>14.06.25</t>
  </si>
  <si>
    <t>15.06.25</t>
  </si>
  <si>
    <t>15.6.25</t>
  </si>
  <si>
    <t>16.06.25</t>
  </si>
  <si>
    <t>17.06.25</t>
  </si>
  <si>
    <t>18.06.25</t>
  </si>
  <si>
    <t>Bhairo Mahto (Departmental)</t>
  </si>
  <si>
    <t>a</t>
  </si>
  <si>
    <t>18.6.25</t>
  </si>
  <si>
    <t>Incentive to be paid by SPTL</t>
  </si>
  <si>
    <t>Locs</t>
  </si>
  <si>
    <t>Crane Using</t>
  </si>
  <si>
    <t>Manual Erection</t>
  </si>
  <si>
    <t>Gangs</t>
  </si>
  <si>
    <t>Complete Date</t>
  </si>
  <si>
    <t>No of Days</t>
  </si>
  <si>
    <t>Weight</t>
  </si>
  <si>
    <t>Gang</t>
  </si>
  <si>
    <t>01.06.25</t>
  </si>
  <si>
    <t>Total Weight/Days</t>
  </si>
  <si>
    <t>Total Average Weight/Days</t>
  </si>
  <si>
    <t>19.06.25</t>
  </si>
  <si>
    <t>19.6.25</t>
  </si>
  <si>
    <t>Dineshwar</t>
  </si>
  <si>
    <t>20.6.25</t>
  </si>
  <si>
    <t>20.06.25</t>
  </si>
  <si>
    <t>Kewat (Departmental)</t>
  </si>
  <si>
    <t>21.06.25</t>
  </si>
  <si>
    <t>Ullas</t>
  </si>
  <si>
    <t>Bajrang</t>
  </si>
  <si>
    <t>Jwala singh -3</t>
  </si>
  <si>
    <t>22.06.25</t>
  </si>
  <si>
    <t>Vinay Const.</t>
  </si>
  <si>
    <t>Pritish Pradhan</t>
  </si>
  <si>
    <t>22.6.25</t>
  </si>
  <si>
    <t>Rahul Sharma</t>
  </si>
  <si>
    <t>Rahjiv Kumar</t>
  </si>
  <si>
    <t>23.06.25</t>
  </si>
  <si>
    <t>Ganga Dhar Sahu</t>
  </si>
  <si>
    <t>24.6.25</t>
  </si>
  <si>
    <t>24.06.25</t>
  </si>
  <si>
    <t>25.06.25</t>
  </si>
  <si>
    <t>26.06.25</t>
  </si>
  <si>
    <t>Gourishankar</t>
  </si>
  <si>
    <t>Anil Kumar (Departmental) Kewat</t>
  </si>
  <si>
    <t>Soib Rai</t>
  </si>
  <si>
    <t>Vaibhav</t>
  </si>
  <si>
    <t>27.06.25</t>
  </si>
  <si>
    <t xml:space="preserve">Umesh </t>
  </si>
  <si>
    <t>PKG-F - 8/9</t>
  </si>
  <si>
    <t>27.5.25</t>
  </si>
  <si>
    <t>27.6.25</t>
  </si>
  <si>
    <t>28.06.25</t>
  </si>
  <si>
    <t>Pkg-f 69/1</t>
  </si>
  <si>
    <t>28.6.25</t>
  </si>
  <si>
    <t>30.06.25</t>
  </si>
  <si>
    <t>1st Section</t>
  </si>
  <si>
    <t>30.6.25</t>
  </si>
  <si>
    <t>29.06.25</t>
  </si>
  <si>
    <t>Dhakad Enter.</t>
  </si>
  <si>
    <t>Anjani Enterprises</t>
  </si>
  <si>
    <t>29.6.25</t>
  </si>
  <si>
    <t>01.07.25</t>
  </si>
  <si>
    <t>July'25</t>
  </si>
  <si>
    <t>Rahul Kumar</t>
  </si>
  <si>
    <t>02.07.25</t>
  </si>
  <si>
    <t>2.7.25</t>
  </si>
  <si>
    <t>03.07.25</t>
  </si>
  <si>
    <t>Team shift to PKG-F 52/4</t>
  </si>
  <si>
    <t>03.07.325</t>
  </si>
  <si>
    <t>3.7.25</t>
  </si>
  <si>
    <t>Rabit Brite/YMK</t>
  </si>
  <si>
    <t>Dhannanjay/Ravi</t>
  </si>
  <si>
    <t>04.07.25</t>
  </si>
  <si>
    <t>04.07.26</t>
  </si>
  <si>
    <t>4.7.25</t>
  </si>
  <si>
    <t>FTR WIP</t>
  </si>
  <si>
    <t>FTR done</t>
  </si>
  <si>
    <t>05.07.25</t>
  </si>
  <si>
    <t>5.7.25</t>
  </si>
  <si>
    <t>5.07.25</t>
  </si>
  <si>
    <t>5.7.2024</t>
  </si>
  <si>
    <t>Jul</t>
  </si>
  <si>
    <t xml:space="preserve">Jul </t>
  </si>
  <si>
    <t>06.07.25</t>
  </si>
  <si>
    <t>DCT</t>
  </si>
  <si>
    <t>6.7.25</t>
  </si>
  <si>
    <t>Vinay Const. -2</t>
  </si>
  <si>
    <t>07.07.25</t>
  </si>
  <si>
    <t>7.7.25</t>
  </si>
  <si>
    <t>08.07.25</t>
  </si>
  <si>
    <t>8.7.25</t>
  </si>
  <si>
    <t>09.07.25</t>
  </si>
  <si>
    <t>Usha Tower</t>
  </si>
  <si>
    <t>9.7.25</t>
  </si>
  <si>
    <t>10.07.25</t>
  </si>
  <si>
    <t>10.7.25</t>
  </si>
  <si>
    <t>09.7.25</t>
  </si>
  <si>
    <t>Bhairo Mahto/Ramayan (Departmental)</t>
  </si>
  <si>
    <t>Dev Narayan Mahto</t>
  </si>
  <si>
    <t>Drug Singh</t>
  </si>
  <si>
    <t>Dal chand</t>
  </si>
  <si>
    <t>Anil Kumar/ Ramayan (Departmental)</t>
  </si>
  <si>
    <t>11.07.25</t>
  </si>
  <si>
    <t>Mukesh</t>
  </si>
  <si>
    <t>11.7.25</t>
  </si>
  <si>
    <t>July</t>
  </si>
  <si>
    <t>12.07.25</t>
  </si>
  <si>
    <t>Ram Kishore</t>
  </si>
  <si>
    <t>ROW</t>
  </si>
  <si>
    <t>12.7.25</t>
  </si>
  <si>
    <t>13.07.25</t>
  </si>
  <si>
    <t>13.7.25</t>
  </si>
  <si>
    <t>Kartik</t>
  </si>
  <si>
    <t>14.07.25</t>
  </si>
  <si>
    <t>14.7.25</t>
  </si>
  <si>
    <t xml:space="preserve">28/7 </t>
  </si>
  <si>
    <t>Sil</t>
  </si>
  <si>
    <t>Mahesh Dhaka</t>
  </si>
  <si>
    <t>Pramod Sahu</t>
  </si>
  <si>
    <t>Sudheer Pal</t>
  </si>
  <si>
    <t>Durg Singh</t>
  </si>
  <si>
    <t>15.07.25</t>
  </si>
  <si>
    <t>15.7.25</t>
  </si>
  <si>
    <t>Clipping 61/0 to 62/0 done</t>
  </si>
  <si>
    <t>16.07.25</t>
  </si>
  <si>
    <t>17.7.25</t>
  </si>
  <si>
    <t>16.7.25</t>
  </si>
  <si>
    <t>62/0 jumper done</t>
  </si>
  <si>
    <t>Clipping 62/0 to 63/0 done</t>
  </si>
  <si>
    <t>17.07.25</t>
  </si>
  <si>
    <t>Rahim Khan</t>
  </si>
  <si>
    <t>18.07.25</t>
  </si>
  <si>
    <t>18.7.25</t>
  </si>
  <si>
    <t>19.07.25</t>
  </si>
  <si>
    <t>19.7.25</t>
  </si>
  <si>
    <t>20.07.25</t>
  </si>
  <si>
    <t>20.7.25</t>
  </si>
  <si>
    <t>21.07.25</t>
  </si>
  <si>
    <t>PKG-F 44/3- Body Done</t>
  </si>
  <si>
    <t>Team Shift to PKG-F 26/2</t>
  </si>
  <si>
    <t>21.7.25</t>
  </si>
  <si>
    <t>22.07.25</t>
  </si>
  <si>
    <t>Yes Infra</t>
  </si>
  <si>
    <t>22.7.25</t>
  </si>
  <si>
    <t>23.07.25</t>
  </si>
  <si>
    <t>Madan</t>
  </si>
  <si>
    <t>Rooplal</t>
  </si>
  <si>
    <t>Malik</t>
  </si>
  <si>
    <t>Govind</t>
  </si>
  <si>
    <t>23.7.25</t>
  </si>
  <si>
    <t>38/1 Clipping</t>
  </si>
  <si>
    <t>Shiv Power</t>
  </si>
  <si>
    <t>47/7 F</t>
  </si>
  <si>
    <t>44/4 F</t>
  </si>
  <si>
    <t>24.07.25</t>
  </si>
  <si>
    <t>24.7.25</t>
  </si>
  <si>
    <t>PKG=-F-12/0</t>
  </si>
  <si>
    <t>25.07.25</t>
  </si>
  <si>
    <t>Dev Narayan</t>
  </si>
  <si>
    <t>Sahu</t>
  </si>
  <si>
    <t>25.7.25</t>
  </si>
  <si>
    <t>Pradep</t>
  </si>
  <si>
    <t>Indrajeet/Rahim</t>
  </si>
  <si>
    <t>26.07.25</t>
  </si>
  <si>
    <t>Gang Wise Output ction - Jul'25</t>
  </si>
  <si>
    <t>Cage-2</t>
  </si>
  <si>
    <t>PKG-F 44/10</t>
  </si>
  <si>
    <t>26.7.25</t>
  </si>
  <si>
    <t>Bhairo</t>
  </si>
  <si>
    <t>27.07.25</t>
  </si>
  <si>
    <t>28.7.25</t>
  </si>
  <si>
    <t>28.07.25</t>
  </si>
  <si>
    <t>27.08.25</t>
  </si>
  <si>
    <t>27.7.25</t>
  </si>
  <si>
    <t>Amir Sheikh</t>
  </si>
  <si>
    <t>29.07.25</t>
  </si>
  <si>
    <t>29.07,25</t>
  </si>
  <si>
    <t>30.07.25</t>
  </si>
  <si>
    <t>Cross arm</t>
  </si>
  <si>
    <t>PKG-F-19/5</t>
  </si>
  <si>
    <t>PKG-29/1</t>
  </si>
  <si>
    <t>3 pit done &amp; 1 pit RC wip</t>
  </si>
  <si>
    <t>30.7.25</t>
  </si>
  <si>
    <t>Rakesh</t>
  </si>
  <si>
    <t>31.07.25</t>
  </si>
  <si>
    <t>PKG-F 47/2</t>
  </si>
  <si>
    <t>PKG-F 2/5</t>
  </si>
  <si>
    <t>PKG-F 6/0</t>
  </si>
  <si>
    <t xml:space="preserve">Dhakad </t>
  </si>
  <si>
    <t>31.7.25</t>
  </si>
  <si>
    <t>Body</t>
  </si>
  <si>
    <t>Satyam (Manish)</t>
  </si>
  <si>
    <t>Satyam (Nitish)</t>
  </si>
  <si>
    <t>Satyam (Trivedi)</t>
  </si>
  <si>
    <t>Satyam (Mondal)</t>
  </si>
  <si>
    <t>Satyam (Vijay )</t>
  </si>
  <si>
    <t>Satyam (Santosh)</t>
  </si>
  <si>
    <t>Satyam (Manish-2/Santosh)</t>
  </si>
  <si>
    <t>Satyam (Trivedi/Nitish)</t>
  </si>
  <si>
    <t>Satyam (Vijay)</t>
  </si>
  <si>
    <t>Arawali Infra.-1</t>
  </si>
  <si>
    <t>Arawali Infra.-2</t>
  </si>
  <si>
    <t>Pusplata-1</t>
  </si>
  <si>
    <t>Pusplata-4</t>
  </si>
  <si>
    <t>Pusplata-5</t>
  </si>
  <si>
    <t>Pusplata-2</t>
  </si>
  <si>
    <t>Pusplata-3</t>
  </si>
  <si>
    <t>Pusplata-6</t>
  </si>
  <si>
    <t>Pusplata -7</t>
  </si>
  <si>
    <t>Pusplata-7</t>
  </si>
  <si>
    <t>Pusplata -1</t>
  </si>
  <si>
    <t>Pusplata-3/Jwala</t>
  </si>
  <si>
    <t xml:space="preserve">Priyanka Devi -Sudheer </t>
  </si>
  <si>
    <t>Priyanka Devi -Sudheer -2</t>
  </si>
  <si>
    <t>Ganesh Kr. Sinha</t>
  </si>
  <si>
    <t>Jwala singh -1</t>
  </si>
  <si>
    <t>Jwala Singh -1</t>
  </si>
  <si>
    <t xml:space="preserve">Upto 2nd Section done by - pusplata team </t>
  </si>
  <si>
    <t>01.08.25</t>
  </si>
  <si>
    <t>Aug</t>
  </si>
  <si>
    <t>02.08.25</t>
  </si>
  <si>
    <t>Bhairo Mahto (Departmental) /Arawali</t>
  </si>
  <si>
    <t>02.8.25</t>
  </si>
  <si>
    <t>Pusplata -Dharamveer</t>
  </si>
  <si>
    <t>03.08.25</t>
  </si>
  <si>
    <t>04.08.25</t>
  </si>
  <si>
    <t>4.8.25</t>
  </si>
  <si>
    <t>Sahib Rai</t>
  </si>
  <si>
    <t>Priyanka Devi -2</t>
  </si>
  <si>
    <t>Ram Lagan</t>
  </si>
  <si>
    <t>05.08.25</t>
  </si>
  <si>
    <t>PKG-F 8/12</t>
  </si>
  <si>
    <t>5.8.25</t>
  </si>
  <si>
    <t>06.08.25</t>
  </si>
  <si>
    <t>6.8.25</t>
  </si>
  <si>
    <t>07.08.25</t>
  </si>
  <si>
    <t>7.8.25</t>
  </si>
  <si>
    <t>08.08.25</t>
  </si>
  <si>
    <t xml:space="preserve">35/4 </t>
  </si>
  <si>
    <t>PKG-F 27/4</t>
  </si>
  <si>
    <t>8.8.25</t>
  </si>
  <si>
    <t>09.08.25</t>
  </si>
  <si>
    <t>9.8.25</t>
  </si>
  <si>
    <t>PKG-F 41/1</t>
  </si>
  <si>
    <t>PKG-F 40/3</t>
  </si>
  <si>
    <t>10.08.25</t>
  </si>
  <si>
    <t>No locs alloted 2/0 reached</t>
  </si>
  <si>
    <t>no loc</t>
  </si>
  <si>
    <t>11.08.25</t>
  </si>
  <si>
    <t>PKG-F 17/4</t>
  </si>
  <si>
    <t xml:space="preserve">18/8 </t>
  </si>
  <si>
    <t>11.8.25</t>
  </si>
  <si>
    <t xml:space="preserve">64/0 </t>
  </si>
  <si>
    <t>Chandrapal (Om const.)</t>
  </si>
  <si>
    <t>12.08.25</t>
  </si>
  <si>
    <t>Pusplata-Ashok</t>
  </si>
  <si>
    <t>Pusplata-Santosh</t>
  </si>
  <si>
    <t>Pusplata-Deepak</t>
  </si>
  <si>
    <t>Pusplata-praful</t>
  </si>
  <si>
    <t>PKG-F 44/11</t>
  </si>
  <si>
    <t>Arawali</t>
  </si>
  <si>
    <t>Bhairo Mahto (Departmental)/Bharo</t>
  </si>
  <si>
    <t>12.8.25</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</si>
  <si>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</si>
  <si>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</si>
  <si>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</si>
  <si>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</si>
  <si>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</si>
  <si>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</si>
  <si>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</si>
  <si>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</si>
  <si>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</si>
  <si>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</si>
  <si>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</si>
  <si>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End</t>
  </si>
  <si>
    <t>Photos\23-2.jpg</t>
  </si>
  <si>
    <t>Approch road issue</t>
  </si>
  <si>
    <t>Photos\31-1.jpg</t>
  </si>
  <si>
    <t>Bhairo /Arawali</t>
  </si>
  <si>
    <t>Due to non-payment of crop composition</t>
  </si>
  <si>
    <t>Photos\4-0.png</t>
  </si>
  <si>
    <t>Photos\31-1 2nd idle.jpg</t>
  </si>
  <si>
    <t xml:space="preserve">Priyanka -Sudheer </t>
  </si>
  <si>
    <t>Photos\16-6 1st.jpg</t>
  </si>
  <si>
    <t>Photos\16-1.png</t>
  </si>
  <si>
    <t>Photos\16-6 2nd.png</t>
  </si>
  <si>
    <t>Team move to other locs due ROW not cleared</t>
  </si>
  <si>
    <t>Locs not confirmed by the client; therefore, the loaded vehicle has been retained at the site due to a crop composition issue</t>
  </si>
  <si>
    <t>Photos\25-2.png</t>
  </si>
  <si>
    <t xml:space="preserve">ROW not cleared as team move to 21/14 </t>
  </si>
  <si>
    <t>Photos\17-5.jpg</t>
  </si>
  <si>
    <t>Photos\21-14.png</t>
  </si>
  <si>
    <t>Photos\40-2 Stringing.png</t>
  </si>
  <si>
    <t>Photos\33-2.jpg</t>
  </si>
  <si>
    <t>Photos\21-0.jpg</t>
  </si>
  <si>
    <t>Photos\21-12.png</t>
  </si>
  <si>
    <t>Photos\21-13.png</t>
  </si>
  <si>
    <t>Photos\16-1.jpg</t>
  </si>
  <si>
    <t>MC Construction</t>
  </si>
  <si>
    <t>Photos\18-0.png</t>
  </si>
  <si>
    <t>Photos\9-0.png</t>
  </si>
  <si>
    <t>Total idle due to ROW issue - (H/Days)</t>
  </si>
  <si>
    <t>MC Const.</t>
  </si>
  <si>
    <t>Pusplata-Rajaram</t>
  </si>
  <si>
    <t>13.08.25</t>
  </si>
  <si>
    <t>13.8.25</t>
  </si>
  <si>
    <t>Priyanka Devi</t>
  </si>
  <si>
    <t>Manoj Rabidas</t>
  </si>
  <si>
    <t>Devnarayan Mahto</t>
  </si>
  <si>
    <t xml:space="preserve">Vikash </t>
  </si>
  <si>
    <t>D:\TB401-408\TB401 Project\ROW\Photos\22-0.jpg</t>
  </si>
  <si>
    <t>Pusplata (Ramchandra)</t>
  </si>
  <si>
    <t>14.08.25</t>
  </si>
  <si>
    <t>Kartik Mahto</t>
  </si>
  <si>
    <t>Gangadhar sahu</t>
  </si>
  <si>
    <t>PKG-F 27/1</t>
  </si>
  <si>
    <t>Pusplata-ramchander</t>
  </si>
  <si>
    <t>16.08.25</t>
  </si>
  <si>
    <t>Niteesh Tiwari</t>
  </si>
  <si>
    <t>Rajesh Yadav</t>
  </si>
  <si>
    <t>16.8.25</t>
  </si>
  <si>
    <t>17.08.25</t>
  </si>
  <si>
    <t>18.08.25</t>
  </si>
  <si>
    <t>18.9.25</t>
  </si>
  <si>
    <t>Sital Singh</t>
  </si>
  <si>
    <t xml:space="preserve">Chandra bhan </t>
  </si>
  <si>
    <t>18.8.25</t>
  </si>
  <si>
    <t>Satyam(Manish)</t>
  </si>
  <si>
    <t>Image/WA0038.jpg</t>
  </si>
  <si>
    <t>19.08.25</t>
  </si>
  <si>
    <t>S K Sil</t>
  </si>
  <si>
    <t>20.08.25</t>
  </si>
  <si>
    <t>Jawala Singh</t>
  </si>
  <si>
    <t>Sital Singh-2</t>
  </si>
  <si>
    <t>Aug'25</t>
  </si>
  <si>
    <t>21.08.25</t>
  </si>
  <si>
    <t>22.08.25</t>
  </si>
  <si>
    <t>23.08.25</t>
  </si>
  <si>
    <t>Indrajeet/Mohan/Amir Sheikh</t>
  </si>
  <si>
    <t>24.08.25</t>
  </si>
  <si>
    <t>30/1 F</t>
  </si>
  <si>
    <t>24.8.25</t>
  </si>
  <si>
    <t>25.08.25</t>
  </si>
  <si>
    <t>Jawala Singh-Suraj</t>
  </si>
  <si>
    <t xml:space="preserve">39/1,39/2.39/4,5,6 Clipping done </t>
  </si>
  <si>
    <t>26.08.25</t>
  </si>
  <si>
    <t>27.8.25</t>
  </si>
  <si>
    <t>28.08.25</t>
  </si>
  <si>
    <t>29.08.25</t>
  </si>
  <si>
    <t>30.8.25</t>
  </si>
  <si>
    <t>31.08.25</t>
  </si>
  <si>
    <t>39/0 Jumper</t>
  </si>
  <si>
    <t>01.09.25</t>
  </si>
  <si>
    <t>02.09.25</t>
  </si>
  <si>
    <t>Bhairo Mahto</t>
  </si>
  <si>
    <t>02.9.25</t>
  </si>
  <si>
    <t>2.9.25</t>
  </si>
  <si>
    <t>D:\TB401-408\TB401 Project\ROW\Photos\20-0 &amp; 21-0 (2).png</t>
  </si>
  <si>
    <t>D:\TB401-408\TB401 Project\ROW\Photos\22-0.png</t>
  </si>
  <si>
    <t>D:\TB401-408\TB401 Project\ROW\Photos\26-6.png</t>
  </si>
  <si>
    <t>D:\TB401-408\TB401 Project\ROW\Photos\28-7.png</t>
  </si>
  <si>
    <t>Due to locs not resolved team shift to other locs</t>
  </si>
  <si>
    <t>03.09.25</t>
  </si>
  <si>
    <t>Pusplata-Pankaj</t>
  </si>
  <si>
    <t>Pradeep Kumar</t>
  </si>
  <si>
    <t>Vaibhav Sharma</t>
  </si>
  <si>
    <t>Jitendra Section-1</t>
  </si>
  <si>
    <t>3.9.25</t>
  </si>
  <si>
    <t>Anil Kumar(Departmental)/Ramayan</t>
  </si>
  <si>
    <t>Jailal Mahto</t>
  </si>
  <si>
    <t>04.09.25</t>
  </si>
  <si>
    <t>05.09.25</t>
  </si>
  <si>
    <t>Munotosh</t>
  </si>
  <si>
    <t>Sept'25</t>
  </si>
  <si>
    <t>5.9.25</t>
  </si>
  <si>
    <t>06.09.25</t>
  </si>
  <si>
    <t>07.09.25</t>
  </si>
  <si>
    <t>08.09.25</t>
  </si>
  <si>
    <t>2/2 F</t>
  </si>
  <si>
    <t>8.9.25</t>
  </si>
  <si>
    <t>09.09.25</t>
  </si>
  <si>
    <t>Jwala Singh</t>
  </si>
  <si>
    <t>Krishna Const.</t>
  </si>
  <si>
    <t>Priyanka Devi - Santosh</t>
  </si>
  <si>
    <t xml:space="preserve">23/4 </t>
  </si>
  <si>
    <t>9.9.25</t>
  </si>
  <si>
    <t>10.09.25</t>
  </si>
  <si>
    <t>windup</t>
  </si>
  <si>
    <t>D:\TB401-408\TB401 Project\ROW\Photos\26-5.png</t>
  </si>
  <si>
    <t>D:\TB401-408\TB401 Project\ROW\Photos\18-4.png</t>
  </si>
  <si>
    <t>21/4 F</t>
  </si>
  <si>
    <t>11.09.25</t>
  </si>
  <si>
    <t>8/5 F</t>
  </si>
  <si>
    <t>11.9.25</t>
  </si>
  <si>
    <t>12.09.25</t>
  </si>
  <si>
    <t>13.09.25</t>
  </si>
  <si>
    <t>Sital Singh-1</t>
  </si>
  <si>
    <t>13.9.25</t>
  </si>
  <si>
    <t>15.9.25</t>
  </si>
  <si>
    <t>14.09.25</t>
  </si>
  <si>
    <t>15.09.25</t>
  </si>
  <si>
    <t>16.09.25</t>
  </si>
  <si>
    <t>16.9.25</t>
  </si>
  <si>
    <t>17.09.25</t>
  </si>
  <si>
    <t>18.09.25</t>
  </si>
  <si>
    <t>sept</t>
  </si>
  <si>
    <t>19.09.25</t>
  </si>
  <si>
    <t>20.09.25</t>
  </si>
  <si>
    <t>Devi Power</t>
  </si>
  <si>
    <t>20.9.25</t>
  </si>
  <si>
    <t>22.09.25</t>
  </si>
  <si>
    <t>Priyanka devi (Subodh)</t>
  </si>
  <si>
    <t>21.09.25</t>
  </si>
  <si>
    <t>21.9.25</t>
  </si>
  <si>
    <t>23.09.25</t>
  </si>
  <si>
    <t>Susil</t>
  </si>
  <si>
    <t>6/1 F</t>
  </si>
  <si>
    <t>23.9.25</t>
  </si>
  <si>
    <t>24.09.25</t>
  </si>
  <si>
    <t>24.9.25</t>
  </si>
  <si>
    <t>25.09.25</t>
  </si>
  <si>
    <t>26.09.25</t>
  </si>
  <si>
    <t>Jwala singh -3/Bhairo Mahto</t>
  </si>
  <si>
    <t>Foundation completed (ROW period 26 days )</t>
  </si>
  <si>
    <t>27.09.25</t>
  </si>
  <si>
    <t>4th pit work done by dhakad interprises</t>
  </si>
  <si>
    <t>29.09.25</t>
  </si>
  <si>
    <t xml:space="preserve">33/8 </t>
  </si>
  <si>
    <t>30.09.25</t>
  </si>
  <si>
    <t>Priyanka devi (Sudheer)</t>
  </si>
  <si>
    <t>01.10.25</t>
  </si>
  <si>
    <t>krishna Const</t>
  </si>
  <si>
    <t>32/0 to 33/0</t>
  </si>
  <si>
    <t>Vishwakarma</t>
  </si>
  <si>
    <t>03.10.25</t>
  </si>
  <si>
    <t>1.10.25</t>
  </si>
  <si>
    <t>03.13.25</t>
  </si>
  <si>
    <t>Arrangement done &amp; work stopped due to non-avaibility of railway approval</t>
  </si>
  <si>
    <t>04.10.25</t>
  </si>
  <si>
    <t xml:space="preserve">2nd Section </t>
  </si>
  <si>
    <t>4.10.25</t>
  </si>
  <si>
    <t>Due to infravision internal issue</t>
  </si>
  <si>
    <t>06.10.25</t>
  </si>
  <si>
    <t>05.10.25</t>
  </si>
  <si>
    <t>Shyam Construction</t>
  </si>
  <si>
    <t>3rd Section</t>
  </si>
  <si>
    <t>07.10.25</t>
  </si>
  <si>
    <t>08.10.25</t>
  </si>
  <si>
    <t>Vivek Ganju</t>
  </si>
  <si>
    <t>Gantry</t>
  </si>
  <si>
    <t>09.10.25</t>
  </si>
  <si>
    <t>Materials Shifting</t>
  </si>
  <si>
    <t>9.10.25</t>
  </si>
  <si>
    <t>Kamlesh</t>
  </si>
  <si>
    <t>10.10.25</t>
  </si>
  <si>
    <t>Complete ROW resolve after 26 days letter (ROW since 10.09.25)</t>
  </si>
  <si>
    <t>Devi Construction</t>
  </si>
  <si>
    <t>11.10.25</t>
  </si>
  <si>
    <t>12.10.25</t>
  </si>
  <si>
    <t>13.10.25</t>
  </si>
  <si>
    <t>Sahoo Ji</t>
  </si>
  <si>
    <t>Chandra Prakash</t>
  </si>
  <si>
    <t>Susil Yadav</t>
  </si>
  <si>
    <t>Rahul</t>
  </si>
  <si>
    <t>14.10.25</t>
  </si>
  <si>
    <t>15.10.25</t>
  </si>
  <si>
    <t>35/0 F</t>
  </si>
  <si>
    <t>16.10.25</t>
  </si>
  <si>
    <t>17.10.25</t>
  </si>
  <si>
    <t>18.10.25</t>
  </si>
  <si>
    <t>Anjani Power/Priyanka devi (Sudheer)</t>
  </si>
  <si>
    <t>11/4F</t>
  </si>
  <si>
    <t>Prem Sagar</t>
  </si>
  <si>
    <t>21.10.25</t>
  </si>
  <si>
    <t>19/9 G</t>
  </si>
  <si>
    <t>22.10.25</t>
  </si>
  <si>
    <t>23.10.25</t>
  </si>
  <si>
    <t>24.10.25</t>
  </si>
  <si>
    <t xml:space="preserve">36/0 </t>
  </si>
  <si>
    <t>Telegance Power</t>
  </si>
  <si>
    <t>25.10.25</t>
  </si>
  <si>
    <t>Complete (ROW) work start with police proctution on date 27.-09.25</t>
  </si>
  <si>
    <t>work stopped due to ROW resolve on 03.10.25. &amp; Complete</t>
  </si>
  <si>
    <t>26.10.25</t>
  </si>
  <si>
    <t>27.10.25</t>
  </si>
  <si>
    <t>Dhannanjay</t>
  </si>
  <si>
    <t>28.10.25</t>
  </si>
  <si>
    <t>64/9 Done</t>
  </si>
  <si>
    <t>Krishna Const. -2</t>
  </si>
  <si>
    <t>Dhananjay</t>
  </si>
  <si>
    <t>29.10.25</t>
  </si>
  <si>
    <t>Jai Bagrang Bali</t>
  </si>
  <si>
    <t>30.10.25</t>
  </si>
  <si>
    <t>31/1,2 , 33/2,5,6,7 Hoisting done</t>
  </si>
  <si>
    <t>31.10.25</t>
  </si>
  <si>
    <t>01..11.25</t>
  </si>
  <si>
    <t>02.11.25</t>
  </si>
  <si>
    <t>Shri Shyam</t>
  </si>
  <si>
    <t>03.11.25</t>
  </si>
  <si>
    <t>Krishna Const</t>
  </si>
  <si>
    <t>34/0 to 34/1</t>
  </si>
  <si>
    <t>04.11.25</t>
  </si>
  <si>
    <t>05.11.25</t>
  </si>
  <si>
    <t>5.11.25</t>
  </si>
  <si>
    <t>Next 19/1</t>
  </si>
  <si>
    <t>06.11.25</t>
  </si>
  <si>
    <t>32/3,32/5 done Clipping 33/0 &amp; 34/0 Hoisting done</t>
  </si>
  <si>
    <t>07.11.25</t>
  </si>
  <si>
    <t>Panva Devi</t>
  </si>
  <si>
    <t>08.11.25</t>
  </si>
  <si>
    <t>34/2 , 34/3 34/4 Hoisting done &amp;33/1 &amp; 33/5 Clipping done</t>
  </si>
  <si>
    <t>10.11.25</t>
  </si>
  <si>
    <t>Gopal Ji</t>
  </si>
  <si>
    <t>11.11.25</t>
  </si>
  <si>
    <t>11.11.26</t>
  </si>
  <si>
    <t>12.11.25</t>
  </si>
  <si>
    <t>Vedanta Const</t>
  </si>
  <si>
    <t>Luxmi Const</t>
  </si>
  <si>
    <t>13.11.25</t>
  </si>
  <si>
    <t>14.11.25</t>
  </si>
  <si>
    <t>Nasir</t>
  </si>
  <si>
    <t>16.11.25</t>
  </si>
  <si>
    <t>17.11.25</t>
  </si>
  <si>
    <t xml:space="preserve">Sital Singh </t>
  </si>
  <si>
    <t>Krishna Const-2</t>
  </si>
  <si>
    <t>25/0 to 26/0</t>
  </si>
  <si>
    <t>18.11.25</t>
  </si>
  <si>
    <t>31.12.25</t>
  </si>
  <si>
    <t>19.11.25</t>
  </si>
  <si>
    <t>20.11.25</t>
  </si>
  <si>
    <t xml:space="preserve">Laxmi </t>
  </si>
  <si>
    <t xml:space="preserve">19/3 </t>
  </si>
  <si>
    <t>21.11.25</t>
  </si>
  <si>
    <t>Completed  (ROW since 21.10.25 to 21.11.25 )</t>
  </si>
  <si>
    <t>34/6 Clipping done</t>
  </si>
  <si>
    <t>22.11.25</t>
  </si>
  <si>
    <t>6/0 F</t>
  </si>
  <si>
    <t>23.11.25</t>
  </si>
  <si>
    <t>24.11.25</t>
  </si>
  <si>
    <t>25.11.25</t>
  </si>
  <si>
    <t>30/0 to 31/0</t>
  </si>
  <si>
    <t>29/0 to 30/0</t>
  </si>
  <si>
    <t>Due to some issue from Infravision &amp; Stringing team (manhandling)</t>
  </si>
  <si>
    <t>26.11.25</t>
  </si>
  <si>
    <t>27.11.25</t>
  </si>
  <si>
    <t>29.11.25</t>
  </si>
  <si>
    <t>28.11.25</t>
  </si>
  <si>
    <t>Kunal Kumar</t>
  </si>
  <si>
    <t>30.11.25</t>
  </si>
  <si>
    <t>Due to non-avaibility of WF team shift to PKG-F</t>
  </si>
  <si>
    <t>Dec'25</t>
  </si>
  <si>
    <t>Ganesg Sinha</t>
  </si>
  <si>
    <t>01.12.25</t>
  </si>
  <si>
    <t>02.12.25</t>
  </si>
  <si>
    <t>Copper band</t>
  </si>
  <si>
    <t>03.12.25</t>
  </si>
  <si>
    <t>04.12.25</t>
  </si>
  <si>
    <t>PKG-F</t>
  </si>
  <si>
    <t>05.12.25</t>
  </si>
  <si>
    <t>11/1 -F</t>
  </si>
  <si>
    <t>5.12.25</t>
  </si>
  <si>
    <t>07.12.25</t>
  </si>
  <si>
    <t>06.12.25</t>
  </si>
  <si>
    <t>7.12.25</t>
  </si>
  <si>
    <t>08.12.25</t>
  </si>
  <si>
    <t>FS done 12.8.25</t>
  </si>
  <si>
    <t>08.12.26</t>
  </si>
  <si>
    <t>09.12.25</t>
  </si>
  <si>
    <t>13/1-F</t>
  </si>
  <si>
    <t>11.12.25</t>
  </si>
  <si>
    <t>24/0 hoisting done</t>
  </si>
  <si>
    <t>27/9 -F</t>
  </si>
  <si>
    <t>12.12.25</t>
  </si>
  <si>
    <t>31/0-F</t>
  </si>
  <si>
    <t>14.12.25</t>
  </si>
  <si>
    <t>13.12.25</t>
  </si>
  <si>
    <t>Deepak</t>
  </si>
  <si>
    <t>Vinay Cons</t>
  </si>
  <si>
    <t>15.12.25</t>
  </si>
  <si>
    <t>13/3-F</t>
  </si>
  <si>
    <t>16.12.25</t>
  </si>
  <si>
    <t>17.12.25</t>
  </si>
  <si>
    <t>Rough sag done</t>
  </si>
  <si>
    <t>18.12.25</t>
  </si>
  <si>
    <t>19.12.25</t>
  </si>
  <si>
    <t>Back stay arrangement done</t>
  </si>
  <si>
    <t>20.12.25</t>
  </si>
  <si>
    <t>Starting Date</t>
  </si>
  <si>
    <t>Completion Date</t>
  </si>
  <si>
    <t>NOA Start Date</t>
  </si>
  <si>
    <t>Project Manger</t>
  </si>
  <si>
    <t>Section Incharge</t>
  </si>
  <si>
    <t>Supervisor</t>
  </si>
  <si>
    <t>Resonia Limited</t>
  </si>
  <si>
    <t>Mr. Sanjay Kumar Gupta</t>
  </si>
  <si>
    <t>Mr. Sandeep Singh Kumar</t>
  </si>
  <si>
    <t>Sumit Kumar</t>
  </si>
  <si>
    <t>Rajeev Kumar</t>
  </si>
  <si>
    <t>Vikas Kumar</t>
  </si>
  <si>
    <t>Vivek Shukla</t>
  </si>
  <si>
    <t>Ganesh Singh</t>
  </si>
  <si>
    <t>Vijay Yadav</t>
  </si>
  <si>
    <t>Dineshwar Mahto</t>
  </si>
  <si>
    <t>Ram Tirath Singh</t>
  </si>
  <si>
    <t>Kamla Pal Prasad</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</si>
  <si>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</si>
  <si>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</si>
  <si>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</si>
  <si>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</si>
  <si>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</si>
  <si>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</si>
  <si>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</si>
  <si>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</si>
  <si>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</si>
  <si>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</si>
  <si>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</si>
  <si>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</si>
  <si>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</si>
  <si>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Dasharath Mahto</t>
  </si>
  <si>
    <t xml:space="preserve">Mukesh Kumar </t>
  </si>
  <si>
    <t xml:space="preserve">Dashrath Mahto </t>
  </si>
  <si>
    <t>Kartik Mahato</t>
  </si>
  <si>
    <t xml:space="preserve">Gangadin Sahu </t>
  </si>
  <si>
    <t>Ashok Kumar</t>
  </si>
  <si>
    <t>Debananda Ray</t>
  </si>
  <si>
    <t>Dev Prakash</t>
  </si>
  <si>
    <t>Jai Lal Mahto</t>
  </si>
  <si>
    <t>Deo Prakash</t>
  </si>
  <si>
    <t>Tribhuwan Mahto</t>
  </si>
  <si>
    <t>Umesh Kumar Mahto</t>
  </si>
  <si>
    <t>Karan Pal Singh</t>
  </si>
  <si>
    <t>Pritish Kumar Pradhan</t>
  </si>
  <si>
    <t>Akshay Lal</t>
  </si>
  <si>
    <t>Laxman</t>
  </si>
  <si>
    <t>Jaylal Mahto</t>
  </si>
  <si>
    <t>765 KV Fatehgarh III to Beawer 2nd Transmission Line, PKG G</t>
  </si>
  <si>
    <t>26/4/2023</t>
  </si>
  <si>
    <t>Mr Santosh Pandey</t>
  </si>
  <si>
    <t>Mr. Virender Gupta</t>
  </si>
  <si>
    <t>21.12.25</t>
  </si>
  <si>
    <t>22.12.25</t>
  </si>
  <si>
    <t>17/0 to 18/0</t>
  </si>
  <si>
    <t xml:space="preserve">14/0 </t>
  </si>
  <si>
    <t>23.12.25</t>
  </si>
  <si>
    <t>10/23/ hoistin done</t>
  </si>
  <si>
    <t>Pilot payout wip</t>
  </si>
  <si>
    <t>24.12.25</t>
  </si>
  <si>
    <t>ROW at 18/0 (Gang move to 14-15)</t>
  </si>
  <si>
    <t>Bottom wip</t>
  </si>
  <si>
    <t>3 phase final sag done</t>
  </si>
  <si>
    <t>Hoisting wip TNP shifting</t>
  </si>
  <si>
    <t>Top phase final sag</t>
  </si>
  <si>
    <t>3rd phase rough sag done</t>
  </si>
  <si>
    <t>Cage-1 wip</t>
  </si>
  <si>
    <t>FS done 25.12.25</t>
  </si>
  <si>
    <t>Hoisting done ROW</t>
  </si>
  <si>
    <t>Top phase final sag wip</t>
  </si>
  <si>
    <t>23/0, 22/9,22/5, 4,3,2 wip hoisting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</si>
</sst>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
    <numFmt numFmtId="176" formatCode="[$-409]mmmmm\-yy;@"/>
    <numFmt numFmtId="177" formatCode="#,##0.000"/>
    <numFmt numFmtId="178" formatCode="m/d/yy;@"/>
    <numFmt numFmtId="179" formatCode="0_);\(0\)"/>
    <numFmt numFmtId="180" formatCode="[$-F400]h:mm:ss\ AM/PM"/>
    <numFmt numFmtId="181" formatCode="0.000%"/>
    <numFmt numFmtId="182" formatCode="0.0000000000000000%"/>
    <numFmt numFmtId="183" formatCode="0.00000000000000%"/>
  </numFmts>
  <fonts count="19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sz val="14"/>
      <color rgb="FF002060"/>
      <name val="Calibri"/>
      <family val="2"/>
      <scheme val="minor"/>
    </font>
    <font>
      <b/>
      <sz val="14"/>
      <name val="Calibri"/>
      <family val="2"/>
      <scheme val="minor"/>
    </font>
    <font>
      <b/>
      <sz val="9"/>
      <name val="Calibri"/>
      <family val="2"/>
      <scheme val="minor"/>
    </font>
    <font>
      <b/>
      <sz val="10"/>
      <name val="Calibri"/>
      <family val="2"/>
      <scheme val="minor"/>
    </font>
    <font>
      <b/>
      <sz val="9"/>
      <color indexed="12"/>
      <name val="Calibri"/>
      <family val="2"/>
      <scheme val="minor"/>
    </font>
    <font>
      <b/>
      <sz val="8"/>
      <name val="Calibri"/>
      <family val="2"/>
      <scheme val="minor"/>
    </font>
    <font>
      <sz val="9"/>
      <name val="Calibri"/>
      <family val="2"/>
      <scheme val="minor"/>
    </font>
    <font>
      <sz val="14"/>
      <color indexed="8"/>
      <name val="Calibri"/>
      <family val="2"/>
      <scheme val="minor"/>
    </font>
    <font>
      <sz val="10"/>
      <name val="Calibri"/>
      <family val="2"/>
      <scheme val="minor"/>
    </font>
    <font>
      <sz val="10"/>
      <color indexed="8"/>
      <name val="Calibri"/>
      <family val="2"/>
      <scheme val="minor"/>
    </font>
    <font>
      <b/>
      <sz val="12"/>
      <name val="Calibri"/>
      <family val="2"/>
      <scheme val="minor"/>
    </font>
    <font>
      <b/>
      <sz val="11"/>
      <color theme="1"/>
      <name val="Calibri"/>
      <family val="2"/>
      <scheme val="minor"/>
    </font>
    <font>
      <sz val="11"/>
      <name val="Calibri"/>
      <family val="2"/>
      <scheme val="minor"/>
    </font>
    <font>
      <b/>
      <sz val="7"/>
      <color theme="1"/>
      <name val="Calibri"/>
      <family val="2"/>
      <scheme val="minor"/>
    </font>
    <font>
      <b/>
      <sz val="10"/>
      <color theme="1"/>
      <name val="Calibri"/>
      <family val="2"/>
      <scheme val="minor"/>
    </font>
    <font>
      <sz val="8"/>
      <name val="Trebuchet MS"/>
      <family val="2"/>
    </font>
    <font>
      <sz val="10"/>
      <color rgb="FF000000"/>
      <name val="Times New Roman"/>
      <family val="1"/>
    </font>
    <font>
      <sz val="8"/>
      <color rgb="FF000000"/>
      <name val="Trebuchet MS"/>
      <family val="2"/>
    </font>
    <font>
      <sz val="8"/>
      <name val="Calibri"/>
      <family val="2"/>
      <scheme val="minor"/>
    </font>
    <font>
      <sz val="9"/>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8"/>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b/>
      <u/>
      <sz val="14"/>
      <color rgb="FFFF0000"/>
      <name val="Calibri"/>
      <family val="2"/>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10"/>
      <name val="Calibri"/>
      <family val="2"/>
      <scheme val="minor"/>
    </font>
    <font>
      <sz val="9"/>
      <name val="Calibri"/>
      <family val="2"/>
      <scheme val="minor"/>
    </font>
    <font>
      <sz val="8"/>
      <name val="Calibri"/>
      <family val="2"/>
      <scheme val="minor"/>
    </font>
    <font>
      <b/>
      <sz val="7"/>
      <color theme="1"/>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b/>
      <sz val="9"/>
      <name val="Calibri"/>
      <family val="2"/>
      <scheme val="minor"/>
    </font>
    <font>
      <sz val="11"/>
      <color theme="0"/>
      <name val="Calibri"/>
      <family val="2"/>
      <scheme val="minor"/>
    </font>
    <font>
      <sz val="14"/>
      <color rgb="FF000000"/>
      <name val="Aptos Narrow"/>
      <family val="2"/>
    </font>
    <font>
      <b/>
      <sz val="10"/>
      <color rgb="FFFF0000"/>
      <name val="Calibri"/>
      <family val="2"/>
      <scheme val="minor"/>
    </font>
    <font>
      <sz val="10"/>
      <color theme="0"/>
      <name val="Calibri"/>
      <family val="2"/>
      <scheme val="minor"/>
    </font>
    <font>
      <sz val="9"/>
      <name val="Cambria"/>
      <family val="1"/>
      <scheme val="major"/>
    </font>
    <font>
      <sz val="9"/>
      <color indexed="8"/>
      <name val="Cambria"/>
      <family val="1"/>
      <scheme val="major"/>
    </font>
    <font>
      <i/>
      <sz val="9"/>
      <name val="Cambria"/>
      <family val="1"/>
      <scheme val="major"/>
    </font>
    <font>
      <sz val="9"/>
      <color theme="1"/>
      <name val="Cambria"/>
      <family val="1"/>
      <scheme val="major"/>
    </font>
    <font>
      <sz val="11"/>
      <name val="Calibri"/>
      <family val="2"/>
    </font>
    <font>
      <i/>
      <sz val="9"/>
      <color rgb="FFFF0000"/>
      <name val="Cambria"/>
      <family val="1"/>
      <scheme val="major"/>
    </font>
    <font>
      <i/>
      <sz val="12"/>
      <color rgb="FF000000"/>
      <name val="Calibri"/>
      <family val="2"/>
    </font>
    <font>
      <b/>
      <sz val="11"/>
      <color theme="1"/>
      <name val="TOHMA"/>
    </font>
    <font>
      <b/>
      <sz val="9"/>
      <color indexed="81"/>
      <name val="Tahoma"/>
      <family val="2"/>
    </font>
    <font>
      <i/>
      <sz val="11"/>
      <name val="Calibri"/>
      <family val="2"/>
    </font>
    <font>
      <i/>
      <sz val="11"/>
      <color theme="1"/>
      <name val="Calibri"/>
      <family val="2"/>
    </font>
    <font>
      <sz val="10"/>
      <color theme="1"/>
      <name val="Times New Roman"/>
      <family val="1"/>
    </font>
    <font>
      <sz val="12"/>
      <color theme="1"/>
      <name val="Times New Roman"/>
      <family val="1"/>
    </font>
    <font>
      <sz val="12"/>
      <color rgb="FF000000"/>
      <name val="Times New Roman"/>
      <family val="1"/>
    </font>
    <font>
      <b/>
      <sz val="12"/>
      <color rgb="FF7030A0"/>
      <name val="Cambria"/>
      <family val="1"/>
    </font>
    <font>
      <b/>
      <sz val="12"/>
      <color rgb="FF1F497D"/>
      <name val="Cambria"/>
      <family val="1"/>
    </font>
    <font>
      <b/>
      <sz val="12"/>
      <color theme="1"/>
      <name val="Cambria"/>
      <family val="1"/>
    </font>
    <font>
      <b/>
      <sz val="12"/>
      <color rgb="FF00B050"/>
      <name val="Cambria"/>
      <family val="1"/>
    </font>
    <font>
      <b/>
      <sz val="12"/>
      <color rgb="FFFF0000"/>
      <name val="Cambria"/>
      <family val="1"/>
    </font>
    <font>
      <b/>
      <i/>
      <sz val="11"/>
      <name val="Calibri"/>
      <family val="2"/>
      <scheme val="minor"/>
    </font>
    <font>
      <i/>
      <sz val="11"/>
      <color theme="0"/>
      <name val="Calibri"/>
      <family val="2"/>
      <scheme val="minor"/>
    </font>
    <font>
      <i/>
      <sz val="11"/>
      <name val="Calibri"/>
      <family val="2"/>
      <scheme val="minor"/>
    </font>
    <font>
      <b/>
      <i/>
      <sz val="11"/>
      <color theme="0"/>
      <name val="Calibri"/>
      <family val="2"/>
      <scheme val="minor"/>
    </font>
    <font>
      <sz val="9"/>
      <color indexed="81"/>
      <name val="Tahoma"/>
      <family val="2"/>
    </font>
    <font>
      <sz val="10"/>
      <color theme="1"/>
      <name val="Bookman Old Style"/>
      <family val="1"/>
    </font>
    <font>
      <u/>
      <sz val="11"/>
      <color theme="10"/>
      <name val="Calibri"/>
      <family val="2"/>
      <scheme val="minor"/>
    </font>
    <font>
      <b/>
      <sz val="10"/>
      <name val="Arial"/>
      <family val="2"/>
    </font>
    <font>
      <b/>
      <sz val="18"/>
      <color theme="1"/>
      <name val="Calibri"/>
      <family val="2"/>
      <scheme val="minor"/>
    </font>
    <font>
      <sz val="12"/>
      <name val="Calibri"/>
      <family val="2"/>
      <scheme val="minor"/>
    </font>
    <font>
      <b/>
      <i/>
      <sz val="11"/>
      <color rgb="FF000000"/>
      <name val="Calibri"/>
      <family val="2"/>
      <scheme val="minor"/>
    </font>
    <font>
      <sz val="8"/>
      <name val="Calibri"/>
      <family val="2"/>
      <scheme val="minor"/>
    </font>
    <font>
      <b/>
      <sz val="12"/>
      <color theme="1"/>
      <name val="Calibri"/>
      <family val="2"/>
    </font>
    <font>
      <sz val="12"/>
      <color theme="1"/>
      <name val="Calibri"/>
      <family val="2"/>
    </font>
    <font>
      <sz val="12"/>
      <name val="Calibri"/>
      <family val="2"/>
    </font>
    <font>
      <sz val="8"/>
      <name val="Calibri"/>
      <family val="2"/>
      <scheme val="minor"/>
    </font>
    <font>
      <sz val="11"/>
      <color theme="1"/>
      <name val="Cambria"/>
      <family val="1"/>
      <scheme val="major"/>
    </font>
    <font>
      <b/>
      <sz val="11"/>
      <color theme="1"/>
      <name val="Cambria"/>
      <family val="1"/>
      <scheme val="major"/>
    </font>
    <font>
      <sz val="12"/>
      <color theme="0"/>
      <name val="Calibri"/>
      <family val="2"/>
      <scheme val="minor"/>
    </font>
  </fonts>
  <fills count="42">
    <fill>
      <patternFill patternType="none"/>
    </fill>
    <fill>
      <patternFill patternType="gray125"/>
    </fill>
    <fill>
      <patternFill patternType="solid">
        <fgColor theme="4" tint="0.79949339274269848"/>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4"/>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F48CC7"/>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9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style="thin">
        <color rgb="FF002060"/>
      </left>
      <right/>
      <top style="medium">
        <color auto="1"/>
      </top>
      <bottom style="thin">
        <color rgb="FF002060"/>
      </bottom>
      <diagonal/>
    </border>
    <border>
      <left/>
      <right/>
      <top style="medium">
        <color auto="1"/>
      </top>
      <bottom style="thin">
        <color rgb="FF002060"/>
      </bottom>
      <diagonal/>
    </border>
    <border>
      <left style="medium">
        <color auto="1"/>
      </left>
      <right style="dashed">
        <color auto="1"/>
      </right>
      <top style="dashed">
        <color auto="1"/>
      </top>
      <bottom/>
      <diagonal/>
    </border>
    <border>
      <left style="dashed">
        <color auto="1"/>
      </left>
      <right/>
      <top style="dashed">
        <color auto="1"/>
      </top>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style="medium">
        <color auto="1"/>
      </left>
      <right/>
      <top/>
      <bottom style="double">
        <color rgb="FF0070C0"/>
      </bottom>
      <diagonal/>
    </border>
    <border>
      <left/>
      <right/>
      <top/>
      <bottom style="double">
        <color rgb="FF0070C0"/>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top style="thin">
        <color rgb="FF002060"/>
      </top>
      <bottom/>
      <diagonal/>
    </border>
    <border>
      <left/>
      <right style="thin">
        <color auto="1"/>
      </right>
      <top/>
      <bottom style="double">
        <color rgb="FF0070C0"/>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right style="medium">
        <color auto="1"/>
      </right>
      <top style="medium">
        <color auto="1"/>
      </top>
      <bottom style="thin">
        <color rgb="FF002060"/>
      </bottom>
      <diagonal/>
    </border>
    <border>
      <left/>
      <right style="medium">
        <color auto="1"/>
      </right>
      <top style="thin">
        <color rgb="FF002060"/>
      </top>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style="medium">
        <color rgb="FF002060"/>
      </left>
      <right/>
      <top/>
      <bottom/>
      <diagonal/>
    </border>
    <border>
      <left style="thin">
        <color rgb="FF002060"/>
      </left>
      <right/>
      <top style="thin">
        <color rgb="FF002060"/>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medium">
        <color auto="1"/>
      </left>
      <right style="medium">
        <color auto="1"/>
      </right>
      <top style="thin">
        <color auto="1"/>
      </top>
      <bottom/>
      <diagonal/>
    </border>
  </borders>
  <cellStyleXfs count="31">
    <xf numFmtId="0" fontId="0" fillId="0" borderId="0"/>
    <xf numFmtId="9" fontId="138" fillId="0" borderId="0" applyFont="0" applyFill="0" applyBorder="0" applyAlignment="0" applyProtection="0"/>
    <xf numFmtId="0" fontId="138" fillId="0" borderId="0"/>
    <xf numFmtId="164" fontId="138" fillId="0" borderId="0"/>
    <xf numFmtId="164" fontId="138" fillId="0" borderId="0"/>
    <xf numFmtId="164" fontId="138" fillId="0" borderId="0"/>
    <xf numFmtId="164" fontId="138" fillId="0" borderId="0"/>
    <xf numFmtId="0" fontId="106" fillId="0" borderId="0"/>
    <xf numFmtId="0" fontId="138" fillId="0" borderId="0"/>
    <xf numFmtId="0" fontId="137" fillId="0" borderId="0" applyProtection="0"/>
    <xf numFmtId="0" fontId="106" fillId="0" borderId="0"/>
    <xf numFmtId="0" fontId="106" fillId="0" borderId="0"/>
    <xf numFmtId="0" fontId="138" fillId="0" borderId="0"/>
    <xf numFmtId="0" fontId="80"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138" fillId="0" borderId="0"/>
    <xf numFmtId="0" fontId="138" fillId="0" borderId="0"/>
    <xf numFmtId="9" fontId="138" fillId="0" borderId="0" applyFont="0" applyFill="0" applyBorder="0" applyAlignment="0" applyProtection="0"/>
    <xf numFmtId="9" fontId="138" fillId="0" borderId="0" applyFont="0" applyFill="0" applyBorder="0" applyAlignment="0" applyProtection="0"/>
    <xf numFmtId="9" fontId="138" fillId="0" borderId="0" applyFont="0" applyFill="0" applyBorder="0" applyAlignment="0" applyProtection="0"/>
    <xf numFmtId="0" fontId="33" fillId="0" borderId="0"/>
    <xf numFmtId="0" fontId="106" fillId="0" borderId="0"/>
    <xf numFmtId="0" fontId="157" fillId="0" borderId="0">
      <protection locked="0"/>
    </xf>
    <xf numFmtId="0" fontId="31" fillId="0" borderId="0"/>
    <xf numFmtId="0" fontId="178" fillId="0" borderId="0" applyNumberFormat="0" applyFill="0" applyBorder="0" applyAlignment="0" applyProtection="0"/>
  </cellStyleXfs>
  <cellXfs count="1535">
    <xf numFmtId="0" fontId="0" fillId="0" borderId="0" xfId="0"/>
    <xf numFmtId="0" fontId="60" fillId="0" borderId="0" xfId="0" applyFont="1"/>
    <xf numFmtId="1" fontId="60" fillId="0" borderId="0" xfId="0" applyNumberFormat="1" applyFont="1"/>
    <xf numFmtId="1" fontId="60" fillId="0" borderId="0" xfId="0" applyNumberFormat="1" applyFont="1" applyAlignment="1">
      <alignment horizontal="center"/>
    </xf>
    <xf numFmtId="0" fontId="60" fillId="0" borderId="0" xfId="0" applyFont="1" applyAlignment="1">
      <alignment horizontal="center"/>
    </xf>
    <xf numFmtId="0" fontId="0" fillId="0" borderId="0" xfId="0" applyAlignment="1">
      <alignment horizontal="center"/>
    </xf>
    <xf numFmtId="0" fontId="66" fillId="3" borderId="13" xfId="18" applyFont="1" applyFill="1" applyBorder="1"/>
    <xf numFmtId="0" fontId="66" fillId="3" borderId="0" xfId="18" applyFont="1" applyFill="1"/>
    <xf numFmtId="0" fontId="67" fillId="3" borderId="0" xfId="18" applyFont="1" applyFill="1" applyAlignment="1">
      <alignment horizontal="center"/>
    </xf>
    <xf numFmtId="0" fontId="67" fillId="3" borderId="0" xfId="18" applyFont="1" applyFill="1"/>
    <xf numFmtId="0" fontId="0" fillId="3" borderId="13" xfId="0" applyFill="1" applyBorder="1"/>
    <xf numFmtId="0" fontId="0" fillId="3" borderId="0" xfId="0" applyFill="1"/>
    <xf numFmtId="0" fontId="0" fillId="3" borderId="0" xfId="0" applyFill="1" applyAlignment="1">
      <alignment horizontal="center"/>
    </xf>
    <xf numFmtId="0" fontId="66" fillId="3" borderId="0" xfId="18" applyFont="1" applyFill="1" applyAlignment="1">
      <alignment horizontal="center"/>
    </xf>
    <xf numFmtId="0" fontId="68" fillId="3" borderId="0" xfId="18" applyFont="1" applyFill="1"/>
    <xf numFmtId="0" fontId="66" fillId="3" borderId="0" xfId="18" applyFont="1" applyFill="1" applyAlignment="1">
      <alignment wrapText="1"/>
    </xf>
    <xf numFmtId="0" fontId="69" fillId="3" borderId="13" xfId="18" applyFont="1" applyFill="1" applyBorder="1"/>
    <xf numFmtId="0" fontId="69" fillId="3" borderId="0" xfId="18" applyFont="1" applyFill="1"/>
    <xf numFmtId="0" fontId="69" fillId="3" borderId="13" xfId="18" applyFont="1" applyFill="1" applyBorder="1" applyAlignment="1">
      <alignment horizontal="center"/>
    </xf>
    <xf numFmtId="0" fontId="69" fillId="3" borderId="0" xfId="18" applyFont="1" applyFill="1" applyAlignment="1">
      <alignment horizontal="center"/>
    </xf>
    <xf numFmtId="0" fontId="66" fillId="3" borderId="0" xfId="18" applyFont="1" applyFill="1" applyAlignment="1">
      <alignment vertical="center" wrapText="1"/>
    </xf>
    <xf numFmtId="0" fontId="70" fillId="3" borderId="14" xfId="18" applyFont="1" applyFill="1" applyBorder="1"/>
    <xf numFmtId="0" fontId="71" fillId="3" borderId="15" xfId="18" applyFont="1" applyFill="1" applyBorder="1" applyAlignment="1">
      <alignment horizontal="center"/>
    </xf>
    <xf numFmtId="0" fontId="72" fillId="3" borderId="13" xfId="0" applyFont="1" applyFill="1" applyBorder="1" applyAlignment="1">
      <alignment horizontal="center" vertical="center"/>
    </xf>
    <xf numFmtId="0" fontId="71" fillId="3" borderId="0" xfId="18" applyFont="1" applyFill="1" applyAlignment="1">
      <alignment horizontal="center"/>
    </xf>
    <xf numFmtId="0" fontId="70" fillId="3" borderId="13" xfId="18" applyFont="1" applyFill="1" applyBorder="1"/>
    <xf numFmtId="0" fontId="71" fillId="3" borderId="13" xfId="18" applyFont="1" applyFill="1" applyBorder="1" applyAlignment="1">
      <alignment horizontal="center"/>
    </xf>
    <xf numFmtId="0" fontId="72" fillId="3" borderId="0" xfId="18" applyFont="1" applyFill="1" applyAlignment="1">
      <alignment horizontal="center" vertical="center" wrapText="1"/>
    </xf>
    <xf numFmtId="0" fontId="72" fillId="3" borderId="0" xfId="18" applyFont="1" applyFill="1" applyAlignment="1">
      <alignment horizontal="center" vertical="center"/>
    </xf>
    <xf numFmtId="0" fontId="60" fillId="3" borderId="0" xfId="0" applyFont="1" applyFill="1" applyAlignment="1">
      <alignment horizontal="center" vertical="center"/>
    </xf>
    <xf numFmtId="1" fontId="72" fillId="3" borderId="0" xfId="0" applyNumberFormat="1" applyFont="1" applyFill="1" applyAlignment="1">
      <alignment horizontal="center" vertical="center" wrapText="1"/>
    </xf>
    <xf numFmtId="1" fontId="60" fillId="3" borderId="0" xfId="0" applyNumberFormat="1" applyFont="1" applyFill="1" applyAlignment="1">
      <alignment horizontal="center"/>
    </xf>
    <xf numFmtId="0" fontId="60" fillId="3" borderId="18" xfId="0" applyFont="1" applyFill="1" applyBorder="1" applyAlignment="1">
      <alignment horizontal="center" vertical="center"/>
    </xf>
    <xf numFmtId="0" fontId="60" fillId="3" borderId="13" xfId="0" applyFont="1" applyFill="1" applyBorder="1"/>
    <xf numFmtId="0" fontId="72" fillId="3" borderId="0" xfId="18" applyFont="1" applyFill="1"/>
    <xf numFmtId="0" fontId="73" fillId="3" borderId="0" xfId="18" applyFont="1" applyFill="1" applyAlignment="1">
      <alignment horizontal="center"/>
    </xf>
    <xf numFmtId="0" fontId="72" fillId="3" borderId="0" xfId="18" applyFont="1" applyFill="1" applyAlignment="1">
      <alignment horizontal="center"/>
    </xf>
    <xf numFmtId="0" fontId="60" fillId="3" borderId="14" xfId="0" applyFont="1" applyFill="1" applyBorder="1"/>
    <xf numFmtId="0" fontId="72" fillId="3" borderId="20" xfId="18" applyFont="1" applyFill="1" applyBorder="1" applyAlignment="1">
      <alignment horizontal="center" vertical="center" wrapText="1"/>
    </xf>
    <xf numFmtId="0" fontId="72" fillId="3" borderId="20" xfId="18" applyFont="1" applyFill="1" applyBorder="1"/>
    <xf numFmtId="0" fontId="73" fillId="3" borderId="20" xfId="18" applyFont="1" applyFill="1" applyBorder="1" applyAlignment="1">
      <alignment horizontal="center"/>
    </xf>
    <xf numFmtId="0" fontId="72" fillId="3" borderId="20" xfId="18" applyFont="1" applyFill="1" applyBorder="1" applyAlignment="1">
      <alignment horizontal="center"/>
    </xf>
    <xf numFmtId="0" fontId="72" fillId="3" borderId="13" xfId="18" applyFont="1" applyFill="1" applyBorder="1" applyAlignment="1">
      <alignment horizontal="center" vertical="center" wrapText="1"/>
    </xf>
    <xf numFmtId="0" fontId="72" fillId="3" borderId="0" xfId="18" applyFont="1" applyFill="1" applyAlignment="1">
      <alignment vertical="center"/>
    </xf>
    <xf numFmtId="1" fontId="60" fillId="3" borderId="13" xfId="0" applyNumberFormat="1" applyFont="1" applyFill="1" applyBorder="1" applyAlignment="1">
      <alignment horizontal="center"/>
    </xf>
    <xf numFmtId="1" fontId="72" fillId="3" borderId="0" xfId="18" applyNumberFormat="1" applyFont="1" applyFill="1" applyAlignment="1">
      <alignment vertical="center"/>
    </xf>
    <xf numFmtId="0" fontId="60" fillId="3" borderId="0" xfId="0" applyFont="1" applyFill="1"/>
    <xf numFmtId="0" fontId="70" fillId="3" borderId="13" xfId="18" applyFont="1" applyFill="1" applyBorder="1" applyAlignment="1">
      <alignment horizontal="center" vertical="center"/>
    </xf>
    <xf numFmtId="0" fontId="70" fillId="3" borderId="0" xfId="18" applyFont="1" applyFill="1" applyAlignment="1">
      <alignment horizontal="center" vertical="center"/>
    </xf>
    <xf numFmtId="0" fontId="69" fillId="3" borderId="0" xfId="18" applyFont="1" applyFill="1" applyAlignment="1">
      <alignment horizontal="right"/>
    </xf>
    <xf numFmtId="0" fontId="69" fillId="3" borderId="16" xfId="18" applyFont="1" applyFill="1" applyBorder="1"/>
    <xf numFmtId="0" fontId="70" fillId="3" borderId="16" xfId="18" applyFont="1" applyFill="1" applyBorder="1"/>
    <xf numFmtId="0" fontId="69" fillId="3" borderId="0" xfId="18" applyFont="1" applyFill="1" applyAlignment="1">
      <alignment horizontal="center" vertical="center" wrapText="1"/>
    </xf>
    <xf numFmtId="0" fontId="70" fillId="3" borderId="0" xfId="18" applyFont="1" applyFill="1"/>
    <xf numFmtId="0" fontId="60" fillId="3" borderId="0" xfId="0" applyFont="1" applyFill="1" applyAlignment="1">
      <alignment horizontal="center"/>
    </xf>
    <xf numFmtId="0" fontId="72" fillId="3" borderId="0" xfId="18" applyFont="1" applyFill="1" applyAlignment="1">
      <alignment horizontal="left" vertical="center"/>
    </xf>
    <xf numFmtId="0" fontId="67" fillId="0" borderId="18" xfId="18" applyFont="1" applyBorder="1" applyAlignment="1">
      <alignment horizontal="center" vertical="center" wrapText="1"/>
    </xf>
    <xf numFmtId="0" fontId="75" fillId="0" borderId="18" xfId="0" applyFont="1" applyBorder="1" applyAlignment="1">
      <alignment horizontal="center"/>
    </xf>
    <xf numFmtId="0" fontId="75" fillId="0" borderId="18" xfId="0" applyFont="1" applyBorder="1" applyAlignment="1">
      <alignment horizontal="center" vertical="center"/>
    </xf>
    <xf numFmtId="0" fontId="67" fillId="0" borderId="17" xfId="18" applyFont="1" applyBorder="1" applyAlignment="1">
      <alignment horizontal="center" vertical="center" wrapText="1"/>
    </xf>
    <xf numFmtId="0" fontId="67" fillId="0" borderId="28" xfId="18" applyFont="1" applyBorder="1" applyAlignment="1">
      <alignment horizontal="center" vertical="center" wrapText="1"/>
    </xf>
    <xf numFmtId="0" fontId="67" fillId="3" borderId="0" xfId="18" applyFont="1" applyFill="1" applyAlignment="1">
      <alignment horizontal="center" vertical="center" wrapText="1"/>
    </xf>
    <xf numFmtId="0" fontId="66" fillId="3" borderId="0" xfId="18" applyFont="1" applyFill="1" applyAlignment="1">
      <alignment horizontal="left" vertical="center"/>
    </xf>
    <xf numFmtId="0" fontId="66" fillId="3" borderId="0" xfId="18" applyFont="1" applyFill="1" applyAlignment="1">
      <alignment horizontal="center" vertical="center"/>
    </xf>
    <xf numFmtId="0" fontId="60" fillId="3" borderId="29" xfId="0" applyFont="1" applyFill="1" applyBorder="1" applyAlignment="1">
      <alignment horizontal="center"/>
    </xf>
    <xf numFmtId="0" fontId="63" fillId="0" borderId="0" xfId="0" applyFont="1" applyAlignment="1">
      <alignment horizontal="left" vertical="center" wrapText="1"/>
    </xf>
    <xf numFmtId="0" fontId="62" fillId="0" borderId="0" xfId="0" applyFont="1" applyAlignment="1">
      <alignment horizontal="left" vertical="center" wrapText="1"/>
    </xf>
    <xf numFmtId="14" fontId="74" fillId="0" borderId="0" xfId="18" applyNumberFormat="1" applyFont="1" applyAlignment="1">
      <alignment horizontal="center" vertical="center"/>
    </xf>
    <xf numFmtId="0" fontId="67" fillId="0" borderId="0" xfId="18" applyFont="1" applyAlignment="1">
      <alignment horizontal="center" vertical="center" textRotation="90" wrapText="1"/>
    </xf>
    <xf numFmtId="0" fontId="67" fillId="0" borderId="0" xfId="18" applyFont="1" applyAlignment="1">
      <alignment horizontal="center" vertical="center" wrapText="1"/>
    </xf>
    <xf numFmtId="0" fontId="0" fillId="0" borderId="18" xfId="0" applyBorder="1"/>
    <xf numFmtId="0" fontId="0" fillId="0" borderId="18" xfId="0" applyBorder="1" applyAlignment="1">
      <alignment horizontal="center"/>
    </xf>
    <xf numFmtId="1" fontId="67" fillId="0" borderId="0" xfId="18" applyNumberFormat="1" applyFont="1" applyAlignment="1">
      <alignment horizontal="center" vertical="center" wrapText="1"/>
    </xf>
    <xf numFmtId="0" fontId="0" fillId="3" borderId="36" xfId="0" applyFill="1" applyBorder="1" applyAlignment="1">
      <alignment horizontal="center" vertical="center"/>
    </xf>
    <xf numFmtId="0" fontId="0" fillId="3" borderId="0" xfId="0" applyFill="1" applyAlignment="1">
      <alignment horizontal="center" vertical="center"/>
    </xf>
    <xf numFmtId="0" fontId="60" fillId="3" borderId="36" xfId="0" applyFont="1" applyFill="1" applyBorder="1" applyAlignment="1">
      <alignment horizontal="center" vertical="center"/>
    </xf>
    <xf numFmtId="0" fontId="60" fillId="3" borderId="36" xfId="0" applyFont="1" applyFill="1" applyBorder="1" applyAlignment="1">
      <alignment horizontal="center"/>
    </xf>
    <xf numFmtId="0" fontId="60" fillId="0" borderId="27" xfId="0" applyFont="1" applyBorder="1" applyAlignment="1">
      <alignment horizontal="center"/>
    </xf>
    <xf numFmtId="0" fontId="60" fillId="0" borderId="18" xfId="0" applyFont="1" applyBorder="1" applyAlignment="1">
      <alignment horizontal="center"/>
    </xf>
    <xf numFmtId="0" fontId="60" fillId="3" borderId="43" xfId="0" applyFont="1" applyFill="1" applyBorder="1" applyAlignment="1">
      <alignment horizontal="center" vertical="center"/>
    </xf>
    <xf numFmtId="0" fontId="60" fillId="3" borderId="44" xfId="0" applyFont="1" applyFill="1" applyBorder="1" applyAlignment="1">
      <alignment horizontal="center" vertical="center"/>
    </xf>
    <xf numFmtId="0" fontId="72" fillId="3" borderId="0" xfId="0" applyFont="1" applyFill="1" applyAlignment="1">
      <alignment horizontal="center" vertical="center"/>
    </xf>
    <xf numFmtId="0" fontId="72" fillId="3" borderId="16" xfId="0" applyFont="1" applyFill="1" applyBorder="1" applyAlignment="1">
      <alignment vertical="center"/>
    </xf>
    <xf numFmtId="0" fontId="70" fillId="3" borderId="19" xfId="18" applyFont="1" applyFill="1" applyBorder="1"/>
    <xf numFmtId="0" fontId="71" fillId="3" borderId="20" xfId="18" applyFont="1" applyFill="1" applyBorder="1" applyAlignment="1">
      <alignment horizontal="center"/>
    </xf>
    <xf numFmtId="0" fontId="69" fillId="3" borderId="20" xfId="18" applyFont="1" applyFill="1" applyBorder="1" applyAlignment="1">
      <alignment horizontal="center"/>
    </xf>
    <xf numFmtId="0" fontId="66" fillId="3" borderId="20" xfId="18" applyFont="1" applyFill="1" applyBorder="1" applyAlignment="1">
      <alignment horizontal="center"/>
    </xf>
    <xf numFmtId="0" fontId="72" fillId="3" borderId="0" xfId="0" applyFont="1" applyFill="1" applyAlignment="1">
      <alignment vertical="center"/>
    </xf>
    <xf numFmtId="16" fontId="72" fillId="3" borderId="0" xfId="18" applyNumberFormat="1" applyFont="1" applyFill="1" applyAlignment="1">
      <alignment horizontal="center"/>
    </xf>
    <xf numFmtId="0" fontId="69" fillId="3" borderId="20" xfId="18" applyFont="1" applyFill="1" applyBorder="1" applyAlignment="1">
      <alignment horizontal="center" vertical="center" wrapText="1"/>
    </xf>
    <xf numFmtId="0" fontId="69" fillId="3" borderId="20" xfId="18" applyFont="1" applyFill="1" applyBorder="1"/>
    <xf numFmtId="0" fontId="70" fillId="3" borderId="20" xfId="18" applyFont="1" applyFill="1" applyBorder="1"/>
    <xf numFmtId="0" fontId="67" fillId="3" borderId="20" xfId="18" applyFont="1" applyFill="1" applyBorder="1" applyAlignment="1">
      <alignment horizontal="center" vertical="center" wrapText="1"/>
    </xf>
    <xf numFmtId="0" fontId="66" fillId="3" borderId="20" xfId="18" applyFont="1" applyFill="1" applyBorder="1" applyAlignment="1">
      <alignment horizontal="left" vertical="center"/>
    </xf>
    <xf numFmtId="0" fontId="66" fillId="3" borderId="20" xfId="18" applyFont="1" applyFill="1" applyBorder="1" applyAlignment="1">
      <alignment horizontal="center" vertical="center"/>
    </xf>
    <xf numFmtId="0" fontId="72" fillId="3" borderId="16" xfId="0" applyFont="1" applyFill="1" applyBorder="1" applyAlignment="1">
      <alignment horizontal="center" vertical="center"/>
    </xf>
    <xf numFmtId="0" fontId="0" fillId="3" borderId="44" xfId="0" applyFill="1" applyBorder="1" applyAlignment="1">
      <alignment horizontal="center" vertical="center"/>
    </xf>
    <xf numFmtId="16" fontId="73" fillId="3" borderId="0" xfId="18" applyNumberFormat="1" applyFont="1" applyFill="1" applyAlignment="1">
      <alignment horizontal="center"/>
    </xf>
    <xf numFmtId="0" fontId="72" fillId="3" borderId="13" xfId="18" applyFont="1" applyFill="1" applyBorder="1" applyAlignment="1">
      <alignment vertical="center"/>
    </xf>
    <xf numFmtId="0" fontId="66" fillId="3" borderId="13" xfId="18" applyFont="1" applyFill="1" applyBorder="1" applyAlignment="1">
      <alignment horizontal="center"/>
    </xf>
    <xf numFmtId="1" fontId="77" fillId="5" borderId="17" xfId="0" applyNumberFormat="1" applyFont="1" applyFill="1" applyBorder="1" applyAlignment="1">
      <alignment horizontal="center" vertical="center"/>
    </xf>
    <xf numFmtId="0" fontId="77" fillId="5" borderId="18" xfId="0" applyFont="1" applyFill="1" applyBorder="1" applyAlignment="1">
      <alignment horizontal="center" vertical="center"/>
    </xf>
    <xf numFmtId="0" fontId="60" fillId="6" borderId="18" xfId="0" applyFont="1" applyFill="1" applyBorder="1" applyAlignment="1">
      <alignment vertical="center"/>
    </xf>
    <xf numFmtId="0" fontId="60" fillId="7" borderId="18" xfId="0" applyFont="1" applyFill="1" applyBorder="1" applyAlignment="1">
      <alignment horizontal="center" vertical="center"/>
    </xf>
    <xf numFmtId="0" fontId="60" fillId="3" borderId="20" xfId="0" applyFont="1" applyFill="1" applyBorder="1" applyAlignment="1">
      <alignment horizontal="center"/>
    </xf>
    <xf numFmtId="16" fontId="72" fillId="3" borderId="0" xfId="18" applyNumberFormat="1" applyFont="1" applyFill="1" applyAlignment="1">
      <alignment horizontal="center" vertical="center" wrapText="1"/>
    </xf>
    <xf numFmtId="1" fontId="60" fillId="5" borderId="17" xfId="0" applyNumberFormat="1" applyFont="1" applyFill="1" applyBorder="1" applyAlignment="1">
      <alignment horizontal="center" vertical="center"/>
    </xf>
    <xf numFmtId="0" fontId="60" fillId="5" borderId="18" xfId="0" applyFont="1" applyFill="1" applyBorder="1" applyAlignment="1">
      <alignment vertical="center"/>
    </xf>
    <xf numFmtId="0" fontId="72" fillId="3" borderId="20" xfId="18" applyFont="1" applyFill="1" applyBorder="1" applyAlignment="1">
      <alignment horizontal="left" vertical="center"/>
    </xf>
    <xf numFmtId="0" fontId="72" fillId="3" borderId="20" xfId="18" applyFont="1" applyFill="1" applyBorder="1" applyAlignment="1">
      <alignment horizontal="center" vertical="center"/>
    </xf>
    <xf numFmtId="0" fontId="60" fillId="0" borderId="18" xfId="0" applyFont="1" applyBorder="1"/>
    <xf numFmtId="1" fontId="60" fillId="0" borderId="18" xfId="0" applyNumberFormat="1" applyFont="1" applyBorder="1" applyAlignment="1">
      <alignment horizontal="center"/>
    </xf>
    <xf numFmtId="0" fontId="60" fillId="0" borderId="36" xfId="0" applyFont="1" applyBorder="1"/>
    <xf numFmtId="0" fontId="60" fillId="3" borderId="13" xfId="0" applyFont="1" applyFill="1" applyBorder="1" applyAlignment="1">
      <alignment horizontal="center" vertical="center"/>
    </xf>
    <xf numFmtId="0" fontId="72" fillId="0" borderId="0" xfId="18" applyFont="1"/>
    <xf numFmtId="0" fontId="60" fillId="3" borderId="13" xfId="0" applyFont="1" applyFill="1" applyBorder="1" applyAlignment="1">
      <alignment horizontal="center"/>
    </xf>
    <xf numFmtId="0" fontId="72" fillId="3" borderId="14" xfId="0" applyFont="1" applyFill="1" applyBorder="1" applyAlignment="1">
      <alignment horizontal="center" vertical="center"/>
    </xf>
    <xf numFmtId="1" fontId="72" fillId="3" borderId="13" xfId="0" applyNumberFormat="1" applyFont="1" applyFill="1" applyBorder="1" applyAlignment="1">
      <alignment horizontal="center" vertical="center" wrapText="1"/>
    </xf>
    <xf numFmtId="0" fontId="72" fillId="3" borderId="13" xfId="0" applyFont="1" applyFill="1" applyBorder="1" applyAlignment="1">
      <alignment vertical="center"/>
    </xf>
    <xf numFmtId="0" fontId="67" fillId="3" borderId="0" xfId="0" applyFont="1" applyFill="1" applyAlignment="1">
      <alignment vertical="center"/>
    </xf>
    <xf numFmtId="1" fontId="60" fillId="3" borderId="35" xfId="0" applyNumberFormat="1" applyFont="1" applyFill="1" applyBorder="1" applyAlignment="1">
      <alignment horizontal="center"/>
    </xf>
    <xf numFmtId="0" fontId="77" fillId="5" borderId="17" xfId="0" applyFont="1" applyFill="1" applyBorder="1" applyAlignment="1">
      <alignment vertical="center"/>
    </xf>
    <xf numFmtId="1" fontId="60" fillId="3" borderId="29" xfId="0" applyNumberFormat="1" applyFont="1" applyFill="1" applyBorder="1" applyAlignment="1">
      <alignment horizontal="center"/>
    </xf>
    <xf numFmtId="1" fontId="77" fillId="5" borderId="18" xfId="0" applyNumberFormat="1" applyFont="1" applyFill="1" applyBorder="1" applyAlignment="1">
      <alignment horizontal="center" vertical="center"/>
    </xf>
    <xf numFmtId="1" fontId="72" fillId="3" borderId="0" xfId="18" applyNumberFormat="1" applyFont="1" applyFill="1" applyAlignment="1">
      <alignment horizontal="center" vertical="center"/>
    </xf>
    <xf numFmtId="0" fontId="72" fillId="3" borderId="36" xfId="18" applyFont="1" applyFill="1" applyBorder="1" applyAlignment="1">
      <alignment horizontal="center" vertical="center"/>
    </xf>
    <xf numFmtId="1" fontId="60" fillId="3" borderId="36" xfId="0" applyNumberFormat="1" applyFont="1" applyFill="1" applyBorder="1" applyAlignment="1">
      <alignment horizontal="center"/>
    </xf>
    <xf numFmtId="0" fontId="60" fillId="3" borderId="16" xfId="0" applyFont="1" applyFill="1" applyBorder="1" applyAlignment="1">
      <alignment horizontal="center" vertical="center"/>
    </xf>
    <xf numFmtId="0" fontId="60" fillId="0" borderId="45" xfId="0" applyFont="1" applyBorder="1" applyAlignment="1">
      <alignment horizontal="center"/>
    </xf>
    <xf numFmtId="1" fontId="60" fillId="3" borderId="36" xfId="0" applyNumberFormat="1" applyFont="1" applyFill="1" applyBorder="1" applyAlignment="1">
      <alignment horizontal="center" vertical="center"/>
    </xf>
    <xf numFmtId="1" fontId="60" fillId="3" borderId="18" xfId="0" applyNumberFormat="1" applyFont="1" applyFill="1" applyBorder="1" applyAlignment="1">
      <alignment horizontal="center" vertical="center"/>
    </xf>
    <xf numFmtId="1" fontId="60" fillId="3" borderId="13" xfId="0" applyNumberFormat="1" applyFont="1" applyFill="1" applyBorder="1" applyAlignment="1">
      <alignment horizontal="center" vertical="center"/>
    </xf>
    <xf numFmtId="1" fontId="60" fillId="3" borderId="35" xfId="0" applyNumberFormat="1" applyFont="1" applyFill="1" applyBorder="1" applyAlignment="1">
      <alignment horizontal="center" vertical="center"/>
    </xf>
    <xf numFmtId="1" fontId="60" fillId="3" borderId="0" xfId="0" applyNumberFormat="1" applyFont="1" applyFill="1" applyAlignment="1">
      <alignment horizontal="center" vertical="center"/>
    </xf>
    <xf numFmtId="0" fontId="60" fillId="5" borderId="18" xfId="0" applyFont="1" applyFill="1" applyBorder="1" applyAlignment="1">
      <alignment horizontal="center" vertical="center"/>
    </xf>
    <xf numFmtId="1" fontId="60" fillId="3" borderId="46" xfId="0" applyNumberFormat="1" applyFont="1" applyFill="1" applyBorder="1" applyAlignment="1">
      <alignment horizontal="center"/>
    </xf>
    <xf numFmtId="0" fontId="60" fillId="3" borderId="46" xfId="0" applyFont="1" applyFill="1" applyBorder="1" applyAlignment="1">
      <alignment horizontal="center"/>
    </xf>
    <xf numFmtId="0" fontId="78" fillId="5" borderId="18" xfId="0" applyFont="1" applyFill="1" applyBorder="1" applyAlignment="1">
      <alignment horizontal="center" vertical="center"/>
    </xf>
    <xf numFmtId="1" fontId="72" fillId="0" borderId="13" xfId="18" applyNumberFormat="1" applyFont="1" applyBorder="1" applyAlignment="1">
      <alignment horizontal="center" vertical="center"/>
    </xf>
    <xf numFmtId="1" fontId="72" fillId="0" borderId="47" xfId="18" applyNumberFormat="1" applyFont="1" applyBorder="1" applyAlignment="1">
      <alignment horizontal="center" vertical="center"/>
    </xf>
    <xf numFmtId="0" fontId="72" fillId="0" borderId="0" xfId="0" applyFont="1" applyAlignment="1">
      <alignment horizontal="center" vertical="center"/>
    </xf>
    <xf numFmtId="0" fontId="60" fillId="3" borderId="35" xfId="0" applyFont="1" applyFill="1" applyBorder="1" applyAlignment="1">
      <alignment horizontal="center"/>
    </xf>
    <xf numFmtId="0" fontId="60" fillId="3" borderId="35" xfId="0" applyFont="1" applyFill="1" applyBorder="1"/>
    <xf numFmtId="0" fontId="72" fillId="3" borderId="18" xfId="0" applyFont="1" applyFill="1" applyBorder="1" applyAlignment="1">
      <alignment horizontal="center" vertical="center"/>
    </xf>
    <xf numFmtId="0" fontId="60" fillId="3" borderId="36" xfId="0" applyFont="1" applyFill="1" applyBorder="1" applyAlignment="1">
      <alignment vertical="center"/>
    </xf>
    <xf numFmtId="0" fontId="72" fillId="3" borderId="36" xfId="0" applyFont="1" applyFill="1" applyBorder="1" applyAlignment="1">
      <alignment horizontal="center" vertical="center"/>
    </xf>
    <xf numFmtId="0" fontId="60" fillId="3" borderId="20" xfId="0" applyFont="1" applyFill="1" applyBorder="1"/>
    <xf numFmtId="0" fontId="60" fillId="3" borderId="46" xfId="0" applyFont="1" applyFill="1" applyBorder="1"/>
    <xf numFmtId="0" fontId="60" fillId="3" borderId="14" xfId="0" applyFont="1" applyFill="1" applyBorder="1" applyAlignment="1">
      <alignment horizontal="center" vertical="center"/>
    </xf>
    <xf numFmtId="0" fontId="77" fillId="5" borderId="18" xfId="0" applyFont="1" applyFill="1" applyBorder="1" applyAlignment="1">
      <alignment vertical="center"/>
    </xf>
    <xf numFmtId="0" fontId="76" fillId="0" borderId="16" xfId="18" applyFont="1" applyBorder="1" applyAlignment="1">
      <alignment vertical="center"/>
    </xf>
    <xf numFmtId="0" fontId="0" fillId="3" borderId="16" xfId="0" applyFill="1" applyBorder="1" applyAlignment="1">
      <alignment horizontal="center" vertical="center"/>
    </xf>
    <xf numFmtId="0" fontId="75" fillId="3" borderId="16" xfId="0" applyFont="1" applyFill="1" applyBorder="1" applyAlignment="1">
      <alignment horizontal="center" vertical="center"/>
    </xf>
    <xf numFmtId="0" fontId="0" fillId="3" borderId="43" xfId="0" applyFill="1" applyBorder="1" applyAlignment="1">
      <alignment horizontal="center" vertical="center"/>
    </xf>
    <xf numFmtId="0" fontId="79" fillId="9" borderId="18" xfId="13" applyFont="1" applyFill="1" applyBorder="1" applyAlignment="1">
      <alignment horizontal="center" vertical="top" wrapText="1"/>
    </xf>
    <xf numFmtId="1" fontId="81" fillId="0" borderId="18" xfId="13" applyNumberFormat="1" applyFont="1" applyBorder="1" applyAlignment="1">
      <alignment horizontal="center" vertical="top" shrinkToFit="1"/>
    </xf>
    <xf numFmtId="0" fontId="79" fillId="0" borderId="18" xfId="13" applyFont="1" applyBorder="1" applyAlignment="1">
      <alignment horizontal="center" vertical="top" wrapText="1"/>
    </xf>
    <xf numFmtId="0" fontId="79" fillId="6" borderId="18" xfId="13" applyFont="1" applyFill="1" applyBorder="1" applyAlignment="1">
      <alignment horizontal="center" vertical="top" wrapText="1"/>
    </xf>
    <xf numFmtId="0" fontId="80" fillId="0" borderId="18" xfId="13" applyBorder="1" applyAlignment="1">
      <alignment horizontal="left" wrapText="1"/>
    </xf>
    <xf numFmtId="0" fontId="0" fillId="6" borderId="18" xfId="0" applyFill="1" applyBorder="1"/>
    <xf numFmtId="0" fontId="77" fillId="5" borderId="17" xfId="0" applyFont="1" applyFill="1" applyBorder="1" applyAlignment="1">
      <alignment horizontal="center" vertical="center"/>
    </xf>
    <xf numFmtId="1" fontId="60" fillId="3" borderId="0" xfId="0" applyNumberFormat="1" applyFont="1" applyFill="1"/>
    <xf numFmtId="0" fontId="72" fillId="3" borderId="13" xfId="18" applyFont="1" applyFill="1" applyBorder="1" applyAlignment="1">
      <alignment horizontal="center" vertical="center"/>
    </xf>
    <xf numFmtId="0" fontId="73" fillId="3" borderId="13" xfId="18" applyFont="1" applyFill="1" applyBorder="1" applyAlignment="1">
      <alignment horizontal="center"/>
    </xf>
    <xf numFmtId="1" fontId="60" fillId="5" borderId="18" xfId="0" applyNumberFormat="1" applyFont="1" applyFill="1" applyBorder="1" applyAlignment="1">
      <alignment vertical="center"/>
    </xf>
    <xf numFmtId="0" fontId="82" fillId="3" borderId="0" xfId="18" applyFont="1" applyFill="1" applyAlignment="1">
      <alignment horizontal="center"/>
    </xf>
    <xf numFmtId="0" fontId="70" fillId="3" borderId="0" xfId="18" applyFont="1" applyFill="1" applyAlignment="1">
      <alignment horizontal="center"/>
    </xf>
    <xf numFmtId="0" fontId="72" fillId="0" borderId="0" xfId="18" applyFont="1" applyAlignment="1">
      <alignment horizontal="center" vertical="center" wrapText="1"/>
    </xf>
    <xf numFmtId="1" fontId="83" fillId="5" borderId="18" xfId="0" applyNumberFormat="1" applyFont="1" applyFill="1" applyBorder="1" applyAlignment="1">
      <alignment vertical="center"/>
    </xf>
    <xf numFmtId="0" fontId="82" fillId="3" borderId="0" xfId="18" applyFont="1" applyFill="1" applyAlignment="1">
      <alignment horizontal="center" vertical="center" wrapText="1"/>
    </xf>
    <xf numFmtId="0" fontId="82" fillId="3" borderId="0" xfId="18" applyFont="1" applyFill="1" applyAlignment="1">
      <alignment horizontal="center" vertical="center"/>
    </xf>
    <xf numFmtId="165" fontId="0" fillId="0" borderId="18" xfId="0" applyNumberFormat="1" applyBorder="1"/>
    <xf numFmtId="165" fontId="60" fillId="0" borderId="18" xfId="0" applyNumberFormat="1" applyFont="1" applyBorder="1" applyAlignment="1">
      <alignment horizontal="center"/>
    </xf>
    <xf numFmtId="0" fontId="60" fillId="3" borderId="16" xfId="0" applyFont="1" applyFill="1" applyBorder="1"/>
    <xf numFmtId="0" fontId="0" fillId="3" borderId="19" xfId="0" applyFill="1" applyBorder="1"/>
    <xf numFmtId="0" fontId="0" fillId="3" borderId="20" xfId="0" applyFill="1" applyBorder="1" applyAlignment="1">
      <alignment horizontal="center"/>
    </xf>
    <xf numFmtId="0" fontId="67" fillId="3" borderId="13" xfId="18" applyFont="1" applyFill="1" applyBorder="1" applyAlignment="1">
      <alignment horizontal="center" vertical="center" wrapText="1"/>
    </xf>
    <xf numFmtId="0" fontId="72" fillId="3" borderId="13" xfId="18" applyFont="1" applyFill="1" applyBorder="1"/>
    <xf numFmtId="0" fontId="72" fillId="0" borderId="16" xfId="0" applyFont="1" applyBorder="1" applyAlignment="1">
      <alignment horizontal="center" vertical="center"/>
    </xf>
    <xf numFmtId="0" fontId="72" fillId="3" borderId="19" xfId="18" applyFont="1" applyFill="1" applyBorder="1" applyAlignment="1">
      <alignment horizontal="center" vertical="center" wrapText="1"/>
    </xf>
    <xf numFmtId="0" fontId="70" fillId="3" borderId="20" xfId="18" applyFont="1" applyFill="1" applyBorder="1" applyAlignment="1">
      <alignment horizontal="center" vertical="center"/>
    </xf>
    <xf numFmtId="0" fontId="60" fillId="5" borderId="17" xfId="0" applyFont="1" applyFill="1" applyBorder="1" applyAlignment="1">
      <alignment horizontal="center" vertical="center"/>
    </xf>
    <xf numFmtId="0" fontId="72" fillId="0" borderId="0" xfId="18" applyFont="1" applyAlignment="1">
      <alignment horizontal="center"/>
    </xf>
    <xf numFmtId="0" fontId="82" fillId="3" borderId="0" xfId="18" applyFont="1" applyFill="1"/>
    <xf numFmtId="0" fontId="0" fillId="0" borderId="20" xfId="0" applyBorder="1" applyAlignment="1">
      <alignment horizontal="center"/>
    </xf>
    <xf numFmtId="0" fontId="70" fillId="3" borderId="20" xfId="18" applyFont="1" applyFill="1" applyBorder="1" applyAlignment="1">
      <alignment horizontal="center"/>
    </xf>
    <xf numFmtId="0" fontId="70" fillId="3" borderId="0" xfId="18" applyFont="1" applyFill="1" applyAlignment="1">
      <alignment horizontal="left" vertical="center"/>
    </xf>
    <xf numFmtId="0" fontId="70" fillId="3" borderId="20" xfId="18" applyFont="1" applyFill="1" applyBorder="1" applyAlignment="1">
      <alignment horizontal="left" vertical="center"/>
    </xf>
    <xf numFmtId="0" fontId="0" fillId="0" borderId="36" xfId="0" applyBorder="1" applyAlignment="1">
      <alignment horizontal="center"/>
    </xf>
    <xf numFmtId="0" fontId="0" fillId="0" borderId="13" xfId="0" applyBorder="1"/>
    <xf numFmtId="0" fontId="60" fillId="0" borderId="39" xfId="0" applyFont="1" applyBorder="1" applyAlignment="1">
      <alignment horizontal="center"/>
    </xf>
    <xf numFmtId="165" fontId="0" fillId="0" borderId="17" xfId="0" applyNumberFormat="1" applyBorder="1"/>
    <xf numFmtId="0" fontId="0" fillId="0" borderId="17" xfId="0" applyBorder="1" applyAlignment="1">
      <alignment horizontal="center"/>
    </xf>
    <xf numFmtId="0" fontId="0" fillId="0" borderId="36" xfId="0" applyBorder="1" applyAlignment="1">
      <alignment horizontal="center" vertical="center"/>
    </xf>
    <xf numFmtId="0" fontId="60" fillId="0" borderId="40" xfId="0" applyFont="1" applyBorder="1" applyAlignment="1">
      <alignment horizontal="center"/>
    </xf>
    <xf numFmtId="165" fontId="0" fillId="0" borderId="50" xfId="0" applyNumberFormat="1" applyBorder="1"/>
    <xf numFmtId="0" fontId="0" fillId="0" borderId="50" xfId="0" applyBorder="1" applyAlignment="1">
      <alignment horizontal="center"/>
    </xf>
    <xf numFmtId="1" fontId="60" fillId="0" borderId="27" xfId="0" applyNumberFormat="1" applyFont="1" applyBorder="1" applyAlignment="1">
      <alignment horizontal="center"/>
    </xf>
    <xf numFmtId="0" fontId="60" fillId="0" borderId="17" xfId="0" applyFont="1" applyBorder="1" applyAlignment="1">
      <alignment horizontal="center"/>
    </xf>
    <xf numFmtId="0" fontId="60" fillId="0" borderId="50" xfId="0" applyFont="1" applyBorder="1" applyAlignment="1">
      <alignment horizontal="center"/>
    </xf>
    <xf numFmtId="0" fontId="75" fillId="0" borderId="55" xfId="0" applyFont="1" applyBorder="1" applyAlignment="1">
      <alignment horizontal="center" vertical="center"/>
    </xf>
    <xf numFmtId="0" fontId="75" fillId="0" borderId="28" xfId="0" applyFont="1" applyBorder="1" applyAlignment="1">
      <alignment horizontal="center" vertical="center"/>
    </xf>
    <xf numFmtId="0" fontId="75" fillId="6" borderId="56" xfId="0" applyFont="1" applyFill="1" applyBorder="1" applyAlignment="1">
      <alignment horizontal="center" vertical="center"/>
    </xf>
    <xf numFmtId="0" fontId="75" fillId="6" borderId="43" xfId="0" applyFont="1" applyFill="1" applyBorder="1" applyAlignment="1">
      <alignment horizontal="left" vertical="center"/>
    </xf>
    <xf numFmtId="0" fontId="0" fillId="6" borderId="57" xfId="0" applyFill="1" applyBorder="1" applyAlignment="1">
      <alignment horizontal="center" vertical="center"/>
    </xf>
    <xf numFmtId="0" fontId="76" fillId="6" borderId="57" xfId="0" applyFont="1" applyFill="1" applyBorder="1" applyAlignment="1">
      <alignment horizontal="center" vertical="center"/>
    </xf>
    <xf numFmtId="0" fontId="0" fillId="0" borderId="45" xfId="0" applyBorder="1" applyAlignment="1">
      <alignment horizontal="center" vertical="center"/>
    </xf>
    <xf numFmtId="0" fontId="0" fillId="0" borderId="38" xfId="0" applyBorder="1" applyAlignment="1">
      <alignment horizontal="left" vertical="center" wrapText="1"/>
    </xf>
    <xf numFmtId="0" fontId="0" fillId="0" borderId="18" xfId="0" applyBorder="1" applyAlignment="1">
      <alignment horizontal="center" vertical="center"/>
    </xf>
    <xf numFmtId="0" fontId="84" fillId="0" borderId="58" xfId="0" applyFont="1" applyBorder="1" applyAlignment="1">
      <alignment vertical="center" wrapText="1"/>
    </xf>
    <xf numFmtId="14" fontId="85" fillId="0" borderId="18" xfId="0" applyNumberFormat="1" applyFont="1" applyBorder="1" applyAlignment="1">
      <alignment horizontal="center" vertical="center" wrapText="1"/>
    </xf>
    <xf numFmtId="0" fontId="0" fillId="0" borderId="59" xfId="0" applyBorder="1" applyAlignment="1">
      <alignment horizontal="center" vertical="center"/>
    </xf>
    <xf numFmtId="0" fontId="0" fillId="0" borderId="34" xfId="0" applyBorder="1" applyAlignment="1">
      <alignment horizontal="left" vertical="center" wrapText="1"/>
    </xf>
    <xf numFmtId="0" fontId="0" fillId="0" borderId="17" xfId="0" applyBorder="1" applyAlignment="1">
      <alignment horizontal="center" vertical="center"/>
    </xf>
    <xf numFmtId="14" fontId="85" fillId="0" borderId="17" xfId="0" applyNumberFormat="1" applyFont="1" applyBorder="1" applyAlignment="1">
      <alignment horizontal="center" vertical="center" wrapText="1"/>
    </xf>
    <xf numFmtId="0" fontId="84" fillId="13" borderId="58" xfId="0" applyFont="1" applyFill="1" applyBorder="1" applyAlignment="1">
      <alignment vertical="center" wrapText="1"/>
    </xf>
    <xf numFmtId="0" fontId="75" fillId="6" borderId="52" xfId="0" applyFont="1" applyFill="1" applyBorder="1" applyAlignment="1">
      <alignment horizontal="center" vertical="center"/>
    </xf>
    <xf numFmtId="0" fontId="75" fillId="6" borderId="30" xfId="0" applyFont="1" applyFill="1" applyBorder="1" applyAlignment="1">
      <alignment horizontal="left" vertical="center" wrapText="1"/>
    </xf>
    <xf numFmtId="0" fontId="0" fillId="6" borderId="53" xfId="0" applyFill="1" applyBorder="1" applyAlignment="1">
      <alignment horizontal="center" vertical="center"/>
    </xf>
    <xf numFmtId="0" fontId="76" fillId="0" borderId="53" xfId="0" applyFont="1" applyBorder="1" applyAlignment="1">
      <alignment horizontal="center" vertical="center"/>
    </xf>
    <xf numFmtId="0" fontId="0" fillId="0" borderId="46" xfId="0" applyBorder="1" applyAlignment="1">
      <alignment horizontal="center" vertical="center"/>
    </xf>
    <xf numFmtId="0" fontId="0" fillId="0" borderId="36" xfId="0" applyBorder="1" applyAlignment="1">
      <alignment horizontal="left" vertical="center" wrapText="1"/>
    </xf>
    <xf numFmtId="0" fontId="0" fillId="0" borderId="61" xfId="0" applyBorder="1" applyAlignment="1">
      <alignment horizontal="center" vertical="center"/>
    </xf>
    <xf numFmtId="14" fontId="0" fillId="0" borderId="61" xfId="0" applyNumberFormat="1" applyBorder="1" applyAlignment="1">
      <alignment horizontal="center" vertical="center"/>
    </xf>
    <xf numFmtId="0" fontId="76" fillId="0" borderId="53" xfId="0" applyFont="1" applyBorder="1" applyAlignment="1">
      <alignment vertical="center" wrapText="1"/>
    </xf>
    <xf numFmtId="14" fontId="0" fillId="0" borderId="18" xfId="0" applyNumberFormat="1" applyBorder="1" applyAlignment="1">
      <alignment horizontal="center" vertical="center"/>
    </xf>
    <xf numFmtId="0" fontId="0" fillId="0" borderId="33" xfId="0" applyBorder="1" applyAlignment="1">
      <alignment horizontal="center" vertical="center"/>
    </xf>
    <xf numFmtId="0" fontId="86" fillId="13" borderId="33" xfId="0" applyFont="1" applyFill="1" applyBorder="1" applyAlignment="1">
      <alignment vertical="center" wrapText="1"/>
    </xf>
    <xf numFmtId="14" fontId="0" fillId="0" borderId="17" xfId="0" applyNumberFormat="1" applyBorder="1" applyAlignment="1">
      <alignment horizontal="center" vertical="center"/>
    </xf>
    <xf numFmtId="0" fontId="76" fillId="6" borderId="53" xfId="0" applyFont="1" applyFill="1" applyBorder="1" applyAlignment="1">
      <alignment horizontal="center" vertical="center"/>
    </xf>
    <xf numFmtId="0" fontId="76" fillId="0" borderId="18" xfId="0" applyFont="1" applyBorder="1" applyAlignment="1">
      <alignment horizontal="center" vertical="center"/>
    </xf>
    <xf numFmtId="0" fontId="0" fillId="0" borderId="55" xfId="0" applyBorder="1" applyAlignment="1">
      <alignment horizontal="center" vertical="center"/>
    </xf>
    <xf numFmtId="0" fontId="0" fillId="0" borderId="42" xfId="0" applyBorder="1" applyAlignment="1">
      <alignment horizontal="left" vertical="center" wrapText="1"/>
    </xf>
    <xf numFmtId="0" fontId="0" fillId="0" borderId="28" xfId="0" applyBorder="1" applyAlignment="1">
      <alignment horizontal="center" vertical="center"/>
    </xf>
    <xf numFmtId="0" fontId="76" fillId="0" borderId="28" xfId="0" applyFont="1" applyBorder="1" applyAlignment="1">
      <alignment horizontal="center" vertical="center"/>
    </xf>
    <xf numFmtId="0" fontId="61" fillId="14" borderId="20" xfId="0" applyFont="1" applyFill="1" applyBorder="1" applyAlignment="1">
      <alignment horizontal="center" vertical="center"/>
    </xf>
    <xf numFmtId="0" fontId="75" fillId="14" borderId="49" xfId="0" applyFont="1" applyFill="1" applyBorder="1" applyAlignment="1">
      <alignment horizontal="center" vertical="center"/>
    </xf>
    <xf numFmtId="0" fontId="75" fillId="14" borderId="65" xfId="0" applyFont="1" applyFill="1" applyBorder="1" applyAlignment="1">
      <alignment horizontal="center" vertical="center"/>
    </xf>
    <xf numFmtId="0" fontId="0" fillId="6" borderId="66" xfId="0" applyFill="1" applyBorder="1" applyAlignment="1">
      <alignment vertical="center"/>
    </xf>
    <xf numFmtId="0" fontId="0" fillId="14" borderId="16" xfId="0" applyFill="1" applyBorder="1" applyAlignment="1">
      <alignment vertical="center"/>
    </xf>
    <xf numFmtId="0" fontId="0" fillId="6" borderId="56" xfId="0" applyFill="1" applyBorder="1"/>
    <xf numFmtId="0" fontId="0" fillId="6" borderId="57" xfId="0" applyFill="1" applyBorder="1"/>
    <xf numFmtId="0" fontId="85" fillId="0" borderId="33" xfId="0" applyFont="1" applyBorder="1" applyAlignment="1">
      <alignment vertical="center" wrapText="1"/>
    </xf>
    <xf numFmtId="0" fontId="85" fillId="14" borderId="24" xfId="0" applyFont="1" applyFill="1" applyBorder="1" applyAlignment="1">
      <alignment vertical="center" wrapText="1"/>
    </xf>
    <xf numFmtId="0" fontId="0" fillId="0" borderId="27" xfId="0" applyBorder="1" applyAlignment="1">
      <alignment horizontal="center" vertical="center"/>
    </xf>
    <xf numFmtId="0" fontId="0" fillId="0" borderId="18" xfId="0" applyBorder="1" applyAlignment="1">
      <alignment wrapText="1"/>
    </xf>
    <xf numFmtId="0" fontId="0" fillId="0" borderId="33" xfId="0" applyBorder="1" applyAlignment="1">
      <alignment horizontal="left" vertical="center"/>
    </xf>
    <xf numFmtId="0" fontId="0" fillId="14" borderId="49" xfId="0" applyFill="1" applyBorder="1" applyAlignment="1">
      <alignment horizontal="left" vertical="center"/>
    </xf>
    <xf numFmtId="0" fontId="87" fillId="0" borderId="54" xfId="0" applyFont="1" applyBorder="1" applyAlignment="1">
      <alignment horizontal="center" vertical="center"/>
    </xf>
    <xf numFmtId="0" fontId="87" fillId="0" borderId="50" xfId="0" applyFont="1" applyBorder="1" applyAlignment="1">
      <alignment horizontal="center" vertical="center"/>
    </xf>
    <xf numFmtId="0" fontId="0" fillId="0" borderId="18" xfId="0" applyBorder="1" applyAlignment="1">
      <alignment vertical="center"/>
    </xf>
    <xf numFmtId="0" fontId="0" fillId="0" borderId="67" xfId="0" applyBorder="1" applyAlignment="1">
      <alignment horizontal="left" vertical="center"/>
    </xf>
    <xf numFmtId="0" fontId="0" fillId="14" borderId="68" xfId="0" applyFill="1" applyBorder="1" applyAlignment="1">
      <alignment horizontal="left" vertical="center"/>
    </xf>
    <xf numFmtId="0" fontId="87" fillId="0" borderId="55" xfId="0" applyFont="1" applyBorder="1" applyAlignment="1">
      <alignment horizontal="center" vertical="center"/>
    </xf>
    <xf numFmtId="0" fontId="87" fillId="0" borderId="28" xfId="0" applyFont="1" applyBorder="1" applyAlignment="1">
      <alignment horizontal="center" vertical="center"/>
    </xf>
    <xf numFmtId="0" fontId="0" fillId="0" borderId="17" xfId="0" applyBorder="1"/>
    <xf numFmtId="0" fontId="0" fillId="6" borderId="62" xfId="0" applyFill="1" applyBorder="1" applyAlignment="1">
      <alignment horizontal="center" vertical="center"/>
    </xf>
    <xf numFmtId="0" fontId="0" fillId="14" borderId="2" xfId="0" applyFill="1" applyBorder="1" applyAlignment="1">
      <alignment horizontal="center" vertical="center"/>
    </xf>
    <xf numFmtId="0" fontId="0" fillId="6" borderId="52" xfId="0" applyFill="1" applyBorder="1"/>
    <xf numFmtId="0" fontId="0" fillId="6" borderId="53" xfId="0" applyFill="1" applyBorder="1"/>
    <xf numFmtId="0" fontId="0" fillId="0" borderId="69" xfId="0" applyBorder="1" applyAlignment="1">
      <alignment horizontal="left" vertical="center" wrapText="1"/>
    </xf>
    <xf numFmtId="0" fontId="0" fillId="14" borderId="0" xfId="0" applyFill="1" applyAlignment="1">
      <alignment horizontal="left" vertical="center" wrapText="1"/>
    </xf>
    <xf numFmtId="0" fontId="0" fillId="0" borderId="46" xfId="0" applyBorder="1"/>
    <xf numFmtId="0" fontId="0" fillId="0" borderId="61" xfId="0" applyBorder="1"/>
    <xf numFmtId="0" fontId="0" fillId="14" borderId="49" xfId="0" applyFill="1" applyBorder="1" applyAlignment="1">
      <alignment horizontal="center" vertical="center"/>
    </xf>
    <xf numFmtId="0" fontId="0" fillId="14" borderId="24" xfId="0" applyFill="1" applyBorder="1" applyAlignment="1">
      <alignment horizontal="left" vertical="center"/>
    </xf>
    <xf numFmtId="0" fontId="87" fillId="0" borderId="45" xfId="0" applyFont="1" applyBorder="1" applyAlignment="1">
      <alignment horizontal="center" vertical="center"/>
    </xf>
    <xf numFmtId="0" fontId="87" fillId="0" borderId="18" xfId="0" applyFont="1" applyBorder="1" applyAlignment="1">
      <alignment horizontal="center" vertical="center"/>
    </xf>
    <xf numFmtId="14" fontId="87" fillId="0" borderId="18" xfId="0" applyNumberFormat="1" applyFont="1" applyBorder="1" applyAlignment="1">
      <alignment horizontal="center" vertical="center"/>
    </xf>
    <xf numFmtId="0" fontId="0" fillId="14" borderId="68" xfId="0" applyFill="1" applyBorder="1" applyAlignment="1">
      <alignment horizontal="center" vertical="center"/>
    </xf>
    <xf numFmtId="0" fontId="87" fillId="0" borderId="59" xfId="0" applyFont="1" applyBorder="1" applyAlignment="1">
      <alignment horizontal="center" vertical="center"/>
    </xf>
    <xf numFmtId="0" fontId="87" fillId="0" borderId="17" xfId="0" applyFont="1" applyBorder="1" applyAlignment="1">
      <alignment horizontal="center" vertical="center"/>
    </xf>
    <xf numFmtId="0" fontId="0" fillId="0" borderId="45" xfId="0" applyBorder="1"/>
    <xf numFmtId="14" fontId="87" fillId="0" borderId="17" xfId="0" applyNumberFormat="1" applyFont="1" applyBorder="1" applyAlignment="1">
      <alignment horizontal="center" vertical="center"/>
    </xf>
    <xf numFmtId="0" fontId="0" fillId="0" borderId="67" xfId="0" applyBorder="1" applyAlignment="1">
      <alignment horizontal="center" vertical="center"/>
    </xf>
    <xf numFmtId="0" fontId="0" fillId="0" borderId="69" xfId="0" applyBorder="1" applyAlignment="1">
      <alignment horizontal="center" vertical="center"/>
    </xf>
    <xf numFmtId="0" fontId="0" fillId="14" borderId="0" xfId="0" applyFill="1" applyAlignment="1">
      <alignment horizontal="center" vertical="center"/>
    </xf>
    <xf numFmtId="0" fontId="0" fillId="14" borderId="0" xfId="0" applyFill="1" applyAlignment="1">
      <alignment horizontal="center" vertical="center" wrapText="1"/>
    </xf>
    <xf numFmtId="0" fontId="0" fillId="14" borderId="16" xfId="0" applyFill="1" applyBorder="1" applyAlignment="1">
      <alignment horizontal="center" vertical="center" wrapText="1"/>
    </xf>
    <xf numFmtId="0" fontId="0" fillId="0" borderId="55" xfId="0" applyBorder="1"/>
    <xf numFmtId="0" fontId="0" fillId="0" borderId="28" xfId="0" applyBorder="1"/>
    <xf numFmtId="0" fontId="0" fillId="6" borderId="66" xfId="0" applyFill="1" applyBorder="1"/>
    <xf numFmtId="0" fontId="0" fillId="0" borderId="33" xfId="0" applyBorder="1"/>
    <xf numFmtId="0" fontId="0" fillId="0" borderId="67" xfId="0" applyBorder="1"/>
    <xf numFmtId="0" fontId="0" fillId="6" borderId="62" xfId="0" applyFill="1" applyBorder="1"/>
    <xf numFmtId="0" fontId="0" fillId="0" borderId="69" xfId="0" applyBorder="1"/>
    <xf numFmtId="0" fontId="0" fillId="0" borderId="64" xfId="0" applyBorder="1"/>
    <xf numFmtId="0" fontId="88" fillId="0" borderId="0" xfId="0" applyFont="1" applyAlignment="1">
      <alignment horizontal="center" vertical="center"/>
    </xf>
    <xf numFmtId="0" fontId="88" fillId="0" borderId="13" xfId="0" applyFont="1" applyBorder="1"/>
    <xf numFmtId="0" fontId="88" fillId="0" borderId="0" xfId="0" applyFont="1"/>
    <xf numFmtId="0" fontId="62" fillId="0" borderId="0" xfId="0" applyFont="1" applyAlignment="1">
      <alignment horizontal="left"/>
    </xf>
    <xf numFmtId="0" fontId="62" fillId="16" borderId="18" xfId="0" applyFont="1" applyFill="1" applyBorder="1" applyAlignment="1">
      <alignment horizontal="center" vertical="center" wrapText="1"/>
    </xf>
    <xf numFmtId="0" fontId="62" fillId="16" borderId="18" xfId="0" applyFont="1" applyFill="1" applyBorder="1" applyAlignment="1">
      <alignment vertical="center" wrapText="1"/>
    </xf>
    <xf numFmtId="0" fontId="88" fillId="0" borderId="18" xfId="0" applyFont="1" applyBorder="1" applyAlignment="1">
      <alignment horizontal="center"/>
    </xf>
    <xf numFmtId="16" fontId="0" fillId="17" borderId="18" xfId="0" applyNumberFormat="1" applyFill="1" applyBorder="1" applyAlignment="1">
      <alignment horizontal="center"/>
    </xf>
    <xf numFmtId="16" fontId="88" fillId="17" borderId="18" xfId="0" applyNumberFormat="1" applyFont="1" applyFill="1" applyBorder="1" applyAlignment="1">
      <alignment horizontal="center"/>
    </xf>
    <xf numFmtId="0" fontId="0" fillId="5" borderId="18" xfId="0" applyFill="1" applyBorder="1" applyAlignment="1">
      <alignment horizontal="center"/>
    </xf>
    <xf numFmtId="0" fontId="88" fillId="5" borderId="18" xfId="0" applyFont="1" applyFill="1" applyBorder="1" applyAlignment="1">
      <alignment horizontal="center"/>
    </xf>
    <xf numFmtId="16" fontId="88" fillId="18" borderId="18" xfId="0" applyNumberFormat="1" applyFont="1" applyFill="1" applyBorder="1" applyAlignment="1">
      <alignment horizontal="center"/>
    </xf>
    <xf numFmtId="0" fontId="88" fillId="0" borderId="18" xfId="0" applyFont="1" applyBorder="1"/>
    <xf numFmtId="0" fontId="89" fillId="0" borderId="0" xfId="0" applyFont="1"/>
    <xf numFmtId="1" fontId="70" fillId="0" borderId="18" xfId="10" applyNumberFormat="1" applyFont="1" applyBorder="1" applyAlignment="1">
      <alignment horizontal="center" vertical="center" wrapText="1"/>
    </xf>
    <xf numFmtId="167" fontId="70" fillId="0" borderId="18" xfId="10" applyNumberFormat="1" applyFont="1" applyBorder="1" applyAlignment="1">
      <alignment horizontal="center" vertical="center" wrapText="1"/>
    </xf>
    <xf numFmtId="168" fontId="70" fillId="0" borderId="18" xfId="10" applyNumberFormat="1" applyFont="1" applyBorder="1" applyAlignment="1">
      <alignment horizontal="center" vertical="center" wrapText="1"/>
    </xf>
    <xf numFmtId="0" fontId="90" fillId="0" borderId="18" xfId="10" applyFont="1" applyBorder="1" applyAlignment="1">
      <alignment horizontal="center" vertical="center" wrapText="1"/>
    </xf>
    <xf numFmtId="0" fontId="70" fillId="5" borderId="18" xfId="10" applyFont="1" applyFill="1" applyBorder="1" applyAlignment="1">
      <alignment horizontal="center" vertical="center"/>
    </xf>
    <xf numFmtId="168" fontId="70" fillId="0" borderId="18" xfId="10" applyNumberFormat="1" applyFont="1" applyBorder="1" applyAlignment="1">
      <alignment horizontal="center" vertical="center"/>
    </xf>
    <xf numFmtId="0" fontId="70" fillId="0" borderId="18" xfId="10" applyFont="1" applyBorder="1" applyAlignment="1">
      <alignment horizontal="center" vertical="center"/>
    </xf>
    <xf numFmtId="0" fontId="70" fillId="3" borderId="18" xfId="10" applyFont="1" applyFill="1" applyBorder="1" applyAlignment="1">
      <alignment horizontal="center" vertical="center"/>
    </xf>
    <xf numFmtId="0" fontId="70" fillId="5" borderId="61" xfId="10" applyFont="1" applyFill="1" applyBorder="1" applyAlignment="1">
      <alignment horizontal="center" vertical="center"/>
    </xf>
    <xf numFmtId="0" fontId="70" fillId="0" borderId="17" xfId="10" applyFont="1" applyBorder="1" applyAlignment="1">
      <alignment horizontal="center" vertical="center"/>
    </xf>
    <xf numFmtId="0" fontId="0" fillId="5" borderId="17" xfId="0" applyFill="1" applyBorder="1" applyAlignment="1">
      <alignment horizontal="center"/>
    </xf>
    <xf numFmtId="0" fontId="0" fillId="6" borderId="18" xfId="0" applyFill="1" applyBorder="1" applyAlignment="1">
      <alignment horizontal="center"/>
    </xf>
    <xf numFmtId="0" fontId="72" fillId="3" borderId="18" xfId="18" applyFont="1" applyFill="1" applyBorder="1" applyAlignment="1">
      <alignment horizontal="center"/>
    </xf>
    <xf numFmtId="0" fontId="0" fillId="6" borderId="17" xfId="0" applyFill="1" applyBorder="1" applyAlignment="1">
      <alignment horizontal="center"/>
    </xf>
    <xf numFmtId="0" fontId="72" fillId="3" borderId="18" xfId="18" applyFont="1" applyFill="1" applyBorder="1" applyAlignment="1">
      <alignment horizontal="center" vertical="center"/>
    </xf>
    <xf numFmtId="0" fontId="0" fillId="5" borderId="18" xfId="0" applyFill="1" applyBorder="1" applyAlignment="1">
      <alignment horizontal="center" vertical="center"/>
    </xf>
    <xf numFmtId="167" fontId="70" fillId="6" borderId="27" xfId="10" applyNumberFormat="1" applyFont="1" applyFill="1" applyBorder="1" applyAlignment="1">
      <alignment horizontal="center" vertical="center" wrapText="1"/>
    </xf>
    <xf numFmtId="167" fontId="70" fillId="6" borderId="18" xfId="10" applyNumberFormat="1" applyFont="1" applyFill="1" applyBorder="1" applyAlignment="1">
      <alignment horizontal="center" vertical="center" wrapText="1"/>
    </xf>
    <xf numFmtId="168" fontId="70" fillId="6" borderId="18" xfId="10" applyNumberFormat="1" applyFont="1" applyFill="1" applyBorder="1" applyAlignment="1">
      <alignment horizontal="center" vertical="center"/>
    </xf>
    <xf numFmtId="168" fontId="70" fillId="6" borderId="27" xfId="10" applyNumberFormat="1" applyFont="1" applyFill="1" applyBorder="1" applyAlignment="1">
      <alignment horizontal="center" vertical="center"/>
    </xf>
    <xf numFmtId="0" fontId="70" fillId="6" borderId="27" xfId="10" applyFont="1" applyFill="1" applyBorder="1" applyAlignment="1">
      <alignment horizontal="center" vertical="center"/>
    </xf>
    <xf numFmtId="1" fontId="91" fillId="0" borderId="18" xfId="10" applyNumberFormat="1" applyFont="1" applyBorder="1" applyAlignment="1">
      <alignment horizontal="center" vertical="center" wrapText="1"/>
    </xf>
    <xf numFmtId="0" fontId="91" fillId="0" borderId="18" xfId="10" applyFont="1" applyBorder="1" applyAlignment="1">
      <alignment horizontal="center" vertical="center"/>
    </xf>
    <xf numFmtId="167" fontId="91" fillId="0" borderId="18" xfId="10" applyNumberFormat="1" applyFont="1" applyBorder="1" applyAlignment="1">
      <alignment horizontal="center" vertical="center" wrapText="1"/>
    </xf>
    <xf numFmtId="168" fontId="91" fillId="0" borderId="18" xfId="10" applyNumberFormat="1" applyFont="1" applyBorder="1" applyAlignment="1">
      <alignment horizontal="center" vertical="center"/>
    </xf>
    <xf numFmtId="0" fontId="90" fillId="6" borderId="18" xfId="10" applyFont="1" applyFill="1" applyBorder="1" applyAlignment="1">
      <alignment horizontal="center" vertical="center" wrapText="1"/>
    </xf>
    <xf numFmtId="0" fontId="70" fillId="6" borderId="18" xfId="10" applyFont="1" applyFill="1" applyBorder="1" applyAlignment="1">
      <alignment horizontal="center" vertical="center"/>
    </xf>
    <xf numFmtId="0" fontId="70" fillId="0" borderId="61" xfId="10" applyFont="1" applyBorder="1" applyAlignment="1">
      <alignment horizontal="center" vertical="center"/>
    </xf>
    <xf numFmtId="0" fontId="91" fillId="0" borderId="18" xfId="10" applyFont="1" applyBorder="1" applyAlignment="1">
      <alignment horizontal="center" vertical="center" wrapText="1"/>
    </xf>
    <xf numFmtId="49" fontId="70" fillId="0" borderId="18" xfId="10" applyNumberFormat="1" applyFont="1" applyBorder="1" applyAlignment="1">
      <alignment horizontal="center" vertical="center" wrapText="1"/>
    </xf>
    <xf numFmtId="49" fontId="70" fillId="0" borderId="18" xfId="10" applyNumberFormat="1" applyFont="1" applyBorder="1" applyAlignment="1">
      <alignment horizontal="center" vertical="center"/>
    </xf>
    <xf numFmtId="0" fontId="90" fillId="0" borderId="0" xfId="10" applyFont="1" applyAlignment="1">
      <alignment vertical="center" wrapText="1"/>
    </xf>
    <xf numFmtId="0" fontId="70" fillId="0" borderId="0" xfId="10" applyFont="1" applyAlignment="1">
      <alignment vertical="center"/>
    </xf>
    <xf numFmtId="168" fontId="70" fillId="0" borderId="0" xfId="10" applyNumberFormat="1" applyFont="1" applyAlignment="1">
      <alignment horizontal="center" vertical="center"/>
    </xf>
    <xf numFmtId="0" fontId="70" fillId="0" borderId="0" xfId="10" applyFont="1" applyAlignment="1">
      <alignment horizontal="center" vertical="center"/>
    </xf>
    <xf numFmtId="0" fontId="68" fillId="0" borderId="0" xfId="10" applyFont="1" applyAlignment="1">
      <alignment horizontal="left" vertical="center"/>
    </xf>
    <xf numFmtId="0" fontId="68" fillId="0" borderId="0" xfId="10" applyFont="1" applyAlignment="1">
      <alignment vertical="center"/>
    </xf>
    <xf numFmtId="0" fontId="92" fillId="0" borderId="0" xfId="10" applyFont="1" applyAlignment="1">
      <alignment vertical="center"/>
    </xf>
    <xf numFmtId="168" fontId="92" fillId="0" borderId="0" xfId="10" applyNumberFormat="1" applyFont="1" applyAlignment="1">
      <alignment horizontal="center" vertical="center"/>
    </xf>
    <xf numFmtId="0" fontId="92" fillId="0" borderId="0" xfId="10" applyFont="1" applyAlignment="1">
      <alignment horizontal="center" vertical="center"/>
    </xf>
    <xf numFmtId="0" fontId="66" fillId="0" borderId="0" xfId="10" applyFont="1" applyAlignment="1">
      <alignment vertical="center"/>
    </xf>
    <xf numFmtId="0" fontId="66" fillId="0" borderId="0" xfId="10" applyFont="1" applyAlignment="1">
      <alignment horizontal="left" vertical="center"/>
    </xf>
    <xf numFmtId="0" fontId="66" fillId="0" borderId="0" xfId="10" applyFont="1" applyAlignment="1">
      <alignment horizontal="left" vertical="center" wrapText="1"/>
    </xf>
    <xf numFmtId="168" fontId="66" fillId="0" borderId="0" xfId="10" applyNumberFormat="1" applyFont="1" applyAlignment="1">
      <alignment horizontal="center" vertical="center" wrapText="1"/>
    </xf>
    <xf numFmtId="0" fontId="66" fillId="0" borderId="0" xfId="10" applyFont="1" applyAlignment="1">
      <alignment horizontal="center" vertical="center" wrapText="1"/>
    </xf>
    <xf numFmtId="0" fontId="93" fillId="0" borderId="0" xfId="10" applyFont="1" applyAlignment="1">
      <alignment vertical="center"/>
    </xf>
    <xf numFmtId="168" fontId="93" fillId="0" borderId="0" xfId="10" applyNumberFormat="1" applyFont="1" applyAlignment="1">
      <alignment horizontal="center" vertical="center"/>
    </xf>
    <xf numFmtId="0" fontId="93" fillId="0" borderId="0" xfId="10" applyFont="1" applyAlignment="1">
      <alignment horizontal="center" vertical="center"/>
    </xf>
    <xf numFmtId="0" fontId="70" fillId="0" borderId="18" xfId="10" applyFont="1" applyBorder="1" applyAlignment="1">
      <alignment vertical="center"/>
    </xf>
    <xf numFmtId="0" fontId="72" fillId="0" borderId="18" xfId="18" applyFont="1" applyBorder="1" applyAlignment="1">
      <alignment horizontal="center"/>
    </xf>
    <xf numFmtId="0" fontId="70" fillId="5" borderId="17" xfId="10" applyFont="1" applyFill="1" applyBorder="1" applyAlignment="1">
      <alignment horizontal="center" vertical="center"/>
    </xf>
    <xf numFmtId="0" fontId="72" fillId="3" borderId="17" xfId="18" applyFont="1" applyFill="1" applyBorder="1" applyAlignment="1">
      <alignment horizontal="center"/>
    </xf>
    <xf numFmtId="166" fontId="70" fillId="0" borderId="0" xfId="10" applyNumberFormat="1" applyFont="1" applyAlignment="1">
      <alignment vertical="center"/>
    </xf>
    <xf numFmtId="0" fontId="72" fillId="6" borderId="18" xfId="18" applyFont="1" applyFill="1" applyBorder="1" applyAlignment="1">
      <alignment horizontal="center" vertical="center"/>
    </xf>
    <xf numFmtId="0" fontId="70" fillId="0" borderId="17" xfId="10" applyFont="1" applyBorder="1" applyAlignment="1">
      <alignment vertical="center"/>
    </xf>
    <xf numFmtId="0" fontId="70" fillId="0" borderId="24" xfId="10" applyFont="1" applyBorder="1" applyAlignment="1">
      <alignment horizontal="center" vertical="center"/>
    </xf>
    <xf numFmtId="17" fontId="70" fillId="6" borderId="18" xfId="10" applyNumberFormat="1" applyFont="1" applyFill="1" applyBorder="1" applyAlignment="1">
      <alignment horizontal="center" vertical="center"/>
    </xf>
    <xf numFmtId="168" fontId="70" fillId="0" borderId="17" xfId="10" applyNumberFormat="1" applyFont="1" applyBorder="1" applyAlignment="1">
      <alignment horizontal="center" vertical="center"/>
    </xf>
    <xf numFmtId="0" fontId="70" fillId="6" borderId="17" xfId="10" applyFont="1" applyFill="1" applyBorder="1" applyAlignment="1">
      <alignment horizontal="center" vertical="center"/>
    </xf>
    <xf numFmtId="168" fontId="70" fillId="19" borderId="18" xfId="10" applyNumberFormat="1" applyFont="1" applyFill="1" applyBorder="1" applyAlignment="1">
      <alignment horizontal="center" vertical="center"/>
    </xf>
    <xf numFmtId="0" fontId="70" fillId="0" borderId="23" xfId="10" applyFont="1" applyBorder="1" applyAlignment="1">
      <alignment horizontal="center" vertical="center"/>
    </xf>
    <xf numFmtId="0" fontId="70" fillId="6" borderId="0" xfId="10" applyFont="1" applyFill="1" applyAlignment="1">
      <alignment horizontal="center" vertical="center"/>
    </xf>
    <xf numFmtId="0" fontId="90" fillId="0" borderId="17" xfId="10" applyFont="1" applyBorder="1" applyAlignment="1">
      <alignment horizontal="center" vertical="center" wrapText="1"/>
    </xf>
    <xf numFmtId="0" fontId="70" fillId="0" borderId="49" xfId="10" applyFont="1" applyBorder="1" applyAlignment="1">
      <alignment vertical="center"/>
    </xf>
    <xf numFmtId="0" fontId="70" fillId="20" borderId="18" xfId="10" applyFont="1" applyFill="1" applyBorder="1" applyAlignment="1">
      <alignment horizontal="center" vertical="center"/>
    </xf>
    <xf numFmtId="16" fontId="70" fillId="6" borderId="18" xfId="10" applyNumberFormat="1" applyFont="1" applyFill="1" applyBorder="1" applyAlignment="1">
      <alignment horizontal="center" vertical="center"/>
    </xf>
    <xf numFmtId="0" fontId="70" fillId="5" borderId="0" xfId="10" applyFont="1" applyFill="1" applyAlignment="1">
      <alignment horizontal="center" vertical="center"/>
    </xf>
    <xf numFmtId="0" fontId="70" fillId="0" borderId="23" xfId="10" applyFont="1" applyBorder="1" applyAlignment="1">
      <alignment vertical="center"/>
    </xf>
    <xf numFmtId="0" fontId="70" fillId="0" borderId="24" xfId="10" applyFont="1" applyBorder="1" applyAlignment="1">
      <alignment vertical="center"/>
    </xf>
    <xf numFmtId="0" fontId="70" fillId="0" borderId="27" xfId="10" applyFont="1" applyBorder="1" applyAlignment="1">
      <alignment vertical="center"/>
    </xf>
    <xf numFmtId="16" fontId="70" fillId="6" borderId="0" xfId="10" applyNumberFormat="1" applyFont="1" applyFill="1" applyAlignment="1">
      <alignment vertical="center"/>
    </xf>
    <xf numFmtId="0" fontId="70" fillId="3" borderId="0" xfId="10" applyFont="1" applyFill="1" applyAlignment="1">
      <alignment vertical="center"/>
    </xf>
    <xf numFmtId="0" fontId="91" fillId="0" borderId="0" xfId="10" applyFont="1" applyAlignment="1">
      <alignment vertical="center"/>
    </xf>
    <xf numFmtId="0" fontId="94" fillId="3" borderId="0" xfId="10" applyFont="1" applyFill="1" applyAlignment="1">
      <alignment vertical="center"/>
    </xf>
    <xf numFmtId="0" fontId="94" fillId="0" borderId="0" xfId="10" applyFont="1" applyAlignment="1">
      <alignment vertical="center"/>
    </xf>
    <xf numFmtId="17" fontId="70" fillId="6" borderId="17" xfId="10" applyNumberFormat="1" applyFont="1" applyFill="1" applyBorder="1" applyAlignment="1">
      <alignment horizontal="center" vertical="center"/>
    </xf>
    <xf numFmtId="0" fontId="70" fillId="21" borderId="18" xfId="0" applyFont="1" applyFill="1" applyBorder="1" applyAlignment="1">
      <alignment horizontal="center" vertical="center"/>
    </xf>
    <xf numFmtId="0" fontId="70" fillId="0" borderId="18" xfId="0" applyFont="1" applyBorder="1" applyAlignment="1">
      <alignment horizontal="center" vertical="center"/>
    </xf>
    <xf numFmtId="0" fontId="66" fillId="0" borderId="18" xfId="10" applyFont="1" applyBorder="1" applyAlignment="1">
      <alignment horizontal="center" vertical="center"/>
    </xf>
    <xf numFmtId="0" fontId="95" fillId="22" borderId="18" xfId="0" applyFont="1" applyFill="1" applyBorder="1" applyAlignment="1">
      <alignment horizontal="center" vertical="center"/>
    </xf>
    <xf numFmtId="0" fontId="76" fillId="0" borderId="18" xfId="10" applyFont="1" applyBorder="1" applyAlignment="1">
      <alignment horizontal="center" vertical="center"/>
    </xf>
    <xf numFmtId="168" fontId="76" fillId="0" borderId="18" xfId="10" applyNumberFormat="1" applyFont="1" applyBorder="1" applyAlignment="1">
      <alignment horizontal="center" vertical="center"/>
    </xf>
    <xf numFmtId="168" fontId="76" fillId="0" borderId="0" xfId="10" applyNumberFormat="1" applyFont="1" applyAlignment="1">
      <alignment horizontal="center" vertical="center"/>
    </xf>
    <xf numFmtId="0" fontId="94" fillId="0" borderId="0" xfId="10" applyFont="1" applyAlignment="1">
      <alignment horizontal="center" vertical="center"/>
    </xf>
    <xf numFmtId="0" fontId="91" fillId="0" borderId="0" xfId="10" applyFont="1" applyAlignment="1">
      <alignment vertical="center" wrapText="1"/>
    </xf>
    <xf numFmtId="0" fontId="70" fillId="0" borderId="18" xfId="10" applyFont="1" applyBorder="1" applyAlignment="1">
      <alignment horizontal="center" vertical="center" wrapText="1"/>
    </xf>
    <xf numFmtId="0" fontId="90" fillId="0" borderId="0" xfId="10" applyFont="1" applyAlignment="1">
      <alignment horizontal="center" vertical="center" wrapText="1"/>
    </xf>
    <xf numFmtId="0" fontId="66" fillId="5" borderId="18" xfId="10" applyFont="1" applyFill="1" applyBorder="1" applyAlignment="1">
      <alignment horizontal="center" vertical="center"/>
    </xf>
    <xf numFmtId="49" fontId="97" fillId="0" borderId="18" xfId="0" applyNumberFormat="1" applyFont="1" applyBorder="1" applyAlignment="1">
      <alignment horizontal="center" vertical="center"/>
    </xf>
    <xf numFmtId="49" fontId="98" fillId="10" borderId="18" xfId="0" applyNumberFormat="1" applyFont="1" applyFill="1" applyBorder="1" applyAlignment="1">
      <alignment horizontal="center" vertical="center" wrapText="1"/>
    </xf>
    <xf numFmtId="49" fontId="98" fillId="6" borderId="18" xfId="0" applyNumberFormat="1" applyFont="1" applyFill="1" applyBorder="1" applyAlignment="1">
      <alignment horizontal="center" vertical="center" wrapText="1"/>
    </xf>
    <xf numFmtId="0" fontId="99" fillId="6" borderId="18" xfId="0" applyFont="1" applyFill="1" applyBorder="1" applyAlignment="1">
      <alignment horizontal="center" vertical="center" wrapText="1"/>
    </xf>
    <xf numFmtId="49" fontId="99" fillId="10" borderId="18" xfId="0" applyNumberFormat="1" applyFont="1" applyFill="1" applyBorder="1" applyAlignment="1">
      <alignment horizontal="center" vertical="center" wrapText="1"/>
    </xf>
    <xf numFmtId="49" fontId="98" fillId="0" borderId="18" xfId="0" applyNumberFormat="1" applyFont="1" applyBorder="1" applyAlignment="1">
      <alignment horizontal="center" vertical="center" wrapText="1"/>
    </xf>
    <xf numFmtId="2" fontId="99" fillId="0" borderId="18" xfId="0" applyNumberFormat="1" applyFont="1" applyBorder="1" applyAlignment="1">
      <alignment horizontal="center" vertical="center" wrapText="1"/>
    </xf>
    <xf numFmtId="0" fontId="99" fillId="0" borderId="18" xfId="0" applyFont="1" applyBorder="1" applyAlignment="1">
      <alignment horizontal="center" vertical="center" wrapText="1"/>
    </xf>
    <xf numFmtId="49" fontId="99" fillId="0" borderId="18" xfId="0" applyNumberFormat="1" applyFont="1" applyBorder="1" applyAlignment="1">
      <alignment horizontal="center" vertical="center" wrapText="1"/>
    </xf>
    <xf numFmtId="2" fontId="99" fillId="6" borderId="18" xfId="0" applyNumberFormat="1" applyFont="1" applyFill="1" applyBorder="1" applyAlignment="1">
      <alignment horizontal="center" vertical="center" wrapText="1"/>
    </xf>
    <xf numFmtId="0" fontId="98" fillId="10" borderId="18" xfId="0" applyFont="1" applyFill="1" applyBorder="1" applyAlignment="1">
      <alignment horizontal="center" vertical="center"/>
    </xf>
    <xf numFmtId="0" fontId="98" fillId="0" borderId="18" xfId="0" applyFont="1" applyBorder="1" applyAlignment="1">
      <alignment horizontal="center" vertical="center"/>
    </xf>
    <xf numFmtId="166" fontId="97" fillId="10" borderId="18" xfId="0" applyNumberFormat="1" applyFont="1" applyFill="1" applyBorder="1" applyAlignment="1">
      <alignment horizontal="center" vertical="center"/>
    </xf>
    <xf numFmtId="49" fontId="98" fillId="10" borderId="50" xfId="0" applyNumberFormat="1" applyFont="1" applyFill="1" applyBorder="1" applyAlignment="1">
      <alignment horizontal="center" vertical="center" wrapText="1"/>
    </xf>
    <xf numFmtId="166" fontId="101" fillId="6" borderId="18" xfId="0" applyNumberFormat="1" applyFont="1" applyFill="1" applyBorder="1" applyAlignment="1">
      <alignment horizontal="center" vertical="center"/>
    </xf>
    <xf numFmtId="166" fontId="97" fillId="0" borderId="18" xfId="0" applyNumberFormat="1" applyFont="1" applyBorder="1" applyAlignment="1">
      <alignment horizontal="center" vertical="center"/>
    </xf>
    <xf numFmtId="49" fontId="98" fillId="0" borderId="50" xfId="0" applyNumberFormat="1" applyFont="1" applyBorder="1" applyAlignment="1">
      <alignment horizontal="center" vertical="center" wrapText="1"/>
    </xf>
    <xf numFmtId="166" fontId="101" fillId="10" borderId="18" xfId="0" applyNumberFormat="1" applyFont="1" applyFill="1" applyBorder="1" applyAlignment="1">
      <alignment horizontal="center" vertical="center"/>
    </xf>
    <xf numFmtId="166" fontId="101" fillId="0" borderId="18" xfId="0" applyNumberFormat="1" applyFont="1" applyBorder="1" applyAlignment="1">
      <alignment horizontal="center" vertical="center"/>
    </xf>
    <xf numFmtId="0" fontId="97" fillId="6" borderId="18" xfId="0" applyFont="1" applyFill="1" applyBorder="1" applyAlignment="1">
      <alignment horizontal="center" vertical="center"/>
    </xf>
    <xf numFmtId="0" fontId="97" fillId="0" borderId="18" xfId="0" applyFont="1" applyBorder="1" applyAlignment="1">
      <alignment horizontal="center" vertical="center"/>
    </xf>
    <xf numFmtId="0" fontId="97" fillId="10" borderId="18" xfId="0" applyFont="1" applyFill="1" applyBorder="1" applyAlignment="1">
      <alignment horizontal="center" vertical="center"/>
    </xf>
    <xf numFmtId="0" fontId="97" fillId="0" borderId="50" xfId="0" applyFont="1" applyBorder="1" applyAlignment="1">
      <alignment horizontal="center" vertical="center"/>
    </xf>
    <xf numFmtId="0" fontId="99" fillId="10" borderId="50" xfId="0" applyFont="1" applyFill="1" applyBorder="1" applyAlignment="1">
      <alignment horizontal="center" vertical="center" wrapText="1"/>
    </xf>
    <xf numFmtId="49" fontId="98" fillId="5" borderId="18" xfId="0" applyNumberFormat="1" applyFont="1" applyFill="1" applyBorder="1" applyAlignment="1">
      <alignment horizontal="center" vertical="center" wrapText="1"/>
    </xf>
    <xf numFmtId="0" fontId="99" fillId="5" borderId="18" xfId="0" applyFont="1" applyFill="1" applyBorder="1" applyAlignment="1">
      <alignment horizontal="center" vertical="center" wrapText="1"/>
    </xf>
    <xf numFmtId="166" fontId="99" fillId="0" borderId="18" xfId="0" applyNumberFormat="1" applyFont="1" applyBorder="1" applyAlignment="1">
      <alignment horizontal="center" vertical="center" wrapText="1"/>
    </xf>
    <xf numFmtId="0" fontId="99" fillId="10" borderId="18" xfId="0" applyFont="1" applyFill="1" applyBorder="1" applyAlignment="1">
      <alignment horizontal="center" vertical="center" wrapText="1"/>
    </xf>
    <xf numFmtId="2" fontId="99" fillId="10" borderId="18" xfId="0" applyNumberFormat="1" applyFont="1" applyFill="1" applyBorder="1" applyAlignment="1">
      <alignment horizontal="center" vertical="center" wrapText="1"/>
    </xf>
    <xf numFmtId="166" fontId="101" fillId="10" borderId="50" xfId="0" applyNumberFormat="1" applyFont="1" applyFill="1" applyBorder="1" applyAlignment="1">
      <alignment horizontal="center" vertical="center"/>
    </xf>
    <xf numFmtId="169" fontId="98" fillId="10" borderId="50" xfId="0" applyNumberFormat="1" applyFont="1" applyFill="1" applyBorder="1" applyAlignment="1">
      <alignment horizontal="center" vertical="center" wrapText="1"/>
    </xf>
    <xf numFmtId="166" fontId="101" fillId="5" borderId="18" xfId="0" applyNumberFormat="1" applyFont="1" applyFill="1" applyBorder="1" applyAlignment="1">
      <alignment horizontal="center" vertical="center"/>
    </xf>
    <xf numFmtId="169" fontId="98" fillId="5" borderId="18" xfId="0" applyNumberFormat="1" applyFont="1" applyFill="1" applyBorder="1" applyAlignment="1">
      <alignment horizontal="center" vertical="center" wrapText="1"/>
    </xf>
    <xf numFmtId="169" fontId="98" fillId="0" borderId="18" xfId="0" applyNumberFormat="1" applyFont="1" applyBorder="1" applyAlignment="1">
      <alignment horizontal="center" vertical="center" wrapText="1"/>
    </xf>
    <xf numFmtId="169" fontId="98" fillId="10" borderId="18" xfId="0" applyNumberFormat="1" applyFont="1" applyFill="1" applyBorder="1" applyAlignment="1">
      <alignment horizontal="center" vertical="center" wrapText="1"/>
    </xf>
    <xf numFmtId="169" fontId="98" fillId="0" borderId="50" xfId="0" applyNumberFormat="1" applyFont="1" applyBorder="1" applyAlignment="1">
      <alignment horizontal="center" vertical="center" wrapText="1"/>
    </xf>
    <xf numFmtId="49" fontId="98" fillId="5" borderId="50" xfId="0" applyNumberFormat="1" applyFont="1" applyFill="1" applyBorder="1" applyAlignment="1">
      <alignment horizontal="center" vertical="center" wrapText="1"/>
    </xf>
    <xf numFmtId="169" fontId="98" fillId="5" borderId="50" xfId="0" applyNumberFormat="1" applyFont="1" applyFill="1" applyBorder="1" applyAlignment="1">
      <alignment horizontal="center" vertical="center" wrapText="1"/>
    </xf>
    <xf numFmtId="166" fontId="97" fillId="10" borderId="50" xfId="0" applyNumberFormat="1" applyFont="1" applyFill="1" applyBorder="1" applyAlignment="1">
      <alignment horizontal="center" vertical="center"/>
    </xf>
    <xf numFmtId="0" fontId="97" fillId="5" borderId="18" xfId="0" applyFont="1" applyFill="1" applyBorder="1" applyAlignment="1">
      <alignment horizontal="center" vertical="center"/>
    </xf>
    <xf numFmtId="0" fontId="101" fillId="5" borderId="18" xfId="0" applyFont="1" applyFill="1" applyBorder="1" applyAlignment="1">
      <alignment horizontal="center" vertical="center"/>
    </xf>
    <xf numFmtId="2" fontId="101" fillId="5" borderId="18" xfId="0" applyNumberFormat="1" applyFont="1" applyFill="1" applyBorder="1" applyAlignment="1">
      <alignment horizontal="center" vertical="center"/>
    </xf>
    <xf numFmtId="0" fontId="102" fillId="0" borderId="0" xfId="0" applyFont="1"/>
    <xf numFmtId="49" fontId="98" fillId="12" borderId="50" xfId="0" applyNumberFormat="1" applyFont="1" applyFill="1" applyBorder="1" applyAlignment="1">
      <alignment horizontal="center" vertical="center" wrapText="1"/>
    </xf>
    <xf numFmtId="166" fontId="102" fillId="0" borderId="0" xfId="0" applyNumberFormat="1" applyFont="1"/>
    <xf numFmtId="49" fontId="96" fillId="19" borderId="17" xfId="0" applyNumberFormat="1" applyFont="1" applyFill="1" applyBorder="1" applyAlignment="1">
      <alignment horizontal="center" vertical="center" wrapText="1"/>
    </xf>
    <xf numFmtId="1" fontId="96" fillId="19" borderId="17" xfId="0" applyNumberFormat="1" applyFont="1" applyFill="1" applyBorder="1" applyAlignment="1">
      <alignment horizontal="center" vertical="center" wrapText="1"/>
    </xf>
    <xf numFmtId="49" fontId="96" fillId="11" borderId="18" xfId="0" applyNumberFormat="1" applyFont="1" applyFill="1" applyBorder="1" applyAlignment="1">
      <alignment vertical="center" wrapText="1"/>
    </xf>
    <xf numFmtId="0" fontId="96" fillId="11" borderId="18" xfId="0" applyFont="1" applyFill="1" applyBorder="1" applyAlignment="1">
      <alignment horizontal="center" vertical="center" wrapText="1"/>
    </xf>
    <xf numFmtId="0" fontId="98" fillId="0" borderId="50" xfId="0" applyFont="1" applyBorder="1" applyAlignment="1">
      <alignment horizontal="center" vertical="center" wrapText="1"/>
    </xf>
    <xf numFmtId="1" fontId="98" fillId="10" borderId="50" xfId="0" applyNumberFormat="1" applyFont="1" applyFill="1" applyBorder="1" applyAlignment="1">
      <alignment horizontal="center" vertical="center" wrapText="1"/>
    </xf>
    <xf numFmtId="1" fontId="98" fillId="0" borderId="18" xfId="0" applyNumberFormat="1" applyFont="1" applyBorder="1" applyAlignment="1">
      <alignment horizontal="center" vertical="center" wrapText="1"/>
    </xf>
    <xf numFmtId="0" fontId="98" fillId="0" borderId="18" xfId="0" applyFont="1" applyBorder="1" applyAlignment="1">
      <alignment horizontal="center" vertical="center" wrapText="1"/>
    </xf>
    <xf numFmtId="1" fontId="99" fillId="10" borderId="18" xfId="0" applyNumberFormat="1" applyFont="1" applyFill="1" applyBorder="1" applyAlignment="1">
      <alignment horizontal="center" vertical="center" wrapText="1"/>
    </xf>
    <xf numFmtId="1" fontId="99" fillId="6" borderId="18" xfId="0" applyNumberFormat="1" applyFont="1" applyFill="1" applyBorder="1" applyAlignment="1">
      <alignment horizontal="center" vertical="center" wrapText="1"/>
    </xf>
    <xf numFmtId="1" fontId="99" fillId="0" borderId="18" xfId="0" applyNumberFormat="1" applyFont="1" applyBorder="1" applyAlignment="1">
      <alignment horizontal="center" vertical="center" wrapText="1"/>
    </xf>
    <xf numFmtId="49" fontId="97" fillId="0" borderId="50" xfId="0" applyNumberFormat="1" applyFont="1" applyBorder="1" applyAlignment="1">
      <alignment horizontal="center" vertical="center"/>
    </xf>
    <xf numFmtId="2" fontId="99" fillId="10" borderId="50" xfId="0" applyNumberFormat="1" applyFont="1" applyFill="1" applyBorder="1" applyAlignment="1">
      <alignment horizontal="center" vertical="center" wrapText="1"/>
    </xf>
    <xf numFmtId="1" fontId="99" fillId="10" borderId="50" xfId="0" applyNumberFormat="1" applyFont="1" applyFill="1" applyBorder="1" applyAlignment="1">
      <alignment horizontal="center" vertical="center" wrapText="1"/>
    </xf>
    <xf numFmtId="166" fontId="99" fillId="5" borderId="18" xfId="0" applyNumberFormat="1" applyFont="1" applyFill="1" applyBorder="1" applyAlignment="1">
      <alignment horizontal="center" vertical="center" wrapText="1"/>
    </xf>
    <xf numFmtId="49" fontId="96" fillId="19" borderId="25" xfId="0" applyNumberFormat="1" applyFont="1" applyFill="1" applyBorder="1" applyAlignment="1">
      <alignment horizontal="center" vertical="center" wrapText="1"/>
    </xf>
    <xf numFmtId="166" fontId="75" fillId="11" borderId="18" xfId="0" applyNumberFormat="1" applyFont="1" applyFill="1" applyBorder="1" applyAlignment="1">
      <alignment horizontal="center" vertical="center"/>
    </xf>
    <xf numFmtId="49" fontId="96" fillId="11" borderId="18" xfId="0" applyNumberFormat="1" applyFont="1" applyFill="1" applyBorder="1" applyAlignment="1">
      <alignment horizontal="center" vertical="center" wrapText="1"/>
    </xf>
    <xf numFmtId="49" fontId="99" fillId="5" borderId="18" xfId="0" applyNumberFormat="1" applyFont="1" applyFill="1" applyBorder="1" applyAlignment="1">
      <alignment horizontal="center" vertical="center" wrapText="1"/>
    </xf>
    <xf numFmtId="166" fontId="98" fillId="5" borderId="1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99" fillId="14" borderId="18" xfId="0" applyNumberFormat="1" applyFont="1" applyFill="1" applyBorder="1" applyAlignment="1">
      <alignment horizontal="center" vertical="center" wrapText="1"/>
    </xf>
    <xf numFmtId="2" fontId="99" fillId="5" borderId="18" xfId="0" applyNumberFormat="1" applyFont="1" applyFill="1" applyBorder="1" applyAlignment="1">
      <alignment horizontal="center" vertical="center" wrapText="1"/>
    </xf>
    <xf numFmtId="0" fontId="97" fillId="23" borderId="50" xfId="0" applyFont="1" applyFill="1" applyBorder="1" applyAlignment="1">
      <alignment horizontal="center" vertical="center"/>
    </xf>
    <xf numFmtId="49" fontId="98" fillId="12" borderId="18" xfId="0" applyNumberFormat="1" applyFont="1" applyFill="1" applyBorder="1" applyAlignment="1">
      <alignment horizontal="center" vertical="center" wrapText="1"/>
    </xf>
    <xf numFmtId="166" fontId="99" fillId="10" borderId="18" xfId="0" applyNumberFormat="1" applyFont="1" applyFill="1" applyBorder="1" applyAlignment="1">
      <alignment horizontal="center" vertical="center" wrapText="1"/>
    </xf>
    <xf numFmtId="14" fontId="98" fillId="5" borderId="50" xfId="0" applyNumberFormat="1" applyFont="1" applyFill="1" applyBorder="1" applyAlignment="1">
      <alignment horizontal="center" vertical="center" wrapText="1"/>
    </xf>
    <xf numFmtId="0" fontId="97" fillId="23" borderId="18" xfId="0" applyFont="1" applyFill="1" applyBorder="1" applyAlignment="1">
      <alignment horizontal="center" vertical="center"/>
    </xf>
    <xf numFmtId="0" fontId="103" fillId="0" borderId="0" xfId="0" applyFont="1"/>
    <xf numFmtId="0" fontId="105" fillId="0" borderId="18" xfId="0" applyFont="1" applyBorder="1" applyAlignment="1">
      <alignment horizontal="center" vertical="center" wrapText="1"/>
    </xf>
    <xf numFmtId="0" fontId="103" fillId="0" borderId="18" xfId="0" applyFont="1" applyBorder="1" applyAlignment="1">
      <alignment vertical="center" wrapText="1"/>
    </xf>
    <xf numFmtId="0" fontId="103" fillId="0" borderId="0" xfId="0" applyFont="1" applyAlignment="1">
      <alignment vertical="center"/>
    </xf>
    <xf numFmtId="0" fontId="103" fillId="0" borderId="18" xfId="0" applyFont="1" applyBorder="1" applyAlignment="1">
      <alignment horizontal="center" vertical="center"/>
    </xf>
    <xf numFmtId="0" fontId="106" fillId="0" borderId="18" xfId="0" applyFont="1" applyBorder="1" applyAlignment="1">
      <alignment horizontal="left" vertical="center"/>
    </xf>
    <xf numFmtId="0" fontId="103" fillId="0" borderId="18" xfId="0" applyFont="1" applyBorder="1"/>
    <xf numFmtId="14" fontId="106" fillId="0" borderId="18" xfId="0" applyNumberFormat="1" applyFont="1" applyBorder="1" applyAlignment="1">
      <alignment horizontal="left" vertical="center"/>
    </xf>
    <xf numFmtId="166" fontId="103" fillId="0" borderId="18" xfId="0" applyNumberFormat="1" applyFont="1" applyBorder="1" applyAlignment="1">
      <alignment horizontal="center" vertical="center"/>
    </xf>
    <xf numFmtId="16" fontId="80" fillId="0" borderId="18" xfId="0" applyNumberFormat="1" applyFont="1" applyBorder="1" applyAlignment="1">
      <alignment horizontal="left" vertical="center"/>
    </xf>
    <xf numFmtId="0" fontId="72" fillId="0" borderId="18" xfId="2" applyFont="1" applyBorder="1" applyAlignment="1">
      <alignment horizontal="left" vertical="center"/>
    </xf>
    <xf numFmtId="14" fontId="80" fillId="0" borderId="18" xfId="0" applyNumberFormat="1" applyFont="1" applyBorder="1" applyAlignment="1">
      <alignment horizontal="left" vertical="center"/>
    </xf>
    <xf numFmtId="166" fontId="80" fillId="0" borderId="18" xfId="0" applyNumberFormat="1" applyFont="1" applyBorder="1" applyAlignment="1">
      <alignment horizontal="center" vertical="center"/>
    </xf>
    <xf numFmtId="0" fontId="104" fillId="0" borderId="27" xfId="0" applyFont="1" applyBorder="1" applyAlignment="1">
      <alignment horizontal="right" vertical="center"/>
    </xf>
    <xf numFmtId="166" fontId="107" fillId="0" borderId="18" xfId="0" applyNumberFormat="1" applyFont="1" applyBorder="1" applyAlignment="1">
      <alignment horizontal="center" vertical="center"/>
    </xf>
    <xf numFmtId="166" fontId="104" fillId="0" borderId="18" xfId="0" applyNumberFormat="1" applyFont="1" applyBorder="1" applyAlignment="1">
      <alignment horizontal="center" vertical="center"/>
    </xf>
    <xf numFmtId="0" fontId="103" fillId="0" borderId="18" xfId="0" applyFont="1" applyBorder="1" applyAlignment="1">
      <alignment horizontal="center" vertical="center" wrapText="1"/>
    </xf>
    <xf numFmtId="0" fontId="106" fillId="0" borderId="0" xfId="0" applyFont="1" applyAlignment="1">
      <alignment vertical="center"/>
    </xf>
    <xf numFmtId="166" fontId="108" fillId="0" borderId="18" xfId="0" applyNumberFormat="1" applyFont="1" applyBorder="1" applyAlignment="1">
      <alignment horizontal="center" vertical="center"/>
    </xf>
    <xf numFmtId="166" fontId="109" fillId="0" borderId="18" xfId="0" applyNumberFormat="1" applyFont="1" applyBorder="1" applyAlignment="1">
      <alignment horizontal="center" vertical="center"/>
    </xf>
    <xf numFmtId="166" fontId="107" fillId="6" borderId="18" xfId="0" applyNumberFormat="1" applyFont="1" applyFill="1" applyBorder="1" applyAlignment="1">
      <alignment horizontal="center" vertical="center"/>
    </xf>
    <xf numFmtId="0" fontId="70" fillId="0" borderId="0" xfId="10" applyFont="1" applyAlignment="1">
      <alignment horizontal="center" vertical="center" wrapText="1"/>
    </xf>
    <xf numFmtId="14" fontId="70" fillId="0" borderId="0" xfId="10" applyNumberFormat="1" applyFont="1" applyAlignment="1">
      <alignment horizontal="center" vertical="center"/>
    </xf>
    <xf numFmtId="0" fontId="70" fillId="6" borderId="0" xfId="10" applyFont="1" applyFill="1" applyAlignment="1">
      <alignment vertical="center"/>
    </xf>
    <xf numFmtId="0" fontId="72" fillId="3" borderId="18" xfId="18" applyFont="1" applyFill="1" applyBorder="1" applyAlignment="1">
      <alignment horizontal="center" vertical="center" wrapText="1"/>
    </xf>
    <xf numFmtId="0" fontId="110" fillId="25" borderId="18" xfId="0" applyFont="1" applyFill="1" applyBorder="1" applyAlignment="1">
      <alignment horizontal="center" vertical="center" wrapText="1" readingOrder="1"/>
    </xf>
    <xf numFmtId="0" fontId="95" fillId="25" borderId="18" xfId="0" applyFont="1" applyFill="1" applyBorder="1" applyAlignment="1">
      <alignment horizontal="center" vertical="center" wrapText="1" readingOrder="1"/>
    </xf>
    <xf numFmtId="0" fontId="95" fillId="0" borderId="18" xfId="0" applyFont="1" applyBorder="1" applyAlignment="1">
      <alignment horizontal="center" vertical="center" wrapText="1" readingOrder="1"/>
    </xf>
    <xf numFmtId="16" fontId="95" fillId="0" borderId="18" xfId="0" applyNumberFormat="1" applyFont="1" applyBorder="1" applyAlignment="1">
      <alignment horizontal="center" vertical="center" wrapText="1" readingOrder="1"/>
    </xf>
    <xf numFmtId="0" fontId="95" fillId="5" borderId="18" xfId="0" applyFont="1" applyFill="1" applyBorder="1" applyAlignment="1">
      <alignment horizontal="center" vertical="center" wrapText="1" readingOrder="1"/>
    </xf>
    <xf numFmtId="0" fontId="95" fillId="5" borderId="17" xfId="0" applyFont="1" applyFill="1" applyBorder="1" applyAlignment="1">
      <alignment horizontal="center" vertical="center" wrapText="1" readingOrder="1"/>
    </xf>
    <xf numFmtId="0" fontId="111" fillId="26" borderId="0" xfId="0" applyFont="1" applyFill="1"/>
    <xf numFmtId="0" fontId="111" fillId="26" borderId="0" xfId="0" applyFont="1" applyFill="1" applyAlignment="1">
      <alignment vertical="center"/>
    </xf>
    <xf numFmtId="0" fontId="112" fillId="3" borderId="0" xfId="0" applyFont="1" applyFill="1" applyAlignment="1">
      <alignment vertical="center"/>
    </xf>
    <xf numFmtId="0" fontId="111" fillId="0" borderId="0" xfId="0" applyFont="1"/>
    <xf numFmtId="171" fontId="111" fillId="0" borderId="0" xfId="0" applyNumberFormat="1" applyFont="1"/>
    <xf numFmtId="0" fontId="111" fillId="3" borderId="0" xfId="0" applyFont="1" applyFill="1"/>
    <xf numFmtId="0" fontId="113" fillId="26" borderId="0" xfId="0" applyFont="1" applyFill="1"/>
    <xf numFmtId="0" fontId="114" fillId="26" borderId="0" xfId="0" applyFont="1" applyFill="1"/>
    <xf numFmtId="0" fontId="112" fillId="0" borderId="0" xfId="0" applyFont="1" applyAlignment="1">
      <alignment vertical="center"/>
    </xf>
    <xf numFmtId="15" fontId="117" fillId="0" borderId="18" xfId="0" applyNumberFormat="1" applyFont="1" applyBorder="1" applyAlignment="1">
      <alignment horizontal="center" vertical="center" wrapText="1"/>
    </xf>
    <xf numFmtId="0" fontId="115" fillId="28" borderId="51" xfId="0" applyFont="1" applyFill="1" applyBorder="1" applyAlignment="1">
      <alignment horizontal="center" vertical="center" wrapText="1"/>
    </xf>
    <xf numFmtId="0" fontId="115" fillId="28" borderId="63" xfId="0" applyFont="1" applyFill="1" applyBorder="1" applyAlignment="1">
      <alignment horizontal="center" vertical="center" wrapText="1"/>
    </xf>
    <xf numFmtId="0" fontId="115" fillId="28" borderId="83" xfId="0" applyFont="1" applyFill="1" applyBorder="1" applyAlignment="1">
      <alignment vertical="center" wrapText="1"/>
    </xf>
    <xf numFmtId="171" fontId="115" fillId="28" borderId="63" xfId="0" applyNumberFormat="1" applyFont="1" applyFill="1" applyBorder="1" applyAlignment="1">
      <alignment horizontal="center" vertical="center" wrapText="1"/>
    </xf>
    <xf numFmtId="0" fontId="118" fillId="3" borderId="45" xfId="0" applyFont="1" applyFill="1" applyBorder="1" applyAlignment="1">
      <alignment vertical="center" wrapText="1"/>
    </xf>
    <xf numFmtId="0" fontId="118" fillId="3" borderId="18" xfId="0" applyFont="1" applyFill="1" applyBorder="1" applyAlignment="1">
      <alignment horizontal="center" vertical="center" wrapText="1"/>
    </xf>
    <xf numFmtId="172" fontId="118" fillId="3" borderId="18" xfId="0" applyNumberFormat="1" applyFont="1" applyFill="1" applyBorder="1" applyAlignment="1">
      <alignment horizontal="center" vertical="center" wrapText="1"/>
    </xf>
    <xf numFmtId="172" fontId="119" fillId="3" borderId="18" xfId="0" applyNumberFormat="1" applyFont="1" applyFill="1" applyBorder="1" applyAlignment="1">
      <alignment horizontal="center" vertical="center" wrapText="1"/>
    </xf>
    <xf numFmtId="172" fontId="119" fillId="3" borderId="23" xfId="0" applyNumberFormat="1" applyFont="1" applyFill="1" applyBorder="1" applyAlignment="1">
      <alignment horizontal="center" vertical="center" wrapText="1"/>
    </xf>
    <xf numFmtId="1" fontId="119" fillId="3" borderId="18" xfId="0" applyNumberFormat="1" applyFont="1" applyFill="1" applyBorder="1" applyAlignment="1">
      <alignment horizontal="center" vertical="center" wrapText="1"/>
    </xf>
    <xf numFmtId="0" fontId="120" fillId="3" borderId="45" xfId="0" applyFont="1" applyFill="1" applyBorder="1" applyAlignment="1">
      <alignment vertical="center" wrapText="1"/>
    </xf>
    <xf numFmtId="0" fontId="120" fillId="3" borderId="18" xfId="0" applyFont="1" applyFill="1" applyBorder="1" applyAlignment="1">
      <alignment horizontal="center" vertical="center" wrapText="1"/>
    </xf>
    <xf numFmtId="172" fontId="118" fillId="3" borderId="23" xfId="0" applyNumberFormat="1" applyFont="1" applyFill="1" applyBorder="1" applyAlignment="1">
      <alignment horizontal="center" vertical="center" wrapText="1"/>
    </xf>
    <xf numFmtId="0" fontId="120" fillId="3" borderId="45" xfId="0" applyFont="1" applyFill="1" applyBorder="1" applyAlignment="1">
      <alignment horizontal="left" vertical="center" wrapText="1"/>
    </xf>
    <xf numFmtId="1" fontId="119" fillId="3" borderId="18" xfId="0" applyNumberFormat="1" applyFont="1" applyFill="1" applyBorder="1" applyAlignment="1">
      <alignment horizontal="center" vertical="center"/>
    </xf>
    <xf numFmtId="171" fontId="118" fillId="3" borderId="23" xfId="0" applyNumberFormat="1" applyFont="1" applyFill="1" applyBorder="1" applyAlignment="1">
      <alignment horizontal="center" vertical="center" wrapText="1"/>
    </xf>
    <xf numFmtId="0" fontId="121" fillId="3" borderId="0" xfId="0" applyFont="1" applyFill="1" applyAlignment="1">
      <alignment vertical="center" wrapText="1"/>
    </xf>
    <xf numFmtId="0" fontId="121" fillId="3" borderId="0" xfId="0" applyFont="1" applyFill="1" applyAlignment="1">
      <alignment horizontal="center" vertical="center" wrapText="1"/>
    </xf>
    <xf numFmtId="1" fontId="121" fillId="3" borderId="0" xfId="0" applyNumberFormat="1" applyFont="1" applyFill="1" applyAlignment="1">
      <alignment horizontal="center" vertical="center" wrapText="1"/>
    </xf>
    <xf numFmtId="171" fontId="121" fillId="3" borderId="0" xfId="0" applyNumberFormat="1" applyFont="1" applyFill="1" applyAlignment="1">
      <alignment horizontal="center" vertical="center" wrapText="1"/>
    </xf>
    <xf numFmtId="171" fontId="111" fillId="3" borderId="0" xfId="0" applyNumberFormat="1" applyFont="1" applyFill="1"/>
    <xf numFmtId="15" fontId="117" fillId="0" borderId="23" xfId="0" applyNumberFormat="1" applyFont="1" applyBorder="1" applyAlignment="1">
      <alignment horizontal="center" vertical="center" wrapText="1"/>
    </xf>
    <xf numFmtId="0" fontId="117" fillId="0" borderId="18" xfId="0" applyFont="1" applyBorder="1" applyAlignment="1">
      <alignment horizontal="center" vertical="center" wrapText="1"/>
    </xf>
    <xf numFmtId="172" fontId="119" fillId="24" borderId="18" xfId="0" applyNumberFormat="1" applyFont="1" applyFill="1" applyBorder="1" applyAlignment="1">
      <alignment horizontal="center" vertical="center" wrapText="1"/>
    </xf>
    <xf numFmtId="171" fontId="119" fillId="3" borderId="18" xfId="0" applyNumberFormat="1" applyFont="1" applyFill="1" applyBorder="1" applyAlignment="1">
      <alignment horizontal="center" vertical="center" wrapText="1"/>
    </xf>
    <xf numFmtId="173" fontId="119" fillId="3" borderId="18" xfId="0" applyNumberFormat="1" applyFont="1" applyFill="1" applyBorder="1" applyAlignment="1">
      <alignment horizontal="center" vertical="center" wrapText="1"/>
    </xf>
    <xf numFmtId="173" fontId="119" fillId="24" borderId="18" xfId="0" applyNumberFormat="1" applyFont="1" applyFill="1" applyBorder="1" applyAlignment="1">
      <alignment horizontal="center" vertical="center" wrapText="1"/>
    </xf>
    <xf numFmtId="172" fontId="123" fillId="3" borderId="18" xfId="0" applyNumberFormat="1" applyFont="1" applyFill="1" applyBorder="1" applyAlignment="1">
      <alignment horizontal="center" vertical="center" wrapText="1"/>
    </xf>
    <xf numFmtId="172" fontId="118" fillId="24" borderId="18" xfId="0" applyNumberFormat="1" applyFont="1" applyFill="1" applyBorder="1" applyAlignment="1">
      <alignment horizontal="center" vertical="center" wrapText="1"/>
    </xf>
    <xf numFmtId="171" fontId="118" fillId="3" borderId="18" xfId="0" applyNumberFormat="1" applyFont="1" applyFill="1" applyBorder="1" applyAlignment="1">
      <alignment horizontal="center" vertical="center" wrapText="1"/>
    </xf>
    <xf numFmtId="171" fontId="118" fillId="24" borderId="18" xfId="0" applyNumberFormat="1" applyFont="1" applyFill="1" applyBorder="1" applyAlignment="1">
      <alignment horizontal="center" vertical="center" wrapText="1"/>
    </xf>
    <xf numFmtId="166" fontId="121" fillId="3" borderId="0" xfId="0" applyNumberFormat="1" applyFont="1" applyFill="1" applyAlignment="1">
      <alignment horizontal="center" vertical="center" wrapText="1"/>
    </xf>
    <xf numFmtId="174" fontId="113" fillId="26" borderId="0" xfId="0" applyNumberFormat="1" applyFont="1" applyFill="1"/>
    <xf numFmtId="166" fontId="111" fillId="3" borderId="0" xfId="0" applyNumberFormat="1" applyFont="1" applyFill="1"/>
    <xf numFmtId="0" fontId="113" fillId="3" borderId="0" xfId="0" applyFont="1" applyFill="1"/>
    <xf numFmtId="9" fontId="114" fillId="3" borderId="0" xfId="1" applyFont="1" applyFill="1" applyAlignment="1"/>
    <xf numFmtId="172" fontId="113" fillId="3" borderId="0" xfId="0" applyNumberFormat="1" applyFont="1" applyFill="1"/>
    <xf numFmtId="171" fontId="126" fillId="3" borderId="0" xfId="0" applyNumberFormat="1" applyFont="1" applyFill="1" applyAlignment="1">
      <alignment horizontal="left" vertical="center" wrapText="1"/>
    </xf>
    <xf numFmtId="0" fontId="113" fillId="3" borderId="0" xfId="0" applyFont="1" applyFill="1" applyAlignment="1">
      <alignment vertical="center"/>
    </xf>
    <xf numFmtId="0" fontId="113" fillId="26" borderId="0" xfId="0" applyFont="1" applyFill="1" applyAlignment="1">
      <alignment vertical="center"/>
    </xf>
    <xf numFmtId="9" fontId="114" fillId="3" borderId="0" xfId="1" applyFont="1" applyFill="1" applyAlignment="1">
      <alignment vertical="center"/>
    </xf>
    <xf numFmtId="166" fontId="121" fillId="3" borderId="0" xfId="0" applyNumberFormat="1" applyFont="1" applyFill="1" applyAlignment="1">
      <alignment horizontal="left" vertical="center" wrapText="1"/>
    </xf>
    <xf numFmtId="166" fontId="127" fillId="3" borderId="0" xfId="0" applyNumberFormat="1" applyFont="1" applyFill="1" applyAlignment="1">
      <alignment horizontal="left" wrapText="1"/>
    </xf>
    <xf numFmtId="166" fontId="113" fillId="3" borderId="0" xfId="0" applyNumberFormat="1" applyFont="1" applyFill="1"/>
    <xf numFmtId="166" fontId="113" fillId="26" borderId="0" xfId="0" applyNumberFormat="1" applyFont="1" applyFill="1"/>
    <xf numFmtId="0" fontId="127" fillId="3" borderId="0" xfId="0" applyFont="1" applyFill="1" applyAlignment="1">
      <alignment vertical="top" wrapText="1"/>
    </xf>
    <xf numFmtId="0" fontId="114" fillId="3" borderId="0" xfId="0" applyFont="1" applyFill="1"/>
    <xf numFmtId="9" fontId="114" fillId="26" borderId="0" xfId="1" applyFont="1" applyFill="1" applyAlignment="1"/>
    <xf numFmtId="9" fontId="114" fillId="26" borderId="0" xfId="0" applyNumberFormat="1" applyFont="1" applyFill="1"/>
    <xf numFmtId="9" fontId="114" fillId="26" borderId="0" xfId="1" applyFont="1" applyFill="1" applyAlignment="1">
      <alignment vertical="center"/>
    </xf>
    <xf numFmtId="9" fontId="114" fillId="26" borderId="0" xfId="0" applyNumberFormat="1" applyFont="1" applyFill="1" applyAlignment="1">
      <alignment vertical="center"/>
    </xf>
    <xf numFmtId="0" fontId="114" fillId="26" borderId="0" xfId="0" applyFont="1" applyFill="1" applyAlignment="1">
      <alignment vertical="center"/>
    </xf>
    <xf numFmtId="0" fontId="76" fillId="0" borderId="0" xfId="10" applyFont="1" applyAlignment="1">
      <alignment vertical="center"/>
    </xf>
    <xf numFmtId="14" fontId="70" fillId="0" borderId="18" xfId="10" applyNumberFormat="1" applyFont="1" applyBorder="1" applyAlignment="1">
      <alignment horizontal="center" vertical="center"/>
    </xf>
    <xf numFmtId="0" fontId="70" fillId="0" borderId="49" xfId="10" applyFont="1" applyBorder="1" applyAlignment="1">
      <alignment horizontal="center" vertical="center"/>
    </xf>
    <xf numFmtId="14" fontId="76" fillId="0" borderId="18" xfId="10" applyNumberFormat="1" applyFont="1" applyBorder="1" applyAlignment="1">
      <alignment horizontal="center" vertical="center"/>
    </xf>
    <xf numFmtId="0" fontId="76" fillId="0" borderId="18" xfId="10" applyFont="1" applyBorder="1" applyAlignment="1">
      <alignment horizontal="center" vertical="center" wrapText="1"/>
    </xf>
    <xf numFmtId="0" fontId="76" fillId="5" borderId="18" xfId="10" applyFont="1" applyFill="1" applyBorder="1" applyAlignment="1">
      <alignment horizontal="center" vertical="center"/>
    </xf>
    <xf numFmtId="16" fontId="70" fillId="6" borderId="17" xfId="10" applyNumberFormat="1" applyFont="1" applyFill="1" applyBorder="1" applyAlignment="1">
      <alignment horizontal="center" vertical="center"/>
    </xf>
    <xf numFmtId="0" fontId="70" fillId="15" borderId="18" xfId="10" applyFont="1" applyFill="1" applyBorder="1" applyAlignment="1">
      <alignment horizontal="center" vertical="center"/>
    </xf>
    <xf numFmtId="0" fontId="128" fillId="0" borderId="18" xfId="10" applyFont="1" applyBorder="1" applyAlignment="1">
      <alignment horizontal="center" vertical="center"/>
    </xf>
    <xf numFmtId="0" fontId="70" fillId="5" borderId="18" xfId="10" applyFont="1" applyFill="1" applyBorder="1" applyAlignment="1">
      <alignment horizontal="center" vertical="center" wrapText="1"/>
    </xf>
    <xf numFmtId="0" fontId="60" fillId="0" borderId="0" xfId="0" applyFont="1" applyAlignment="1">
      <alignment horizontal="center" vertical="center" wrapText="1"/>
    </xf>
    <xf numFmtId="0" fontId="0" fillId="0" borderId="0" xfId="0" applyAlignment="1">
      <alignment horizontal="center" vertical="center" wrapText="1"/>
    </xf>
    <xf numFmtId="0" fontId="130" fillId="3" borderId="18" xfId="0" applyFont="1" applyFill="1" applyBorder="1" applyAlignment="1">
      <alignment horizontal="center" vertical="center" wrapText="1"/>
    </xf>
    <xf numFmtId="0" fontId="130" fillId="3" borderId="17" xfId="0" applyFont="1" applyFill="1" applyBorder="1" applyAlignment="1">
      <alignment horizontal="center" vertical="center" wrapText="1"/>
    </xf>
    <xf numFmtId="0" fontId="0" fillId="0" borderId="18" xfId="0" applyBorder="1" applyAlignment="1">
      <alignment horizontal="center" vertical="center" wrapText="1"/>
    </xf>
    <xf numFmtId="0" fontId="130" fillId="3" borderId="23" xfId="0" applyFont="1" applyFill="1" applyBorder="1" applyAlignment="1">
      <alignment horizontal="center" vertical="center" wrapText="1"/>
    </xf>
    <xf numFmtId="0" fontId="130" fillId="3" borderId="24" xfId="0" applyFont="1" applyFill="1" applyBorder="1" applyAlignment="1">
      <alignment horizontal="center" vertical="center" wrapText="1"/>
    </xf>
    <xf numFmtId="0" fontId="130" fillId="0" borderId="18" xfId="0" applyFont="1" applyBorder="1" applyAlignment="1">
      <alignment horizontal="center" vertical="center" wrapText="1"/>
    </xf>
    <xf numFmtId="17" fontId="130" fillId="0" borderId="18" xfId="0" applyNumberFormat="1" applyFont="1" applyBorder="1" applyAlignment="1">
      <alignment horizontal="center" vertical="center" wrapText="1"/>
    </xf>
    <xf numFmtId="0" fontId="130" fillId="12" borderId="18" xfId="0" applyFont="1" applyFill="1" applyBorder="1" applyAlignment="1">
      <alignment horizontal="center" vertical="center" wrapText="1"/>
    </xf>
    <xf numFmtId="1" fontId="130" fillId="12" borderId="18" xfId="0" applyNumberFormat="1" applyFont="1" applyFill="1" applyBorder="1" applyAlignment="1">
      <alignment horizontal="center" vertical="center" wrapText="1"/>
    </xf>
    <xf numFmtId="2" fontId="130" fillId="12" borderId="18" xfId="0" applyNumberFormat="1" applyFont="1" applyFill="1" applyBorder="1" applyAlignment="1">
      <alignment horizontal="center" vertical="center" wrapText="1"/>
    </xf>
    <xf numFmtId="0" fontId="131" fillId="0" borderId="73" xfId="0" applyFont="1" applyBorder="1" applyAlignment="1">
      <alignment horizontal="center" vertical="center" wrapText="1"/>
    </xf>
    <xf numFmtId="0" fontId="131" fillId="0" borderId="50" xfId="0" applyFont="1" applyBorder="1" applyAlignment="1">
      <alignment horizontal="center" vertical="center" wrapText="1"/>
    </xf>
    <xf numFmtId="1" fontId="131" fillId="0" borderId="50" xfId="0" applyNumberFormat="1" applyFont="1" applyBorder="1" applyAlignment="1">
      <alignment horizontal="center" vertical="center" wrapText="1"/>
    </xf>
    <xf numFmtId="165" fontId="131" fillId="29" borderId="50" xfId="0" applyNumberFormat="1" applyFont="1" applyFill="1" applyBorder="1" applyAlignment="1">
      <alignment horizontal="center" vertical="center" wrapText="1"/>
    </xf>
    <xf numFmtId="0" fontId="131" fillId="0" borderId="84" xfId="0" applyFont="1" applyBorder="1" applyAlignment="1">
      <alignment horizontal="center" vertical="center" wrapText="1"/>
    </xf>
    <xf numFmtId="0" fontId="131" fillId="0" borderId="28" xfId="0" applyFont="1" applyBorder="1" applyAlignment="1">
      <alignment horizontal="center" vertical="center" wrapText="1"/>
    </xf>
    <xf numFmtId="2" fontId="131" fillId="29" borderId="28" xfId="0" applyNumberFormat="1" applyFont="1" applyFill="1" applyBorder="1" applyAlignment="1">
      <alignment horizontal="center" vertical="center" wrapText="1"/>
    </xf>
    <xf numFmtId="2" fontId="131" fillId="0" borderId="28" xfId="0" applyNumberFormat="1" applyFont="1" applyBorder="1" applyAlignment="1">
      <alignment horizontal="center" vertical="center" wrapText="1"/>
    </xf>
    <xf numFmtId="0" fontId="130" fillId="12" borderId="51" xfId="0" applyFont="1" applyFill="1" applyBorder="1" applyAlignment="1">
      <alignment horizontal="center" vertical="center" wrapText="1"/>
    </xf>
    <xf numFmtId="0" fontId="130" fillId="12" borderId="63" xfId="0" applyFont="1" applyFill="1" applyBorder="1" applyAlignment="1">
      <alignment horizontal="center" vertical="center" wrapText="1"/>
    </xf>
    <xf numFmtId="1" fontId="130" fillId="12" borderId="63" xfId="0" applyNumberFormat="1" applyFont="1" applyFill="1" applyBorder="1" applyAlignment="1">
      <alignment horizontal="center" vertical="center" wrapText="1"/>
    </xf>
    <xf numFmtId="2" fontId="130" fillId="12" borderId="63" xfId="0" applyNumberFormat="1" applyFont="1" applyFill="1" applyBorder="1" applyAlignment="1">
      <alignment horizontal="center" vertical="center" wrapText="1"/>
    </xf>
    <xf numFmtId="2" fontId="131" fillId="29" borderId="50" xfId="0" applyNumberFormat="1" applyFont="1" applyFill="1" applyBorder="1" applyAlignment="1">
      <alignment horizontal="center" vertical="center" wrapText="1"/>
    </xf>
    <xf numFmtId="2" fontId="131" fillId="0" borderId="50" xfId="0" applyNumberFormat="1" applyFont="1" applyBorder="1" applyAlignment="1">
      <alignment horizontal="center" vertical="center" wrapText="1"/>
    </xf>
    <xf numFmtId="0" fontId="131" fillId="0" borderId="77" xfId="0" applyFont="1" applyBorder="1" applyAlignment="1">
      <alignment horizontal="center" vertical="center" wrapText="1"/>
    </xf>
    <xf numFmtId="0" fontId="131" fillId="0" borderId="17" xfId="0" applyFont="1" applyBorder="1" applyAlignment="1">
      <alignment horizontal="center" vertical="center" wrapText="1"/>
    </xf>
    <xf numFmtId="1" fontId="131" fillId="29" borderId="17" xfId="0" applyNumberFormat="1" applyFont="1" applyFill="1" applyBorder="1" applyAlignment="1">
      <alignment horizontal="center" vertical="center" wrapText="1"/>
    </xf>
    <xf numFmtId="0" fontId="131" fillId="0" borderId="45" xfId="0" applyFont="1" applyBorder="1" applyAlignment="1">
      <alignment horizontal="center" vertical="center" wrapText="1"/>
    </xf>
    <xf numFmtId="0" fontId="131" fillId="0" borderId="18" xfId="0" applyFont="1" applyBorder="1" applyAlignment="1">
      <alignment horizontal="center" vertical="center" wrapText="1"/>
    </xf>
    <xf numFmtId="1" fontId="131" fillId="0" borderId="18" xfId="0" applyNumberFormat="1" applyFont="1" applyBorder="1" applyAlignment="1">
      <alignment horizontal="center" vertical="center" wrapText="1"/>
    </xf>
    <xf numFmtId="0" fontId="131" fillId="29" borderId="18" xfId="0" applyFont="1" applyFill="1" applyBorder="1" applyAlignment="1">
      <alignment horizontal="center" vertical="center" wrapText="1"/>
    </xf>
    <xf numFmtId="0" fontId="132" fillId="0" borderId="59" xfId="0" applyFont="1" applyBorder="1" applyAlignment="1">
      <alignment horizontal="center" vertical="center" wrapText="1"/>
    </xf>
    <xf numFmtId="0" fontId="133" fillId="0" borderId="17" xfId="0" applyFont="1" applyBorder="1" applyAlignment="1">
      <alignment horizontal="center" vertical="center" wrapText="1"/>
    </xf>
    <xf numFmtId="166" fontId="130" fillId="12" borderId="63" xfId="0" applyNumberFormat="1" applyFont="1" applyFill="1" applyBorder="1" applyAlignment="1">
      <alignment horizontal="center" vertical="center" wrapText="1"/>
    </xf>
    <xf numFmtId="0" fontId="132" fillId="0" borderId="55" xfId="0" applyFont="1" applyBorder="1" applyAlignment="1">
      <alignment horizontal="center" vertical="center" wrapText="1"/>
    </xf>
    <xf numFmtId="0" fontId="131" fillId="0" borderId="57" xfId="0" applyFont="1" applyBorder="1" applyAlignment="1">
      <alignment horizontal="center" vertical="center" wrapText="1"/>
    </xf>
    <xf numFmtId="166" fontId="131" fillId="29" borderId="18" xfId="0" applyNumberFormat="1" applyFont="1" applyFill="1" applyBorder="1" applyAlignment="1">
      <alignment horizontal="center" vertical="center" wrapText="1"/>
    </xf>
    <xf numFmtId="166" fontId="0" fillId="0" borderId="0" xfId="0" applyNumberFormat="1" applyAlignment="1">
      <alignment horizontal="center" vertical="center" wrapText="1"/>
    </xf>
    <xf numFmtId="0" fontId="134" fillId="0" borderId="0" xfId="0" applyFont="1" applyAlignment="1">
      <alignment vertical="center"/>
    </xf>
    <xf numFmtId="0" fontId="130" fillId="3" borderId="23" xfId="0" applyFont="1" applyFill="1" applyBorder="1" applyAlignment="1">
      <alignment horizontal="left" vertical="center"/>
    </xf>
    <xf numFmtId="0" fontId="130" fillId="3" borderId="27" xfId="0" applyFont="1" applyFill="1" applyBorder="1" applyAlignment="1">
      <alignment horizontal="center" vertical="center" wrapText="1"/>
    </xf>
    <xf numFmtId="0" fontId="130" fillId="3" borderId="25" xfId="0" applyFont="1" applyFill="1" applyBorder="1" applyAlignment="1">
      <alignment horizontal="left" vertical="center"/>
    </xf>
    <xf numFmtId="0" fontId="130" fillId="3" borderId="39" xfId="0" applyFont="1" applyFill="1" applyBorder="1" applyAlignment="1">
      <alignment horizontal="center" vertical="center" wrapText="1"/>
    </xf>
    <xf numFmtId="0" fontId="0" fillId="0" borderId="17" xfId="0" applyBorder="1" applyAlignment="1">
      <alignment horizontal="center" vertical="center" wrapText="1"/>
    </xf>
    <xf numFmtId="0" fontId="130" fillId="3" borderId="24" xfId="0" applyFont="1" applyFill="1" applyBorder="1" applyAlignment="1">
      <alignment vertical="center" wrapText="1"/>
    </xf>
    <xf numFmtId="0" fontId="131" fillId="6" borderId="50" xfId="0" applyFont="1" applyFill="1" applyBorder="1" applyAlignment="1">
      <alignment horizontal="center" vertical="center" wrapText="1"/>
    </xf>
    <xf numFmtId="0" fontId="131" fillId="5" borderId="50" xfId="0" applyFont="1" applyFill="1" applyBorder="1" applyAlignment="1">
      <alignment horizontal="center" vertical="center" wrapText="1"/>
    </xf>
    <xf numFmtId="0" fontId="131" fillId="0" borderId="26" xfId="0" applyFont="1" applyBorder="1" applyAlignment="1">
      <alignment horizontal="center" vertical="center" wrapText="1"/>
    </xf>
    <xf numFmtId="0" fontId="131" fillId="6" borderId="28" xfId="0" applyFont="1" applyFill="1" applyBorder="1" applyAlignment="1">
      <alignment horizontal="center" vertical="center" wrapText="1"/>
    </xf>
    <xf numFmtId="0" fontId="131" fillId="5" borderId="28" xfId="0" applyFont="1" applyFill="1" applyBorder="1" applyAlignment="1">
      <alignment horizontal="center" vertical="center" wrapText="1"/>
    </xf>
    <xf numFmtId="0" fontId="131" fillId="0" borderId="41" xfId="0" applyFont="1" applyBorder="1" applyAlignment="1">
      <alignment horizontal="center" vertical="center" wrapText="1"/>
    </xf>
    <xf numFmtId="2" fontId="131" fillId="6" borderId="50" xfId="0" applyNumberFormat="1" applyFont="1" applyFill="1" applyBorder="1" applyAlignment="1">
      <alignment horizontal="center" vertical="center" wrapText="1"/>
    </xf>
    <xf numFmtId="0" fontId="131" fillId="5" borderId="17" xfId="0" applyFont="1" applyFill="1" applyBorder="1" applyAlignment="1">
      <alignment horizontal="center" vertical="center" wrapText="1"/>
    </xf>
    <xf numFmtId="1" fontId="131" fillId="0" borderId="26" xfId="0" applyNumberFormat="1" applyFont="1" applyBorder="1" applyAlignment="1">
      <alignment horizontal="center" vertical="center" wrapText="1"/>
    </xf>
    <xf numFmtId="166" fontId="131" fillId="6" borderId="50" xfId="0" applyNumberFormat="1" applyFont="1" applyFill="1" applyBorder="1" applyAlignment="1">
      <alignment horizontal="center" vertical="center" wrapText="1"/>
    </xf>
    <xf numFmtId="1" fontId="131" fillId="0" borderId="25" xfId="0" applyNumberFormat="1" applyFont="1" applyBorder="1" applyAlignment="1">
      <alignment horizontal="center" vertical="center" wrapText="1"/>
    </xf>
    <xf numFmtId="0" fontId="131" fillId="0" borderId="18" xfId="8" applyFont="1" applyBorder="1" applyAlignment="1">
      <alignment horizontal="center" vertical="center" wrapText="1"/>
    </xf>
    <xf numFmtId="1" fontId="131" fillId="6" borderId="50" xfId="0" applyNumberFormat="1" applyFont="1" applyFill="1" applyBorder="1" applyAlignment="1">
      <alignment horizontal="center" vertical="center" wrapText="1"/>
    </xf>
    <xf numFmtId="0" fontId="131" fillId="5" borderId="18" xfId="0" applyFont="1" applyFill="1" applyBorder="1" applyAlignment="1">
      <alignment horizontal="center" vertical="center" wrapText="1"/>
    </xf>
    <xf numFmtId="0" fontId="135" fillId="0" borderId="17" xfId="0" applyFont="1" applyBorder="1" applyAlignment="1">
      <alignment horizontal="center" vertical="center" wrapText="1"/>
    </xf>
    <xf numFmtId="0" fontId="130" fillId="3" borderId="38" xfId="0" applyFont="1" applyFill="1" applyBorder="1" applyAlignment="1">
      <alignment horizontal="center" vertical="center" wrapText="1"/>
    </xf>
    <xf numFmtId="1" fontId="60" fillId="0" borderId="0" xfId="0" applyNumberFormat="1" applyFont="1" applyAlignment="1">
      <alignment horizontal="center" vertical="center" wrapText="1"/>
    </xf>
    <xf numFmtId="0" fontId="60" fillId="0" borderId="0" xfId="0" applyFont="1" applyAlignment="1">
      <alignment horizontal="left" vertical="center" wrapText="1"/>
    </xf>
    <xf numFmtId="17" fontId="130" fillId="0" borderId="18" xfId="0" quotePrefix="1" applyNumberFormat="1" applyFont="1" applyBorder="1" applyAlignment="1">
      <alignment horizontal="center" vertical="center" wrapText="1"/>
    </xf>
    <xf numFmtId="0" fontId="135" fillId="0" borderId="17" xfId="0" quotePrefix="1" applyFont="1" applyBorder="1" applyAlignment="1">
      <alignment horizontal="center" vertical="center" wrapText="1"/>
    </xf>
    <xf numFmtId="0" fontId="135" fillId="0" borderId="28" xfId="0" quotePrefix="1" applyFont="1" applyBorder="1" applyAlignment="1">
      <alignment horizontal="center" vertical="center" wrapText="1"/>
    </xf>
    <xf numFmtId="0" fontId="70" fillId="6" borderId="18" xfId="10" quotePrefix="1" applyFont="1" applyFill="1" applyBorder="1" applyAlignment="1">
      <alignment horizontal="center" vertical="center"/>
    </xf>
    <xf numFmtId="170" fontId="70" fillId="6" borderId="18" xfId="10" quotePrefix="1" applyNumberFormat="1" applyFont="1" applyFill="1" applyBorder="1" applyAlignment="1">
      <alignment horizontal="center" vertical="center" wrapText="1"/>
    </xf>
    <xf numFmtId="1" fontId="70" fillId="6" borderId="18" xfId="10" quotePrefix="1" applyNumberFormat="1" applyFont="1" applyFill="1" applyBorder="1" applyAlignment="1">
      <alignment horizontal="center" vertical="center"/>
    </xf>
    <xf numFmtId="167" fontId="70" fillId="0" borderId="18" xfId="10" quotePrefix="1" applyNumberFormat="1" applyFont="1" applyBorder="1" applyAlignment="1">
      <alignment horizontal="center" vertical="center" wrapText="1"/>
    </xf>
    <xf numFmtId="1" fontId="70" fillId="6" borderId="17" xfId="10" quotePrefix="1" applyNumberFormat="1" applyFont="1" applyFill="1" applyBorder="1" applyAlignment="1">
      <alignment horizontal="center" vertical="center" wrapText="1"/>
    </xf>
    <xf numFmtId="0" fontId="72" fillId="3" borderId="0" xfId="0" quotePrefix="1" applyFont="1" applyFill="1" applyAlignment="1">
      <alignment horizontal="center" vertical="center"/>
    </xf>
    <xf numFmtId="0" fontId="72" fillId="3" borderId="16" xfId="0" quotePrefix="1" applyFont="1" applyFill="1" applyBorder="1" applyAlignment="1">
      <alignment horizontal="center" vertical="center"/>
    </xf>
    <xf numFmtId="0" fontId="72" fillId="3" borderId="0" xfId="0" quotePrefix="1" applyFont="1" applyFill="1" applyAlignment="1">
      <alignment vertical="center"/>
    </xf>
    <xf numFmtId="0" fontId="72" fillId="0" borderId="16" xfId="0" quotePrefix="1" applyFont="1" applyBorder="1" applyAlignment="1">
      <alignment horizontal="center" vertical="center"/>
    </xf>
    <xf numFmtId="0" fontId="59" fillId="3" borderId="0" xfId="0" applyFont="1" applyFill="1" applyAlignment="1">
      <alignment horizontal="center"/>
    </xf>
    <xf numFmtId="0" fontId="140" fillId="3" borderId="0" xfId="18" applyFont="1" applyFill="1"/>
    <xf numFmtId="0" fontId="141" fillId="0" borderId="18" xfId="10" applyFont="1" applyBorder="1" applyAlignment="1">
      <alignment horizontal="center" vertical="center"/>
    </xf>
    <xf numFmtId="168" fontId="141" fillId="0" borderId="18" xfId="10" applyNumberFormat="1" applyFont="1" applyBorder="1" applyAlignment="1">
      <alignment horizontal="center" vertical="center"/>
    </xf>
    <xf numFmtId="0" fontId="70" fillId="0" borderId="18" xfId="10" applyFont="1" applyBorder="1" applyAlignment="1">
      <alignment horizontal="center"/>
    </xf>
    <xf numFmtId="0" fontId="70" fillId="5" borderId="18" xfId="10" applyFont="1" applyFill="1" applyBorder="1" applyAlignment="1">
      <alignment horizontal="center"/>
    </xf>
    <xf numFmtId="0" fontId="141" fillId="0" borderId="18" xfId="10" applyFont="1" applyBorder="1" applyAlignment="1">
      <alignment horizontal="center"/>
    </xf>
    <xf numFmtId="0" fontId="141" fillId="5" borderId="18" xfId="10" applyFont="1" applyFill="1" applyBorder="1" applyAlignment="1">
      <alignment horizontal="center" vertical="center"/>
    </xf>
    <xf numFmtId="0" fontId="139" fillId="0" borderId="18" xfId="0" applyFont="1" applyBorder="1" applyAlignment="1">
      <alignment horizontal="center"/>
    </xf>
    <xf numFmtId="0" fontId="58" fillId="0" borderId="0" xfId="22" applyFont="1"/>
    <xf numFmtId="0" fontId="139" fillId="0" borderId="53" xfId="22" applyFont="1" applyBorder="1" applyAlignment="1">
      <alignment horizontal="center" vertical="center" wrapText="1"/>
    </xf>
    <xf numFmtId="0" fontId="139" fillId="0" borderId="71" xfId="22" applyFont="1" applyBorder="1" applyAlignment="1">
      <alignment horizontal="center" vertical="center" wrapText="1"/>
    </xf>
    <xf numFmtId="0" fontId="139" fillId="0" borderId="71" xfId="22" applyFont="1" applyBorder="1" applyAlignment="1">
      <alignment horizontal="center" vertical="center"/>
    </xf>
    <xf numFmtId="0" fontId="139" fillId="0" borderId="62" xfId="22" applyFont="1" applyBorder="1" applyAlignment="1">
      <alignment horizontal="center" vertical="center"/>
    </xf>
    <xf numFmtId="0" fontId="139" fillId="0" borderId="62" xfId="22" applyFont="1" applyBorder="1" applyAlignment="1">
      <alignment horizontal="center" vertical="center" wrapText="1"/>
    </xf>
    <xf numFmtId="0" fontId="139" fillId="0" borderId="1" xfId="22" applyFont="1" applyBorder="1" applyAlignment="1">
      <alignment horizontal="center" vertical="center" wrapText="1"/>
    </xf>
    <xf numFmtId="0" fontId="58" fillId="0" borderId="72" xfId="22" applyFont="1" applyBorder="1" applyAlignment="1">
      <alignment vertical="center"/>
    </xf>
    <xf numFmtId="0" fontId="58" fillId="0" borderId="0" xfId="22" applyFont="1" applyAlignment="1">
      <alignment vertical="center"/>
    </xf>
    <xf numFmtId="0" fontId="58" fillId="0" borderId="18" xfId="0" applyFont="1" applyBorder="1" applyAlignment="1">
      <alignment horizontal="center"/>
    </xf>
    <xf numFmtId="0" fontId="58" fillId="0" borderId="76" xfId="22" applyFont="1" applyBorder="1" applyAlignment="1">
      <alignment vertical="center"/>
    </xf>
    <xf numFmtId="0" fontId="58" fillId="0" borderId="74" xfId="22" applyFont="1" applyBorder="1" applyAlignment="1">
      <alignment vertical="center"/>
    </xf>
    <xf numFmtId="0" fontId="58" fillId="0" borderId="78" xfId="22" applyFont="1" applyBorder="1" applyAlignment="1">
      <alignment vertical="center"/>
    </xf>
    <xf numFmtId="0" fontId="58" fillId="0" borderId="58" xfId="22" applyFont="1" applyBorder="1" applyAlignment="1">
      <alignment vertical="center"/>
    </xf>
    <xf numFmtId="0" fontId="58" fillId="0" borderId="64" xfId="22" applyFont="1" applyBorder="1" applyAlignment="1">
      <alignment vertical="center"/>
    </xf>
    <xf numFmtId="0" fontId="58" fillId="0" borderId="0" xfId="22" applyFont="1" applyAlignment="1">
      <alignment horizontal="center"/>
    </xf>
    <xf numFmtId="166" fontId="58" fillId="0" borderId="0" xfId="22" applyNumberFormat="1" applyFont="1"/>
    <xf numFmtId="0" fontId="58" fillId="0" borderId="0" xfId="22" applyFont="1" applyAlignment="1">
      <alignment horizontal="center" vertical="center"/>
    </xf>
    <xf numFmtId="0" fontId="58" fillId="0" borderId="0" xfId="22" applyFont="1" applyAlignment="1">
      <alignment horizontal="center" vertical="center" wrapText="1"/>
    </xf>
    <xf numFmtId="0" fontId="145" fillId="0" borderId="52" xfId="10" applyFont="1" applyBorder="1" applyAlignment="1">
      <alignment horizontal="center" vertical="center" wrapText="1"/>
    </xf>
    <xf numFmtId="0" fontId="145" fillId="0" borderId="53" xfId="10" applyFont="1" applyBorder="1" applyAlignment="1">
      <alignment horizontal="center" vertical="center" wrapText="1"/>
    </xf>
    <xf numFmtId="0" fontId="146" fillId="0" borderId="45" xfId="22" applyFont="1" applyBorder="1" applyAlignment="1">
      <alignment horizontal="center" vertical="center"/>
    </xf>
    <xf numFmtId="0" fontId="139" fillId="15" borderId="18" xfId="0" applyFont="1" applyFill="1" applyBorder="1" applyAlignment="1">
      <alignment horizontal="center" vertical="center"/>
    </xf>
    <xf numFmtId="14" fontId="58" fillId="0" borderId="18" xfId="22" applyNumberFormat="1" applyFont="1" applyBorder="1" applyAlignment="1">
      <alignment horizontal="center" vertical="center"/>
    </xf>
    <xf numFmtId="0" fontId="58" fillId="0" borderId="23" xfId="22" applyFont="1" applyBorder="1" applyAlignment="1">
      <alignment horizontal="center" vertical="center"/>
    </xf>
    <xf numFmtId="0" fontId="58" fillId="0" borderId="58" xfId="22" applyFont="1" applyBorder="1" applyAlignment="1">
      <alignment horizontal="center" vertical="center"/>
    </xf>
    <xf numFmtId="0" fontId="58" fillId="0" borderId="33" xfId="22" applyFont="1" applyBorder="1" applyAlignment="1">
      <alignment horizontal="center" vertical="center"/>
    </xf>
    <xf numFmtId="0" fontId="58" fillId="0" borderId="75" xfId="22" applyFont="1" applyBorder="1" applyAlignment="1">
      <alignment horizontal="center" vertical="center" wrapText="1"/>
    </xf>
    <xf numFmtId="14" fontId="58" fillId="0" borderId="50" xfId="22" applyNumberFormat="1" applyFont="1" applyBorder="1" applyAlignment="1">
      <alignment horizontal="center" vertical="center"/>
    </xf>
    <xf numFmtId="0" fontId="58" fillId="0" borderId="73" xfId="22" applyFont="1" applyBorder="1" applyAlignment="1">
      <alignment horizontal="center" vertical="center" wrapText="1"/>
    </xf>
    <xf numFmtId="166" fontId="58" fillId="0" borderId="18" xfId="0" applyNumberFormat="1" applyFont="1" applyBorder="1" applyAlignment="1">
      <alignment horizontal="center" vertical="center"/>
    </xf>
    <xf numFmtId="166" fontId="139" fillId="15" borderId="18" xfId="0" applyNumberFormat="1" applyFont="1" applyFill="1" applyBorder="1" applyAlignment="1">
      <alignment horizontal="center" vertical="center"/>
    </xf>
    <xf numFmtId="0" fontId="139" fillId="0" borderId="18" xfId="0" applyFont="1" applyBorder="1" applyAlignment="1">
      <alignment horizontal="center" vertical="center"/>
    </xf>
    <xf numFmtId="2" fontId="146" fillId="0" borderId="18" xfId="22" applyNumberFormat="1" applyFont="1" applyBorder="1" applyAlignment="1">
      <alignment horizontal="center" vertical="center"/>
    </xf>
    <xf numFmtId="0" fontId="146" fillId="0" borderId="59" xfId="22" applyFont="1" applyBorder="1" applyAlignment="1">
      <alignment horizontal="center" vertical="center"/>
    </xf>
    <xf numFmtId="0" fontId="146" fillId="0" borderId="17" xfId="22" applyFont="1" applyBorder="1" applyAlignment="1">
      <alignment horizontal="center" vertical="center"/>
    </xf>
    <xf numFmtId="1" fontId="146" fillId="0" borderId="17" xfId="22" applyNumberFormat="1" applyFont="1" applyBorder="1" applyAlignment="1">
      <alignment vertical="center"/>
    </xf>
    <xf numFmtId="1" fontId="146" fillId="0" borderId="17" xfId="22" applyNumberFormat="1" applyFont="1" applyBorder="1" applyAlignment="1">
      <alignment horizontal="center" vertical="center"/>
    </xf>
    <xf numFmtId="0" fontId="58" fillId="0" borderId="17" xfId="22" applyFont="1" applyBorder="1" applyAlignment="1">
      <alignment horizontal="center" vertical="center"/>
    </xf>
    <xf numFmtId="0" fontId="58" fillId="0" borderId="25" xfId="22" applyFont="1" applyBorder="1" applyAlignment="1">
      <alignment horizontal="center" vertical="center"/>
    </xf>
    <xf numFmtId="0" fontId="58" fillId="0" borderId="67" xfId="22" applyFont="1" applyBorder="1" applyAlignment="1">
      <alignment horizontal="center" vertical="center"/>
    </xf>
    <xf numFmtId="0" fontId="58" fillId="0" borderId="77" xfId="22" applyFont="1" applyBorder="1" applyAlignment="1">
      <alignment horizontal="center" vertical="center" wrapText="1"/>
    </xf>
    <xf numFmtId="166" fontId="145" fillId="0" borderId="63" xfId="22" applyNumberFormat="1" applyFont="1" applyBorder="1" applyAlignment="1">
      <alignment horizontal="center" vertical="center"/>
    </xf>
    <xf numFmtId="1" fontId="145" fillId="0" borderId="63" xfId="22" applyNumberFormat="1" applyFont="1" applyBorder="1" applyAlignment="1">
      <alignment horizontal="center" vertical="center"/>
    </xf>
    <xf numFmtId="0" fontId="58" fillId="0" borderId="63" xfId="22" applyFont="1" applyBorder="1" applyAlignment="1">
      <alignment vertical="center"/>
    </xf>
    <xf numFmtId="1" fontId="139" fillId="0" borderId="70" xfId="22" applyNumberFormat="1" applyFont="1" applyBorder="1" applyAlignment="1">
      <alignment horizontal="center" vertical="center"/>
    </xf>
    <xf numFmtId="1" fontId="139" fillId="0" borderId="79" xfId="22" applyNumberFormat="1" applyFont="1" applyBorder="1" applyAlignment="1">
      <alignment horizontal="center" vertical="center" wrapText="1"/>
    </xf>
    <xf numFmtId="166" fontId="145" fillId="0" borderId="28" xfId="22" applyNumberFormat="1" applyFont="1" applyBorder="1" applyAlignment="1">
      <alignment horizontal="center" vertical="center"/>
    </xf>
    <xf numFmtId="0" fontId="58" fillId="0" borderId="28" xfId="22" applyFont="1" applyBorder="1" applyAlignment="1">
      <alignment vertical="center"/>
    </xf>
    <xf numFmtId="1" fontId="139" fillId="0" borderId="66" xfId="22" applyNumberFormat="1" applyFont="1" applyBorder="1" applyAlignment="1">
      <alignment horizontal="center" vertical="center"/>
    </xf>
    <xf numFmtId="1" fontId="139" fillId="0" borderId="14" xfId="22" applyNumberFormat="1" applyFont="1" applyBorder="1" applyAlignment="1">
      <alignment horizontal="center" vertical="center" wrapText="1"/>
    </xf>
    <xf numFmtId="0" fontId="146" fillId="0" borderId="54" xfId="22" applyFont="1" applyBorder="1" applyAlignment="1">
      <alignment horizontal="center" vertical="center"/>
    </xf>
    <xf numFmtId="2" fontId="146" fillId="0" borderId="50" xfId="22" applyNumberFormat="1" applyFont="1" applyBorder="1" applyAlignment="1">
      <alignment horizontal="center" vertical="center"/>
    </xf>
    <xf numFmtId="0" fontId="143" fillId="5" borderId="17" xfId="0" applyFont="1" applyFill="1" applyBorder="1" applyAlignment="1">
      <alignment horizontal="center" vertical="center"/>
    </xf>
    <xf numFmtId="0" fontId="143" fillId="5" borderId="18" xfId="0" applyFont="1" applyFill="1" applyBorder="1" applyAlignment="1">
      <alignment horizontal="center" vertical="center"/>
    </xf>
    <xf numFmtId="0" fontId="140" fillId="3" borderId="20" xfId="18" applyFont="1" applyFill="1" applyBorder="1" applyAlignment="1">
      <alignment horizontal="center" vertical="center" wrapText="1"/>
    </xf>
    <xf numFmtId="0" fontId="139" fillId="0" borderId="0" xfId="0" applyFont="1" applyAlignment="1">
      <alignment horizontal="left"/>
    </xf>
    <xf numFmtId="0" fontId="58" fillId="0" borderId="0" xfId="0" applyFont="1"/>
    <xf numFmtId="0" fontId="58" fillId="0" borderId="49" xfId="0" applyFont="1" applyBorder="1" applyAlignment="1">
      <alignment horizontal="center"/>
    </xf>
    <xf numFmtId="0" fontId="58" fillId="0" borderId="29" xfId="0" applyFont="1" applyBorder="1"/>
    <xf numFmtId="0" fontId="58" fillId="0" borderId="0" xfId="0" applyFont="1" applyAlignment="1">
      <alignment horizontal="center" vertical="center"/>
    </xf>
    <xf numFmtId="0" fontId="139" fillId="16" borderId="18" xfId="0" applyFont="1" applyFill="1" applyBorder="1" applyAlignment="1">
      <alignment horizontal="center" vertical="center" wrapText="1"/>
    </xf>
    <xf numFmtId="16" fontId="58" fillId="17" borderId="18" xfId="0" applyNumberFormat="1" applyFont="1" applyFill="1" applyBorder="1" applyAlignment="1">
      <alignment horizontal="center"/>
    </xf>
    <xf numFmtId="0" fontId="58" fillId="0" borderId="18" xfId="0" applyFont="1" applyBorder="1"/>
    <xf numFmtId="0" fontId="58" fillId="5" borderId="18" xfId="0" applyFont="1" applyFill="1" applyBorder="1"/>
    <xf numFmtId="166" fontId="147" fillId="0" borderId="18" xfId="0" applyNumberFormat="1" applyFont="1" applyBorder="1" applyAlignment="1">
      <alignment horizontal="center" vertical="center"/>
    </xf>
    <xf numFmtId="166" fontId="58" fillId="0" borderId="18" xfId="0" applyNumberFormat="1" applyFont="1" applyBorder="1" applyAlignment="1">
      <alignment horizontal="center"/>
    </xf>
    <xf numFmtId="0" fontId="58" fillId="0" borderId="0" xfId="0" applyFont="1" applyAlignment="1">
      <alignment horizontal="left" vertical="center"/>
    </xf>
    <xf numFmtId="16" fontId="58" fillId="0" borderId="18" xfId="0" applyNumberFormat="1" applyFont="1" applyBorder="1" applyAlignment="1">
      <alignment horizontal="center"/>
    </xf>
    <xf numFmtId="0" fontId="58" fillId="0" borderId="13" xfId="0" applyFont="1" applyBorder="1"/>
    <xf numFmtId="0" fontId="141" fillId="4" borderId="18" xfId="10" applyFont="1" applyFill="1" applyBorder="1" applyAlignment="1">
      <alignment horizontal="center" vertical="center"/>
    </xf>
    <xf numFmtId="0" fontId="140" fillId="3" borderId="0" xfId="0" applyFont="1" applyFill="1" applyAlignment="1">
      <alignment horizontal="center" vertical="center"/>
    </xf>
    <xf numFmtId="0" fontId="141" fillId="3" borderId="0" xfId="18" applyFont="1" applyFill="1" applyAlignment="1">
      <alignment horizontal="center"/>
    </xf>
    <xf numFmtId="0" fontId="141" fillId="3" borderId="0" xfId="18" applyFont="1" applyFill="1" applyAlignment="1">
      <alignment horizontal="center" vertical="center" wrapText="1"/>
    </xf>
    <xf numFmtId="0" fontId="141" fillId="3" borderId="0" xfId="18" applyFont="1" applyFill="1" applyAlignment="1">
      <alignment horizontal="center" vertical="center"/>
    </xf>
    <xf numFmtId="0" fontId="141" fillId="3" borderId="0" xfId="18" applyFont="1" applyFill="1"/>
    <xf numFmtId="0" fontId="148" fillId="3" borderId="0" xfId="18" applyFont="1" applyFill="1"/>
    <xf numFmtId="0" fontId="141" fillId="3" borderId="0" xfId="18" applyFont="1" applyFill="1" applyAlignment="1">
      <alignment horizontal="left" vertical="center"/>
    </xf>
    <xf numFmtId="0" fontId="148" fillId="3" borderId="0" xfId="18" applyFont="1" applyFill="1" applyAlignment="1">
      <alignment horizontal="left" vertical="center"/>
    </xf>
    <xf numFmtId="14" fontId="57" fillId="0" borderId="18" xfId="22" applyNumberFormat="1" applyFont="1" applyBorder="1" applyAlignment="1">
      <alignment horizontal="center" vertical="center"/>
    </xf>
    <xf numFmtId="14" fontId="56" fillId="0" borderId="50" xfId="22" applyNumberFormat="1" applyFont="1" applyBorder="1" applyAlignment="1">
      <alignment horizontal="center" vertical="center"/>
    </xf>
    <xf numFmtId="14" fontId="55" fillId="0" borderId="50" xfId="22" applyNumberFormat="1" applyFont="1" applyBorder="1" applyAlignment="1">
      <alignment horizontal="center" vertical="center"/>
    </xf>
    <xf numFmtId="16" fontId="54" fillId="0" borderId="18" xfId="0" applyNumberFormat="1" applyFont="1" applyBorder="1" applyAlignment="1">
      <alignment horizontal="center"/>
    </xf>
    <xf numFmtId="0" fontId="53" fillId="0" borderId="18" xfId="0" applyFont="1" applyBorder="1"/>
    <xf numFmtId="0" fontId="70" fillId="30" borderId="18" xfId="10" applyFont="1" applyFill="1" applyBorder="1" applyAlignment="1">
      <alignment horizontal="center" vertical="center"/>
    </xf>
    <xf numFmtId="0" fontId="149" fillId="0" borderId="0" xfId="0" applyFont="1" applyAlignment="1">
      <alignment horizontal="center" vertical="center"/>
    </xf>
    <xf numFmtId="14" fontId="52" fillId="0" borderId="18" xfId="22" applyNumberFormat="1" applyFont="1" applyBorder="1" applyAlignment="1">
      <alignment horizontal="center" vertical="center"/>
    </xf>
    <xf numFmtId="1" fontId="60" fillId="6" borderId="17" xfId="0" applyNumberFormat="1" applyFont="1" applyFill="1" applyBorder="1" applyAlignment="1">
      <alignment horizontal="center" vertical="center"/>
    </xf>
    <xf numFmtId="0" fontId="51" fillId="0" borderId="0" xfId="0" applyFont="1" applyAlignment="1">
      <alignment horizontal="center" vertical="center"/>
    </xf>
    <xf numFmtId="14" fontId="51" fillId="0" borderId="18" xfId="22" applyNumberFormat="1" applyFont="1" applyBorder="1" applyAlignment="1">
      <alignment horizontal="center" vertical="center"/>
    </xf>
    <xf numFmtId="0" fontId="50" fillId="0" borderId="0" xfId="0" applyFont="1" applyAlignment="1">
      <alignment horizontal="center" vertical="center"/>
    </xf>
    <xf numFmtId="0" fontId="50" fillId="0" borderId="23" xfId="22" applyFont="1" applyBorder="1" applyAlignment="1">
      <alignment horizontal="center" vertical="center"/>
    </xf>
    <xf numFmtId="0" fontId="49" fillId="0" borderId="23" xfId="22" applyFont="1" applyBorder="1" applyAlignment="1">
      <alignment horizontal="center" vertical="center"/>
    </xf>
    <xf numFmtId="14" fontId="48" fillId="0" borderId="18" xfId="22" applyNumberFormat="1" applyFont="1" applyBorder="1" applyAlignment="1">
      <alignment horizontal="center" vertical="center"/>
    </xf>
    <xf numFmtId="0" fontId="47" fillId="0" borderId="18" xfId="0" applyFont="1" applyBorder="1" applyAlignment="1">
      <alignment horizontal="center"/>
    </xf>
    <xf numFmtId="14" fontId="47" fillId="0" borderId="18" xfId="22" applyNumberFormat="1" applyFont="1" applyBorder="1" applyAlignment="1">
      <alignment horizontal="center" vertical="center"/>
    </xf>
    <xf numFmtId="0" fontId="46" fillId="0" borderId="23" xfId="22" applyFont="1" applyBorder="1" applyAlignment="1">
      <alignment horizontal="center" vertical="center"/>
    </xf>
    <xf numFmtId="0" fontId="46" fillId="0" borderId="75" xfId="22" applyFont="1" applyBorder="1" applyAlignment="1">
      <alignment horizontal="center" vertical="center" wrapText="1"/>
    </xf>
    <xf numFmtId="0" fontId="45" fillId="0" borderId="18" xfId="0" applyFont="1" applyBorder="1" applyAlignment="1">
      <alignment horizontal="center"/>
    </xf>
    <xf numFmtId="0" fontId="44" fillId="0" borderId="18" xfId="0" applyFont="1" applyBorder="1" applyAlignment="1">
      <alignment horizontal="center"/>
    </xf>
    <xf numFmtId="0" fontId="70" fillId="18" borderId="18" xfId="10" applyFont="1" applyFill="1" applyBorder="1" applyAlignment="1">
      <alignment horizontal="center" vertical="center"/>
    </xf>
    <xf numFmtId="2" fontId="150" fillId="0" borderId="0" xfId="0" applyNumberFormat="1" applyFont="1" applyAlignment="1">
      <alignment horizontal="center" vertical="center" readingOrder="1"/>
    </xf>
    <xf numFmtId="2" fontId="60" fillId="0" borderId="0" xfId="0" applyNumberFormat="1" applyFont="1" applyAlignment="1">
      <alignment horizontal="center" vertical="center"/>
    </xf>
    <xf numFmtId="0" fontId="43" fillId="0" borderId="18" xfId="0" applyFont="1" applyBorder="1" applyAlignment="1">
      <alignment horizontal="center"/>
    </xf>
    <xf numFmtId="0" fontId="42" fillId="0" borderId="18" xfId="0" applyFont="1" applyBorder="1" applyAlignment="1">
      <alignment horizontal="center"/>
    </xf>
    <xf numFmtId="16" fontId="41" fillId="0" borderId="18" xfId="0" applyNumberFormat="1" applyFont="1" applyBorder="1" applyAlignment="1">
      <alignment horizontal="center"/>
    </xf>
    <xf numFmtId="0" fontId="41" fillId="0" borderId="18" xfId="0" applyFont="1" applyBorder="1" applyAlignment="1">
      <alignment horizontal="center"/>
    </xf>
    <xf numFmtId="0" fontId="40" fillId="0" borderId="18" xfId="0" applyFont="1" applyBorder="1" applyAlignment="1">
      <alignment horizontal="center"/>
    </xf>
    <xf numFmtId="14" fontId="39" fillId="0" borderId="18" xfId="22" applyNumberFormat="1" applyFont="1" applyBorder="1" applyAlignment="1">
      <alignment horizontal="center" vertical="center"/>
    </xf>
    <xf numFmtId="0" fontId="60" fillId="6" borderId="18" xfId="0" applyFont="1" applyFill="1" applyBorder="1" applyAlignment="1">
      <alignment horizontal="center" vertical="center"/>
    </xf>
    <xf numFmtId="0" fontId="141" fillId="0" borderId="0" xfId="10" applyFont="1" applyAlignment="1">
      <alignment horizontal="center" vertical="center"/>
    </xf>
    <xf numFmtId="0" fontId="38" fillId="0" borderId="18" xfId="0" applyFont="1" applyBorder="1" applyAlignment="1">
      <alignment horizontal="center"/>
    </xf>
    <xf numFmtId="0" fontId="38" fillId="5" borderId="18" xfId="0" applyFont="1" applyFill="1" applyBorder="1"/>
    <xf numFmtId="0" fontId="37" fillId="0" borderId="0" xfId="0" applyFont="1"/>
    <xf numFmtId="0" fontId="36" fillId="3" borderId="20" xfId="0" applyFont="1" applyFill="1" applyBorder="1" applyAlignment="1">
      <alignment horizontal="center"/>
    </xf>
    <xf numFmtId="0" fontId="36" fillId="0" borderId="18" xfId="0" applyFont="1" applyBorder="1" applyAlignment="1">
      <alignment horizontal="center"/>
    </xf>
    <xf numFmtId="0" fontId="70" fillId="18" borderId="18" xfId="10" applyFont="1" applyFill="1" applyBorder="1" applyAlignment="1">
      <alignment horizontal="left" vertical="center" wrapText="1"/>
    </xf>
    <xf numFmtId="16" fontId="35" fillId="0" borderId="18" xfId="0" applyNumberFormat="1" applyFont="1" applyBorder="1" applyAlignment="1">
      <alignment horizontal="center"/>
    </xf>
    <xf numFmtId="0" fontId="141" fillId="6" borderId="18" xfId="10" applyFont="1" applyFill="1" applyBorder="1" applyAlignment="1">
      <alignment horizontal="center" vertical="center"/>
    </xf>
    <xf numFmtId="0" fontId="34" fillId="0" borderId="18" xfId="0" applyFont="1" applyBorder="1" applyAlignment="1">
      <alignment horizontal="center"/>
    </xf>
    <xf numFmtId="0" fontId="75" fillId="0" borderId="63" xfId="0" applyFont="1" applyBorder="1" applyAlignment="1">
      <alignment horizontal="center" vertical="center"/>
    </xf>
    <xf numFmtId="0" fontId="70" fillId="3" borderId="44" xfId="18" applyFont="1" applyFill="1" applyBorder="1"/>
    <xf numFmtId="0" fontId="70" fillId="3" borderId="36" xfId="18" applyFont="1" applyFill="1" applyBorder="1"/>
    <xf numFmtId="0" fontId="152" fillId="3" borderId="18" xfId="26" applyFont="1" applyFill="1" applyBorder="1" applyAlignment="1">
      <alignment horizontal="center" vertical="center"/>
    </xf>
    <xf numFmtId="170" fontId="60" fillId="5" borderId="17" xfId="0" applyNumberFormat="1" applyFont="1" applyFill="1" applyBorder="1" applyAlignment="1">
      <alignment horizontal="center" vertical="center"/>
    </xf>
    <xf numFmtId="170" fontId="60" fillId="3" borderId="17" xfId="0" applyNumberFormat="1" applyFont="1" applyFill="1" applyBorder="1" applyAlignment="1">
      <alignment horizontal="center" vertical="center"/>
    </xf>
    <xf numFmtId="0" fontId="77" fillId="3" borderId="18" xfId="0" applyFont="1" applyFill="1" applyBorder="1" applyAlignment="1">
      <alignment horizontal="center" vertical="center"/>
    </xf>
    <xf numFmtId="0" fontId="60" fillId="3" borderId="36" xfId="0" applyFont="1" applyFill="1" applyBorder="1"/>
    <xf numFmtId="176" fontId="60" fillId="5" borderId="17" xfId="0" applyNumberFormat="1" applyFont="1" applyFill="1" applyBorder="1" applyAlignment="1">
      <alignment horizontal="center" vertical="center"/>
    </xf>
    <xf numFmtId="1" fontId="153" fillId="0" borderId="18" xfId="10" applyNumberFormat="1" applyFont="1" applyBorder="1" applyAlignment="1">
      <alignment horizontal="center" vertical="center" wrapText="1"/>
    </xf>
    <xf numFmtId="0" fontId="153" fillId="0" borderId="18" xfId="10" quotePrefix="1" applyFont="1" applyBorder="1" applyAlignment="1">
      <alignment horizontal="center" vertical="center" wrapText="1"/>
    </xf>
    <xf numFmtId="167" fontId="153" fillId="0" borderId="18" xfId="10" applyNumberFormat="1" applyFont="1" applyBorder="1" applyAlignment="1">
      <alignment horizontal="center" vertical="center" wrapText="1"/>
    </xf>
    <xf numFmtId="168" fontId="153" fillId="0" borderId="18" xfId="10" applyNumberFormat="1" applyFont="1" applyBorder="1" applyAlignment="1">
      <alignment horizontal="center" vertical="center" wrapText="1"/>
    </xf>
    <xf numFmtId="0" fontId="153" fillId="0" borderId="18" xfId="10" applyFont="1" applyBorder="1" applyAlignment="1">
      <alignment horizontal="center" vertical="center" wrapText="1"/>
    </xf>
    <xf numFmtId="0" fontId="154" fillId="0" borderId="18" xfId="10" applyFont="1" applyBorder="1" applyAlignment="1">
      <alignment horizontal="center" vertical="center" wrapText="1"/>
    </xf>
    <xf numFmtId="0" fontId="153" fillId="0" borderId="18" xfId="10" applyFont="1" applyBorder="1" applyAlignment="1">
      <alignment horizontal="center" vertical="center"/>
    </xf>
    <xf numFmtId="49" fontId="153" fillId="0" borderId="18" xfId="10" applyNumberFormat="1" applyFont="1" applyBorder="1" applyAlignment="1">
      <alignment horizontal="center" vertical="center" wrapText="1"/>
    </xf>
    <xf numFmtId="49" fontId="153" fillId="0" borderId="18" xfId="10" applyNumberFormat="1" applyFont="1" applyBorder="1" applyAlignment="1">
      <alignment horizontal="center" vertical="center"/>
    </xf>
    <xf numFmtId="167" fontId="153" fillId="0" borderId="18" xfId="10" quotePrefix="1" applyNumberFormat="1" applyFont="1" applyBorder="1" applyAlignment="1">
      <alignment horizontal="center" vertical="center" wrapText="1"/>
    </xf>
    <xf numFmtId="1" fontId="153" fillId="0" borderId="18" xfId="10" applyNumberFormat="1" applyFont="1" applyBorder="1" applyAlignment="1">
      <alignment horizontal="center" vertical="center"/>
    </xf>
    <xf numFmtId="168" fontId="153" fillId="0" borderId="18" xfId="10" applyNumberFormat="1" applyFont="1" applyBorder="1" applyAlignment="1">
      <alignment horizontal="center" vertical="center"/>
    </xf>
    <xf numFmtId="17" fontId="153" fillId="0" borderId="18" xfId="10" applyNumberFormat="1" applyFont="1" applyBorder="1" applyAlignment="1">
      <alignment horizontal="center" vertical="center"/>
    </xf>
    <xf numFmtId="166" fontId="154" fillId="0" borderId="18" xfId="10" applyNumberFormat="1" applyFont="1" applyBorder="1" applyAlignment="1">
      <alignment horizontal="center" vertical="center"/>
    </xf>
    <xf numFmtId="0" fontId="155" fillId="0" borderId="18" xfId="0" quotePrefix="1" applyFont="1" applyBorder="1" applyAlignment="1">
      <alignment horizontal="center" vertical="center"/>
    </xf>
    <xf numFmtId="0" fontId="155" fillId="0" borderId="18" xfId="0" applyFont="1" applyBorder="1" applyAlignment="1">
      <alignment horizontal="center" vertical="center"/>
    </xf>
    <xf numFmtId="16" fontId="155" fillId="0" borderId="18" xfId="0" quotePrefix="1" applyNumberFormat="1" applyFont="1" applyBorder="1" applyAlignment="1">
      <alignment horizontal="center" vertical="center"/>
    </xf>
    <xf numFmtId="0" fontId="105" fillId="0" borderId="18" xfId="10" applyFont="1" applyBorder="1" applyAlignment="1">
      <alignment horizontal="center" vertical="center"/>
    </xf>
    <xf numFmtId="0" fontId="153" fillId="0" borderId="18" xfId="10" quotePrefix="1" applyFont="1" applyBorder="1" applyAlignment="1">
      <alignment horizontal="center" vertical="center"/>
    </xf>
    <xf numFmtId="0" fontId="153" fillId="0" borderId="18" xfId="0" applyFont="1" applyBorder="1" applyAlignment="1">
      <alignment horizontal="center" vertical="center"/>
    </xf>
    <xf numFmtId="0" fontId="153" fillId="0" borderId="18" xfId="18" applyFont="1" applyBorder="1" applyAlignment="1">
      <alignment horizontal="center" vertical="center" wrapText="1"/>
    </xf>
    <xf numFmtId="0" fontId="153" fillId="0" borderId="18" xfId="18" applyFont="1" applyBorder="1" applyAlignment="1">
      <alignment horizontal="center"/>
    </xf>
    <xf numFmtId="0" fontId="156" fillId="0" borderId="18" xfId="0" applyFont="1" applyBorder="1" applyAlignment="1">
      <alignment horizontal="center"/>
    </xf>
    <xf numFmtId="0" fontId="153" fillId="5" borderId="18" xfId="10" applyFont="1" applyFill="1" applyBorder="1" applyAlignment="1">
      <alignment horizontal="center" vertical="center"/>
    </xf>
    <xf numFmtId="0" fontId="153" fillId="0" borderId="18" xfId="10" applyFont="1" applyBorder="1" applyAlignment="1">
      <alignment vertical="center"/>
    </xf>
    <xf numFmtId="15" fontId="155" fillId="0" borderId="18" xfId="27" applyNumberFormat="1" applyFont="1" applyBorder="1" applyAlignment="1">
      <alignment horizontal="center" vertical="center"/>
    </xf>
    <xf numFmtId="15" fontId="158" fillId="0" borderId="18" xfId="27" applyNumberFormat="1" applyFont="1" applyBorder="1" applyAlignment="1">
      <alignment horizontal="center" vertical="center"/>
    </xf>
    <xf numFmtId="0" fontId="153" fillId="0" borderId="18" xfId="0" quotePrefix="1" applyFont="1" applyBorder="1" applyAlignment="1">
      <alignment horizontal="center" vertical="center"/>
    </xf>
    <xf numFmtId="0" fontId="105" fillId="0" borderId="18" xfId="0" applyFont="1" applyBorder="1" applyAlignment="1">
      <alignment horizontal="center" vertical="center"/>
    </xf>
    <xf numFmtId="16" fontId="153" fillId="0" borderId="18" xfId="10" applyNumberFormat="1" applyFont="1" applyBorder="1" applyAlignment="1">
      <alignment horizontal="center" vertical="center"/>
    </xf>
    <xf numFmtId="1" fontId="96" fillId="0" borderId="28" xfId="0" applyNumberFormat="1" applyFont="1" applyBorder="1" applyAlignment="1">
      <alignment horizontal="center" vertical="center" wrapText="1"/>
    </xf>
    <xf numFmtId="49" fontId="96" fillId="0" borderId="28" xfId="0" applyNumberFormat="1" applyFont="1" applyBorder="1" applyAlignment="1">
      <alignment horizontal="center" vertical="center" wrapText="1"/>
    </xf>
    <xf numFmtId="49" fontId="96" fillId="0" borderId="41" xfId="0" applyNumberFormat="1" applyFont="1" applyBorder="1" applyAlignment="1">
      <alignment horizontal="center" vertical="center" wrapText="1"/>
    </xf>
    <xf numFmtId="49" fontId="96" fillId="0" borderId="13" xfId="0" applyNumberFormat="1" applyFont="1" applyBorder="1" applyAlignment="1">
      <alignment vertical="center" wrapText="1"/>
    </xf>
    <xf numFmtId="49" fontId="96" fillId="0" borderId="0" xfId="0" applyNumberFormat="1" applyFont="1" applyAlignment="1">
      <alignment vertical="center" wrapText="1"/>
    </xf>
    <xf numFmtId="0" fontId="96" fillId="0" borderId="0" xfId="0" applyFont="1" applyAlignment="1">
      <alignment horizontal="center" vertical="center" wrapText="1"/>
    </xf>
    <xf numFmtId="49" fontId="96" fillId="0" borderId="29" xfId="0" applyNumberFormat="1" applyFont="1" applyBorder="1" applyAlignment="1">
      <alignment vertical="center" wrapText="1"/>
    </xf>
    <xf numFmtId="166" fontId="75" fillId="0" borderId="0" xfId="0" applyNumberFormat="1" applyFont="1" applyAlignment="1">
      <alignment horizontal="center" vertical="center"/>
    </xf>
    <xf numFmtId="49" fontId="96" fillId="0" borderId="61" xfId="0" applyNumberFormat="1" applyFont="1" applyBorder="1" applyAlignment="1">
      <alignment horizontal="center" vertical="center" wrapText="1"/>
    </xf>
    <xf numFmtId="49" fontId="96" fillId="0" borderId="50" xfId="0" applyNumberFormat="1" applyFont="1" applyBorder="1" applyAlignment="1">
      <alignment vertical="center" wrapText="1"/>
    </xf>
    <xf numFmtId="0" fontId="96" fillId="0" borderId="50" xfId="0" applyFont="1" applyBorder="1" applyAlignment="1">
      <alignment horizontal="center" vertical="center" wrapText="1"/>
    </xf>
    <xf numFmtId="0" fontId="159" fillId="0" borderId="50" xfId="0" applyFont="1" applyBorder="1" applyAlignment="1">
      <alignment horizontal="center" wrapText="1"/>
    </xf>
    <xf numFmtId="0" fontId="100" fillId="0" borderId="50" xfId="0" applyFont="1" applyBorder="1" applyAlignment="1">
      <alignment horizontal="center" vertical="center"/>
    </xf>
    <xf numFmtId="166" fontId="159" fillId="0" borderId="50" xfId="0" applyNumberFormat="1" applyFont="1" applyBorder="1" applyAlignment="1">
      <alignment horizontal="center" wrapText="1"/>
    </xf>
    <xf numFmtId="0" fontId="159" fillId="0" borderId="18" xfId="0" applyFont="1" applyBorder="1" applyAlignment="1">
      <alignment horizontal="center" wrapText="1"/>
    </xf>
    <xf numFmtId="0" fontId="100" fillId="0" borderId="18" xfId="0" applyFont="1" applyBorder="1" applyAlignment="1">
      <alignment horizontal="center" vertical="center"/>
    </xf>
    <xf numFmtId="0" fontId="32" fillId="0" borderId="18" xfId="0" applyFont="1" applyBorder="1" applyAlignment="1">
      <alignment horizontal="center" vertical="center"/>
    </xf>
    <xf numFmtId="166" fontId="159" fillId="0" borderId="18" xfId="0" applyNumberFormat="1" applyFont="1" applyBorder="1" applyAlignment="1">
      <alignment horizontal="center" wrapText="1"/>
    </xf>
    <xf numFmtId="2" fontId="160" fillId="0" borderId="18" xfId="0" quotePrefix="1" applyNumberFormat="1" applyFont="1" applyBorder="1" applyAlignment="1">
      <alignment horizontal="center" vertical="center"/>
    </xf>
    <xf numFmtId="2" fontId="160" fillId="0" borderId="18" xfId="0" applyNumberFormat="1" applyFont="1" applyBorder="1" applyAlignment="1">
      <alignment horizontal="center" vertical="center"/>
    </xf>
    <xf numFmtId="0" fontId="160" fillId="0" borderId="18" xfId="0" applyFont="1" applyBorder="1" applyAlignment="1">
      <alignment horizontal="center" vertical="center"/>
    </xf>
    <xf numFmtId="2" fontId="98" fillId="0" borderId="18" xfId="0" applyNumberFormat="1" applyFont="1" applyBorder="1" applyAlignment="1">
      <alignment horizontal="center" vertical="center" wrapText="1"/>
    </xf>
    <xf numFmtId="0" fontId="101" fillId="0" borderId="18" xfId="0" applyFont="1" applyBorder="1" applyAlignment="1">
      <alignment horizontal="center" vertical="center"/>
    </xf>
    <xf numFmtId="166" fontId="98" fillId="0" borderId="18" xfId="0" applyNumberFormat="1" applyFont="1" applyBorder="1" applyAlignment="1">
      <alignment horizontal="center" vertical="center" wrapText="1"/>
    </xf>
    <xf numFmtId="14" fontId="98" fillId="0" borderId="50" xfId="0" applyNumberFormat="1" applyFont="1" applyBorder="1" applyAlignment="1">
      <alignment horizontal="center" vertical="center" wrapText="1"/>
    </xf>
    <xf numFmtId="166" fontId="98" fillId="0" borderId="50" xfId="0" applyNumberFormat="1" applyFont="1" applyBorder="1" applyAlignment="1">
      <alignment horizontal="center" vertical="center" wrapText="1"/>
    </xf>
    <xf numFmtId="2" fontId="99" fillId="0" borderId="50" xfId="0" applyNumberFormat="1" applyFont="1" applyBorder="1" applyAlignment="1">
      <alignment horizontal="center" vertical="center" wrapText="1"/>
    </xf>
    <xf numFmtId="0" fontId="99" fillId="0" borderId="50" xfId="0" applyFont="1" applyBorder="1" applyAlignment="1">
      <alignment horizontal="center" vertical="center" wrapText="1"/>
    </xf>
    <xf numFmtId="166" fontId="101" fillId="0" borderId="50" xfId="0" applyNumberFormat="1" applyFont="1" applyBorder="1" applyAlignment="1">
      <alignment horizontal="center" vertical="center"/>
    </xf>
    <xf numFmtId="2" fontId="98" fillId="0" borderId="50" xfId="0" applyNumberFormat="1" applyFont="1" applyBorder="1" applyAlignment="1">
      <alignment horizontal="center" vertical="center" wrapText="1"/>
    </xf>
    <xf numFmtId="0" fontId="75" fillId="0" borderId="33" xfId="0" applyFont="1" applyBorder="1" applyAlignment="1">
      <alignment horizontal="center" vertical="center"/>
    </xf>
    <xf numFmtId="166" fontId="99" fillId="0" borderId="50" xfId="0" applyNumberFormat="1" applyFont="1" applyBorder="1" applyAlignment="1">
      <alignment horizontal="center" vertical="center" wrapText="1"/>
    </xf>
    <xf numFmtId="0" fontId="98" fillId="0" borderId="50" xfId="0" applyFont="1" applyBorder="1" applyAlignment="1">
      <alignment horizontal="center" vertical="center"/>
    </xf>
    <xf numFmtId="166" fontId="97" fillId="0" borderId="50" xfId="0" applyNumberFormat="1" applyFont="1" applyBorder="1" applyAlignment="1">
      <alignment horizontal="center" vertical="center"/>
    </xf>
    <xf numFmtId="2" fontId="97" fillId="0" borderId="50" xfId="0" applyNumberFormat="1" applyFont="1" applyBorder="1" applyAlignment="1">
      <alignment horizontal="center" vertical="center"/>
    </xf>
    <xf numFmtId="0" fontId="101" fillId="0" borderId="50" xfId="0" applyFont="1" applyBorder="1" applyAlignment="1">
      <alignment horizontal="center" vertical="center"/>
    </xf>
    <xf numFmtId="2" fontId="97" fillId="0" borderId="18" xfId="0" applyNumberFormat="1" applyFont="1" applyBorder="1" applyAlignment="1">
      <alignment horizontal="center" vertical="center"/>
    </xf>
    <xf numFmtId="169" fontId="97" fillId="0" borderId="18" xfId="0" applyNumberFormat="1" applyFont="1" applyBorder="1" applyAlignment="1">
      <alignment horizontal="center" vertical="center"/>
    </xf>
    <xf numFmtId="14" fontId="97" fillId="0" borderId="50" xfId="0" applyNumberFormat="1" applyFont="1" applyBorder="1" applyAlignment="1">
      <alignment horizontal="center" vertical="center"/>
    </xf>
    <xf numFmtId="166" fontId="99" fillId="0" borderId="18" xfId="0" applyNumberFormat="1" applyFont="1" applyBorder="1" applyAlignment="1">
      <alignment horizontal="center" vertical="center"/>
    </xf>
    <xf numFmtId="166" fontId="75" fillId="0" borderId="33" xfId="0" applyNumberFormat="1" applyFont="1" applyBorder="1" applyAlignment="1">
      <alignment horizontal="center" vertical="center"/>
    </xf>
    <xf numFmtId="166" fontId="75" fillId="0" borderId="18" xfId="0" applyNumberFormat="1" applyFont="1" applyBorder="1" applyAlignment="1">
      <alignment horizontal="center" vertical="center"/>
    </xf>
    <xf numFmtId="0" fontId="97" fillId="0" borderId="27" xfId="0" applyFont="1" applyBorder="1" applyAlignment="1">
      <alignment horizontal="center" vertical="center"/>
    </xf>
    <xf numFmtId="14" fontId="97" fillId="0" borderId="18" xfId="0" applyNumberFormat="1" applyFont="1" applyBorder="1" applyAlignment="1">
      <alignment horizontal="center" vertical="center"/>
    </xf>
    <xf numFmtId="2" fontId="101" fillId="0" borderId="18" xfId="0" applyNumberFormat="1" applyFont="1" applyBorder="1" applyAlignment="1">
      <alignment horizontal="center" vertical="center"/>
    </xf>
    <xf numFmtId="17" fontId="70" fillId="0" borderId="18" xfId="10" applyNumberFormat="1" applyFont="1" applyBorder="1" applyAlignment="1">
      <alignment horizontal="center" vertical="center"/>
    </xf>
    <xf numFmtId="0" fontId="70" fillId="0" borderId="18" xfId="10" quotePrefix="1" applyFont="1" applyBorder="1" applyAlignment="1">
      <alignment horizontal="center" vertical="center"/>
    </xf>
    <xf numFmtId="0" fontId="72" fillId="0" borderId="18" xfId="0" applyFont="1" applyBorder="1" applyAlignment="1">
      <alignment horizontal="center" vertical="center"/>
    </xf>
    <xf numFmtId="168" fontId="70" fillId="0" borderId="18" xfId="10" applyNumberFormat="1" applyFont="1" applyBorder="1" applyAlignment="1">
      <alignment horizontal="center"/>
    </xf>
    <xf numFmtId="0" fontId="70" fillId="0" borderId="18" xfId="10" applyFont="1" applyBorder="1"/>
    <xf numFmtId="168" fontId="141" fillId="0" borderId="18" xfId="10" applyNumberFormat="1" applyFont="1" applyBorder="1" applyAlignment="1">
      <alignment horizontal="center"/>
    </xf>
    <xf numFmtId="0" fontId="162" fillId="0" borderId="18" xfId="0" quotePrefix="1" applyFont="1" applyBorder="1" applyAlignment="1">
      <alignment horizontal="center" vertical="center"/>
    </xf>
    <xf numFmtId="0" fontId="162" fillId="0" borderId="18" xfId="0" applyFont="1" applyBorder="1" applyAlignment="1">
      <alignment horizontal="center" vertical="center"/>
    </xf>
    <xf numFmtId="17" fontId="153" fillId="0" borderId="18" xfId="10" applyNumberFormat="1" applyFont="1" applyBorder="1" applyAlignment="1">
      <alignment horizontal="center" vertical="center" wrapText="1"/>
    </xf>
    <xf numFmtId="1" fontId="153" fillId="0" borderId="18" xfId="10" quotePrefix="1" applyNumberFormat="1" applyFont="1" applyBorder="1" applyAlignment="1">
      <alignment horizontal="center" vertical="center" wrapText="1"/>
    </xf>
    <xf numFmtId="0" fontId="156" fillId="0" borderId="18" xfId="0" quotePrefix="1" applyFont="1" applyBorder="1" applyAlignment="1">
      <alignment horizontal="center" vertical="center"/>
    </xf>
    <xf numFmtId="0" fontId="156" fillId="0" borderId="18" xfId="0" applyFont="1" applyBorder="1" applyAlignment="1">
      <alignment horizontal="center" vertical="center"/>
    </xf>
    <xf numFmtId="14" fontId="156" fillId="0" borderId="18" xfId="0" applyNumberFormat="1" applyFont="1" applyBorder="1" applyAlignment="1">
      <alignment horizontal="center" vertical="center"/>
    </xf>
    <xf numFmtId="177" fontId="156" fillId="0" borderId="18" xfId="0" applyNumberFormat="1" applyFont="1" applyBorder="1" applyAlignment="1">
      <alignment horizontal="center" vertical="center"/>
    </xf>
    <xf numFmtId="16" fontId="156" fillId="0" borderId="18" xfId="0" quotePrefix="1" applyNumberFormat="1" applyFont="1" applyBorder="1" applyAlignment="1">
      <alignment horizontal="center" vertical="center"/>
    </xf>
    <xf numFmtId="0" fontId="154" fillId="0" borderId="18" xfId="28" quotePrefix="1" applyFont="1" applyBorder="1" applyAlignment="1" applyProtection="1">
      <alignment horizontal="center" vertical="center"/>
    </xf>
    <xf numFmtId="0" fontId="167" fillId="0" borderId="18" xfId="0" applyFont="1" applyBorder="1" applyAlignment="1">
      <alignment horizontal="center" vertical="center" wrapText="1"/>
    </xf>
    <xf numFmtId="0" fontId="169" fillId="0" borderId="18" xfId="0" applyFont="1" applyBorder="1" applyAlignment="1">
      <alignment horizontal="center" vertical="center"/>
    </xf>
    <xf numFmtId="0" fontId="170" fillId="0" borderId="18" xfId="0" applyFont="1" applyBorder="1" applyAlignment="1">
      <alignment horizontal="center" vertical="center"/>
    </xf>
    <xf numFmtId="0" fontId="171" fillId="0" borderId="18" xfId="0" applyFont="1" applyBorder="1" applyAlignment="1">
      <alignment horizontal="center" vertical="center"/>
    </xf>
    <xf numFmtId="0" fontId="164" fillId="0" borderId="18" xfId="0" applyFont="1" applyBorder="1" applyAlignment="1">
      <alignment wrapText="1"/>
    </xf>
    <xf numFmtId="0" fontId="165" fillId="0" borderId="18" xfId="0" applyFont="1" applyBorder="1" applyAlignment="1">
      <alignment vertical="center" wrapText="1"/>
    </xf>
    <xf numFmtId="0" fontId="164" fillId="0" borderId="18" xfId="0" applyFont="1" applyBorder="1" applyAlignment="1">
      <alignment vertical="center" wrapText="1"/>
    </xf>
    <xf numFmtId="0" fontId="165" fillId="0" borderId="18" xfId="0" applyFont="1" applyBorder="1" applyAlignment="1">
      <alignment horizontal="center" vertical="center" wrapText="1"/>
    </xf>
    <xf numFmtId="0" fontId="167" fillId="0" borderId="23" xfId="0" applyFont="1" applyBorder="1" applyAlignment="1">
      <alignment horizontal="center" vertical="center" wrapText="1"/>
    </xf>
    <xf numFmtId="0" fontId="166" fillId="0" borderId="18" xfId="0" applyFont="1" applyBorder="1" applyAlignment="1">
      <alignment horizontal="center" vertical="center"/>
    </xf>
    <xf numFmtId="0" fontId="75" fillId="31" borderId="51" xfId="0" applyFont="1" applyFill="1" applyBorder="1" applyAlignment="1">
      <alignment vertical="center" wrapText="1"/>
    </xf>
    <xf numFmtId="0" fontId="75" fillId="31" borderId="63" xfId="0" applyFont="1" applyFill="1" applyBorder="1" applyAlignment="1">
      <alignment vertical="center" wrapText="1"/>
    </xf>
    <xf numFmtId="0" fontId="75" fillId="31" borderId="63" xfId="0" applyFont="1" applyFill="1" applyBorder="1" applyAlignment="1">
      <alignment vertical="center"/>
    </xf>
    <xf numFmtId="0" fontId="75" fillId="31" borderId="45" xfId="0" applyFont="1" applyFill="1" applyBorder="1" applyAlignment="1">
      <alignment vertical="center" wrapText="1"/>
    </xf>
    <xf numFmtId="0" fontId="75" fillId="31" borderId="18" xfId="0" applyFont="1" applyFill="1" applyBorder="1" applyAlignment="1">
      <alignment vertical="center" wrapText="1"/>
    </xf>
    <xf numFmtId="0" fontId="75" fillId="31" borderId="18" xfId="0" applyFont="1" applyFill="1" applyBorder="1" applyAlignment="1">
      <alignment vertical="center"/>
    </xf>
    <xf numFmtId="0" fontId="75" fillId="0" borderId="63" xfId="0" applyFont="1" applyBorder="1" applyAlignment="1">
      <alignment horizontal="left" vertical="center"/>
    </xf>
    <xf numFmtId="0" fontId="75" fillId="0" borderId="18" xfId="0" applyFont="1" applyBorder="1" applyAlignment="1">
      <alignment horizontal="left" vertical="center"/>
    </xf>
    <xf numFmtId="0" fontId="153" fillId="5" borderId="18" xfId="10" quotePrefix="1" applyFont="1" applyFill="1" applyBorder="1" applyAlignment="1">
      <alignment horizontal="center" vertical="center"/>
    </xf>
    <xf numFmtId="2" fontId="169" fillId="0" borderId="18" xfId="0" applyNumberFormat="1" applyFont="1" applyBorder="1" applyAlignment="1">
      <alignment horizontal="center" vertical="center"/>
    </xf>
    <xf numFmtId="2" fontId="170" fillId="0" borderId="18" xfId="0" applyNumberFormat="1" applyFont="1" applyBorder="1" applyAlignment="1">
      <alignment horizontal="center" vertical="center"/>
    </xf>
    <xf numFmtId="2" fontId="171" fillId="0" borderId="18" xfId="0" applyNumberFormat="1" applyFont="1" applyBorder="1" applyAlignment="1">
      <alignment horizontal="center" vertical="center"/>
    </xf>
    <xf numFmtId="0" fontId="75" fillId="0" borderId="18" xfId="0" applyFont="1" applyBorder="1" applyAlignment="1">
      <alignment horizontal="left" vertical="center" wrapText="1"/>
    </xf>
    <xf numFmtId="0" fontId="167" fillId="0" borderId="18" xfId="0" applyFont="1" applyBorder="1" applyAlignment="1">
      <alignment horizontal="left" vertical="center"/>
    </xf>
    <xf numFmtId="0" fontId="168" fillId="0" borderId="18" xfId="0" applyFont="1" applyBorder="1" applyAlignment="1">
      <alignment horizontal="left" vertical="center"/>
    </xf>
    <xf numFmtId="0" fontId="72" fillId="0" borderId="18" xfId="18" applyFont="1" applyBorder="1" applyAlignment="1">
      <alignment horizontal="center" vertical="center"/>
    </xf>
    <xf numFmtId="0" fontId="153" fillId="5" borderId="18" xfId="0" quotePrefix="1" applyFont="1" applyFill="1" applyBorder="1" applyAlignment="1">
      <alignment horizontal="center" vertical="center"/>
    </xf>
    <xf numFmtId="0" fontId="153" fillId="0" borderId="18" xfId="0" applyFont="1" applyBorder="1" applyAlignment="1" applyProtection="1">
      <alignment horizontal="center" vertical="center"/>
      <protection locked="0"/>
    </xf>
    <xf numFmtId="168" fontId="153" fillId="0" borderId="18" xfId="0" applyNumberFormat="1" applyFont="1" applyBorder="1" applyAlignment="1">
      <alignment horizontal="center" vertical="center"/>
    </xf>
    <xf numFmtId="16" fontId="153" fillId="0" borderId="18" xfId="0" quotePrefix="1" applyNumberFormat="1" applyFont="1" applyBorder="1" applyAlignment="1">
      <alignment horizontal="center" vertical="center"/>
    </xf>
    <xf numFmtId="49" fontId="153" fillId="0" borderId="18" xfId="0" quotePrefix="1" applyNumberFormat="1" applyFont="1" applyBorder="1" applyAlignment="1">
      <alignment horizontal="center" vertical="center"/>
    </xf>
    <xf numFmtId="168" fontId="153" fillId="0" borderId="18" xfId="0" quotePrefix="1" applyNumberFormat="1" applyFont="1" applyBorder="1" applyAlignment="1">
      <alignment horizontal="center" vertical="center"/>
    </xf>
    <xf numFmtId="0" fontId="162" fillId="6" borderId="18" xfId="0" quotePrefix="1" applyFont="1" applyFill="1" applyBorder="1" applyAlignment="1">
      <alignment horizontal="center" vertical="center"/>
    </xf>
    <xf numFmtId="0" fontId="162" fillId="6" borderId="18" xfId="0" applyFont="1" applyFill="1" applyBorder="1" applyAlignment="1">
      <alignment horizontal="center" vertical="center"/>
    </xf>
    <xf numFmtId="178" fontId="163" fillId="6" borderId="18" xfId="0" applyNumberFormat="1" applyFont="1" applyFill="1" applyBorder="1" applyAlignment="1">
      <alignment horizontal="center" vertical="center"/>
    </xf>
    <xf numFmtId="178" fontId="163" fillId="0" borderId="18" xfId="0" applyNumberFormat="1" applyFont="1" applyBorder="1" applyAlignment="1">
      <alignment horizontal="center" vertical="center"/>
    </xf>
    <xf numFmtId="0" fontId="173" fillId="6" borderId="0" xfId="29" applyFont="1" applyFill="1" applyAlignment="1">
      <alignment vertical="center"/>
    </xf>
    <xf numFmtId="0" fontId="174" fillId="0" borderId="0" xfId="29" applyFont="1" applyAlignment="1">
      <alignment vertical="center"/>
    </xf>
    <xf numFmtId="0" fontId="174" fillId="0" borderId="0" xfId="29" applyFont="1" applyAlignment="1">
      <alignment horizontal="center" vertical="center"/>
    </xf>
    <xf numFmtId="0" fontId="174" fillId="0" borderId="0" xfId="29" applyFont="1" applyAlignment="1">
      <alignment horizontal="left" vertical="top" wrapText="1"/>
    </xf>
    <xf numFmtId="0" fontId="172" fillId="0" borderId="0" xfId="29" applyFont="1" applyAlignment="1">
      <alignment vertical="center"/>
    </xf>
    <xf numFmtId="0" fontId="172" fillId="0" borderId="0" xfId="29" applyFont="1" applyAlignment="1">
      <alignment vertical="center" wrapText="1"/>
    </xf>
    <xf numFmtId="0" fontId="174" fillId="0" borderId="0" xfId="29" applyFont="1" applyAlignment="1">
      <alignment vertical="top"/>
    </xf>
    <xf numFmtId="0" fontId="173" fillId="0" borderId="0" xfId="29" applyFont="1" applyAlignment="1">
      <alignment vertical="center"/>
    </xf>
    <xf numFmtId="0" fontId="172" fillId="0" borderId="85" xfId="29" applyFont="1" applyBorder="1" applyAlignment="1">
      <alignment horizontal="center" vertical="center"/>
    </xf>
    <xf numFmtId="0" fontId="172" fillId="0" borderId="85" xfId="29" applyFont="1" applyBorder="1" applyAlignment="1">
      <alignment horizontal="center" vertical="top" wrapText="1"/>
    </xf>
    <xf numFmtId="0" fontId="172" fillId="0" borderId="85" xfId="29" applyFont="1" applyBorder="1" applyAlignment="1">
      <alignment horizontal="center" vertical="center" wrapText="1"/>
    </xf>
    <xf numFmtId="0" fontId="172" fillId="0" borderId="0" xfId="29" applyFont="1" applyAlignment="1">
      <alignment horizontal="left" vertical="center"/>
    </xf>
    <xf numFmtId="0" fontId="172" fillId="0" borderId="0" xfId="29" applyFont="1" applyAlignment="1">
      <alignment horizontal="left" vertical="center" wrapText="1"/>
    </xf>
    <xf numFmtId="0" fontId="174" fillId="0" borderId="86" xfId="29" applyFont="1" applyBorder="1" applyAlignment="1">
      <alignment horizontal="center" vertical="center"/>
    </xf>
    <xf numFmtId="0" fontId="174" fillId="0" borderId="86" xfId="29" applyFont="1" applyBorder="1" applyAlignment="1">
      <alignment horizontal="left" vertical="top" wrapText="1"/>
    </xf>
    <xf numFmtId="0" fontId="174" fillId="0" borderId="86" xfId="29" applyFont="1" applyBorder="1" applyAlignment="1">
      <alignment horizontal="center" vertical="center" wrapText="1"/>
    </xf>
    <xf numFmtId="0" fontId="172" fillId="0" borderId="87" xfId="29" applyFont="1" applyBorder="1" applyAlignment="1">
      <alignment horizontal="center" vertical="center"/>
    </xf>
    <xf numFmtId="0" fontId="172" fillId="0" borderId="87" xfId="29" applyFont="1" applyBorder="1" applyAlignment="1">
      <alignment horizontal="center" vertical="center" wrapText="1"/>
    </xf>
    <xf numFmtId="0" fontId="175" fillId="0" borderId="0" xfId="29" applyFont="1" applyAlignment="1">
      <alignment vertical="center"/>
    </xf>
    <xf numFmtId="0" fontId="174" fillId="0" borderId="0" xfId="29" applyFont="1" applyAlignment="1">
      <alignment horizontal="left" vertical="center"/>
    </xf>
    <xf numFmtId="0" fontId="173" fillId="0" borderId="0" xfId="29" applyFont="1" applyAlignment="1">
      <alignment horizontal="center" vertical="center"/>
    </xf>
    <xf numFmtId="0" fontId="174" fillId="0" borderId="86" xfId="29" applyFont="1" applyBorder="1" applyAlignment="1">
      <alignment horizontal="left" vertical="center" wrapText="1"/>
    </xf>
    <xf numFmtId="14" fontId="174" fillId="0" borderId="86" xfId="29" applyNumberFormat="1" applyFont="1" applyBorder="1" applyAlignment="1">
      <alignment horizontal="center" vertical="center" wrapText="1"/>
    </xf>
    <xf numFmtId="1" fontId="174" fillId="0" borderId="86" xfId="29" applyNumberFormat="1" applyFont="1" applyBorder="1" applyAlignment="1">
      <alignment horizontal="center" vertical="center" wrapText="1"/>
    </xf>
    <xf numFmtId="0" fontId="174" fillId="0" borderId="86" xfId="29" applyFont="1" applyBorder="1" applyAlignment="1">
      <alignment vertical="center" wrapText="1"/>
    </xf>
    <xf numFmtId="0" fontId="174" fillId="0" borderId="86" xfId="29" quotePrefix="1" applyFont="1" applyBorder="1" applyAlignment="1">
      <alignment horizontal="center" vertical="center" wrapText="1"/>
    </xf>
    <xf numFmtId="16" fontId="174" fillId="0" borderId="86" xfId="29" quotePrefix="1" applyNumberFormat="1" applyFont="1" applyBorder="1" applyAlignment="1">
      <alignment horizontal="center" vertical="center" wrapText="1"/>
    </xf>
    <xf numFmtId="16" fontId="174" fillId="0" borderId="86" xfId="29" applyNumberFormat="1" applyFont="1" applyBorder="1" applyAlignment="1">
      <alignment horizontal="center" vertical="center" wrapText="1"/>
    </xf>
    <xf numFmtId="16" fontId="156" fillId="4" borderId="18" xfId="0" quotePrefix="1" applyNumberFormat="1" applyFont="1" applyFill="1" applyBorder="1" applyAlignment="1">
      <alignment horizontal="center" vertical="center"/>
    </xf>
    <xf numFmtId="0" fontId="156" fillId="4" borderId="18" xfId="0" applyFont="1" applyFill="1" applyBorder="1" applyAlignment="1">
      <alignment horizontal="center" vertical="center"/>
    </xf>
    <xf numFmtId="14" fontId="156" fillId="4" borderId="18" xfId="0" applyNumberFormat="1" applyFont="1" applyFill="1" applyBorder="1" applyAlignment="1">
      <alignment horizontal="center" vertical="center"/>
    </xf>
    <xf numFmtId="177" fontId="156" fillId="4" borderId="18" xfId="0" applyNumberFormat="1" applyFont="1" applyFill="1" applyBorder="1" applyAlignment="1">
      <alignment horizontal="center" vertical="center"/>
    </xf>
    <xf numFmtId="0" fontId="153" fillId="4" borderId="18" xfId="10" applyFont="1" applyFill="1" applyBorder="1" applyAlignment="1">
      <alignment horizontal="center" vertical="center"/>
    </xf>
    <xf numFmtId="0" fontId="177" fillId="0" borderId="18" xfId="0" applyFont="1" applyBorder="1"/>
    <xf numFmtId="0" fontId="147" fillId="0" borderId="18" xfId="0" applyFont="1" applyBorder="1"/>
    <xf numFmtId="0" fontId="177" fillId="0" borderId="18" xfId="0" applyFont="1" applyBorder="1" applyAlignment="1">
      <alignment horizontal="center" vertical="center"/>
    </xf>
    <xf numFmtId="16" fontId="177" fillId="0" borderId="18" xfId="0" quotePrefix="1" applyNumberFormat="1" applyFont="1" applyBorder="1" applyAlignment="1">
      <alignment horizontal="center"/>
    </xf>
    <xf numFmtId="0" fontId="177" fillId="0" borderId="18" xfId="0" applyFont="1" applyBorder="1" applyAlignment="1">
      <alignment horizontal="center"/>
    </xf>
    <xf numFmtId="0" fontId="147" fillId="0" borderId="18" xfId="0" applyFont="1" applyBorder="1" applyAlignment="1">
      <alignment horizontal="center"/>
    </xf>
    <xf numFmtId="0" fontId="177" fillId="0" borderId="18" xfId="0" applyFont="1" applyBorder="1" applyAlignment="1">
      <alignment horizontal="left" vertical="center"/>
    </xf>
    <xf numFmtId="14" fontId="177" fillId="0" borderId="18" xfId="0" applyNumberFormat="1" applyFont="1" applyBorder="1"/>
    <xf numFmtId="14" fontId="0" fillId="0" borderId="18" xfId="0" applyNumberFormat="1" applyBorder="1"/>
    <xf numFmtId="179" fontId="177" fillId="0" borderId="18" xfId="0" applyNumberFormat="1" applyFont="1" applyBorder="1" applyAlignment="1">
      <alignment vertical="top"/>
    </xf>
    <xf numFmtId="0" fontId="154" fillId="32" borderId="18" xfId="10" applyFont="1" applyFill="1" applyBorder="1" applyAlignment="1">
      <alignment horizontal="center" vertical="center" wrapText="1"/>
    </xf>
    <xf numFmtId="0" fontId="153" fillId="32" borderId="18" xfId="10" applyFont="1" applyFill="1" applyBorder="1" applyAlignment="1">
      <alignment horizontal="center" vertical="center" wrapText="1"/>
    </xf>
    <xf numFmtId="0" fontId="178" fillId="0" borderId="0" xfId="30" quotePrefix="1"/>
    <xf numFmtId="9" fontId="178" fillId="0" borderId="0" xfId="1" quotePrefix="1" applyFont="1"/>
    <xf numFmtId="9" fontId="178" fillId="0" borderId="0" xfId="30" quotePrefix="1" applyNumberFormat="1"/>
    <xf numFmtId="0" fontId="174" fillId="0" borderId="88" xfId="29" applyFont="1" applyBorder="1" applyAlignment="1">
      <alignment horizontal="center" vertical="center" wrapText="1"/>
    </xf>
    <xf numFmtId="0" fontId="174" fillId="0" borderId="88" xfId="29" applyFont="1" applyBorder="1" applyAlignment="1">
      <alignment horizontal="left" vertical="center" wrapText="1"/>
    </xf>
    <xf numFmtId="0" fontId="174" fillId="0" borderId="88" xfId="29" quotePrefix="1" applyFont="1" applyBorder="1" applyAlignment="1">
      <alignment horizontal="center" vertical="center" wrapText="1"/>
    </xf>
    <xf numFmtId="14" fontId="174" fillId="0" borderId="88" xfId="29" applyNumberFormat="1" applyFont="1" applyBorder="1" applyAlignment="1">
      <alignment horizontal="center" vertical="center" wrapText="1"/>
    </xf>
    <xf numFmtId="1" fontId="174" fillId="0" borderId="88" xfId="29" applyNumberFormat="1" applyFont="1" applyBorder="1" applyAlignment="1">
      <alignment horizontal="center" vertical="center" wrapText="1"/>
    </xf>
    <xf numFmtId="0" fontId="174" fillId="0" borderId="88" xfId="29" applyFont="1" applyBorder="1" applyAlignment="1">
      <alignment vertical="center" wrapText="1"/>
    </xf>
    <xf numFmtId="0" fontId="174" fillId="0" borderId="18" xfId="29" applyFont="1" applyBorder="1" applyAlignment="1">
      <alignment horizontal="center" vertical="center" wrapText="1"/>
    </xf>
    <xf numFmtId="0" fontId="174" fillId="0" borderId="18" xfId="29" applyFont="1" applyBorder="1" applyAlignment="1">
      <alignment horizontal="left" vertical="center" wrapText="1"/>
    </xf>
    <xf numFmtId="14" fontId="174" fillId="0" borderId="18" xfId="29" applyNumberFormat="1" applyFont="1" applyBorder="1" applyAlignment="1">
      <alignment horizontal="center" vertical="center" wrapText="1"/>
    </xf>
    <xf numFmtId="1" fontId="174" fillId="0" borderId="18" xfId="29" applyNumberFormat="1" applyFont="1" applyBorder="1" applyAlignment="1">
      <alignment horizontal="center" vertical="center" wrapText="1"/>
    </xf>
    <xf numFmtId="0" fontId="174" fillId="0" borderId="18" xfId="29" applyFont="1" applyBorder="1" applyAlignment="1">
      <alignment vertical="center" wrapText="1"/>
    </xf>
    <xf numFmtId="16" fontId="174" fillId="0" borderId="18" xfId="29" applyNumberFormat="1" applyFont="1" applyBorder="1" applyAlignment="1">
      <alignment horizontal="center" vertical="center" wrapText="1"/>
    </xf>
    <xf numFmtId="0" fontId="174" fillId="0" borderId="18" xfId="29" quotePrefix="1" applyFont="1" applyBorder="1" applyAlignment="1">
      <alignment horizontal="center" vertical="center" wrapText="1"/>
    </xf>
    <xf numFmtId="17" fontId="174" fillId="0" borderId="18" xfId="29" quotePrefix="1" applyNumberFormat="1" applyFont="1" applyBorder="1" applyAlignment="1">
      <alignment horizontal="center" vertical="center" wrapText="1"/>
    </xf>
    <xf numFmtId="0" fontId="174" fillId="0" borderId="18" xfId="29" applyFont="1" applyBorder="1" applyAlignment="1">
      <alignment horizontal="center" vertical="center"/>
    </xf>
    <xf numFmtId="0" fontId="174" fillId="0" borderId="18" xfId="29" applyFont="1" applyBorder="1" applyAlignment="1">
      <alignment vertical="center"/>
    </xf>
    <xf numFmtId="0" fontId="60" fillId="3" borderId="18" xfId="0" applyFont="1" applyFill="1" applyBorder="1" applyAlignment="1">
      <alignment horizontal="center"/>
    </xf>
    <xf numFmtId="0" fontId="153" fillId="0" borderId="18" xfId="10" applyFont="1" applyBorder="1" applyAlignment="1">
      <alignment horizontal="left" vertical="center"/>
    </xf>
    <xf numFmtId="16" fontId="153" fillId="5" borderId="18" xfId="0" quotePrefix="1" applyNumberFormat="1" applyFont="1" applyFill="1" applyBorder="1" applyAlignment="1">
      <alignment horizontal="center" vertical="center"/>
    </xf>
    <xf numFmtId="16" fontId="70" fillId="0" borderId="18" xfId="10" quotePrefix="1" applyNumberFormat="1" applyFont="1" applyBorder="1" applyAlignment="1">
      <alignment horizontal="center" vertical="center"/>
    </xf>
    <xf numFmtId="1" fontId="153" fillId="0" borderId="17" xfId="10" applyNumberFormat="1" applyFont="1" applyBorder="1" applyAlignment="1">
      <alignment horizontal="center" vertical="center" wrapText="1"/>
    </xf>
    <xf numFmtId="0" fontId="153" fillId="6" borderId="17" xfId="10" applyFont="1" applyFill="1" applyBorder="1" applyAlignment="1">
      <alignment horizontal="center" vertical="center"/>
    </xf>
    <xf numFmtId="16" fontId="153" fillId="0" borderId="17" xfId="0" quotePrefix="1" applyNumberFormat="1" applyFont="1" applyBorder="1" applyAlignment="1">
      <alignment horizontal="center" vertical="center"/>
    </xf>
    <xf numFmtId="0" fontId="153" fillId="0" borderId="17" xfId="10" applyFont="1" applyBorder="1" applyAlignment="1">
      <alignment horizontal="center" vertical="center"/>
    </xf>
    <xf numFmtId="0" fontId="72" fillId="0" borderId="17" xfId="18" applyFont="1" applyBorder="1" applyAlignment="1">
      <alignment horizontal="center" vertical="center"/>
    </xf>
    <xf numFmtId="168" fontId="153" fillId="0" borderId="17" xfId="0" applyNumberFormat="1" applyFont="1" applyBorder="1" applyAlignment="1">
      <alignment horizontal="center" vertical="center"/>
    </xf>
    <xf numFmtId="0" fontId="153" fillId="0" borderId="17" xfId="0" applyFont="1" applyBorder="1" applyAlignment="1" applyProtection="1">
      <alignment horizontal="center" vertical="center"/>
      <protection locked="0"/>
    </xf>
    <xf numFmtId="0" fontId="153" fillId="5" borderId="17" xfId="10" applyFont="1" applyFill="1" applyBorder="1" applyAlignment="1">
      <alignment horizontal="center" vertical="center"/>
    </xf>
    <xf numFmtId="0" fontId="153" fillId="5" borderId="18" xfId="0" applyFont="1" applyFill="1" applyBorder="1" applyAlignment="1">
      <alignment horizontal="center" vertical="center"/>
    </xf>
    <xf numFmtId="175" fontId="70" fillId="3" borderId="0" xfId="18" applyNumberFormat="1" applyFont="1" applyFill="1"/>
    <xf numFmtId="0" fontId="67" fillId="3" borderId="0" xfId="10" applyFont="1" applyFill="1" applyAlignment="1">
      <alignment horizontal="center"/>
    </xf>
    <xf numFmtId="0" fontId="151" fillId="3" borderId="0" xfId="26" applyFont="1" applyFill="1" applyAlignment="1">
      <alignment horizontal="center" vertical="top"/>
    </xf>
    <xf numFmtId="0" fontId="69" fillId="3" borderId="0" xfId="18" applyFont="1" applyFill="1" applyAlignment="1">
      <alignment horizontal="left"/>
    </xf>
    <xf numFmtId="0" fontId="60" fillId="3" borderId="0" xfId="26" applyFont="1" applyFill="1" applyAlignment="1">
      <alignment horizontal="center" vertical="center"/>
    </xf>
    <xf numFmtId="14" fontId="70" fillId="3" borderId="0" xfId="18" applyNumberFormat="1" applyFont="1" applyFill="1"/>
    <xf numFmtId="0" fontId="72" fillId="4" borderId="16" xfId="18" applyFont="1" applyFill="1" applyBorder="1" applyAlignment="1">
      <alignment horizontal="center" vertical="center"/>
    </xf>
    <xf numFmtId="0" fontId="72" fillId="3" borderId="16" xfId="18" applyFont="1" applyFill="1" applyBorder="1" applyAlignment="1">
      <alignment horizontal="center" vertical="center"/>
    </xf>
    <xf numFmtId="0" fontId="60" fillId="3" borderId="19" xfId="0" applyFont="1" applyFill="1" applyBorder="1"/>
    <xf numFmtId="170" fontId="90" fillId="3" borderId="20" xfId="18" applyNumberFormat="1" applyFont="1" applyFill="1" applyBorder="1" applyAlignment="1">
      <alignment horizontal="center"/>
    </xf>
    <xf numFmtId="170" fontId="90" fillId="3" borderId="0" xfId="18" applyNumberFormat="1" applyFont="1" applyFill="1" applyAlignment="1">
      <alignment horizontal="center"/>
    </xf>
    <xf numFmtId="178" fontId="73" fillId="3" borderId="0" xfId="18" applyNumberFormat="1" applyFont="1" applyFill="1" applyAlignment="1">
      <alignment horizontal="center"/>
    </xf>
    <xf numFmtId="175" fontId="70" fillId="3" borderId="20" xfId="18" applyNumberFormat="1" applyFont="1" applyFill="1" applyBorder="1"/>
    <xf numFmtId="175" fontId="70" fillId="3" borderId="16" xfId="18" applyNumberFormat="1" applyFont="1" applyFill="1" applyBorder="1"/>
    <xf numFmtId="0" fontId="60" fillId="0" borderId="0" xfId="26" applyFont="1" applyAlignment="1">
      <alignment horizontal="center" vertical="center"/>
    </xf>
    <xf numFmtId="0" fontId="67" fillId="3" borderId="0" xfId="0" quotePrefix="1" applyFont="1" applyFill="1" applyAlignment="1">
      <alignment horizontal="center" vertical="center"/>
    </xf>
    <xf numFmtId="0" fontId="67" fillId="3" borderId="0" xfId="0" applyFont="1" applyFill="1" applyAlignment="1">
      <alignment horizontal="center" vertical="center"/>
    </xf>
    <xf numFmtId="0" fontId="72" fillId="3" borderId="14" xfId="18" applyFont="1" applyFill="1" applyBorder="1" applyAlignment="1">
      <alignment vertical="center"/>
    </xf>
    <xf numFmtId="0" fontId="72" fillId="3" borderId="16" xfId="18" applyFont="1" applyFill="1" applyBorder="1"/>
    <xf numFmtId="0" fontId="60" fillId="0" borderId="43" xfId="0" applyFont="1" applyBorder="1"/>
    <xf numFmtId="0" fontId="60" fillId="0" borderId="20" xfId="0" applyFont="1" applyBorder="1"/>
    <xf numFmtId="16" fontId="60" fillId="3" borderId="0" xfId="0" applyNumberFormat="1" applyFont="1" applyFill="1" applyAlignment="1">
      <alignment horizontal="center" vertical="center"/>
    </xf>
    <xf numFmtId="16" fontId="60" fillId="3" borderId="0" xfId="0" applyNumberFormat="1" applyFont="1" applyFill="1"/>
    <xf numFmtId="17" fontId="60" fillId="3" borderId="0" xfId="0" applyNumberFormat="1" applyFont="1" applyFill="1" applyAlignment="1">
      <alignment horizontal="center" vertical="center"/>
    </xf>
    <xf numFmtId="0" fontId="72" fillId="3" borderId="14" xfId="0" applyFont="1" applyFill="1" applyBorder="1" applyAlignment="1">
      <alignment vertical="center"/>
    </xf>
    <xf numFmtId="0" fontId="72" fillId="3" borderId="16" xfId="0" quotePrefix="1" applyFont="1" applyFill="1" applyBorder="1" applyAlignment="1">
      <alignment vertical="center"/>
    </xf>
    <xf numFmtId="0" fontId="60" fillId="3" borderId="16" xfId="0" applyFont="1" applyFill="1" applyBorder="1" applyAlignment="1">
      <alignment horizontal="center"/>
    </xf>
    <xf numFmtId="0" fontId="60" fillId="0" borderId="16" xfId="0" applyFont="1" applyBorder="1"/>
    <xf numFmtId="0" fontId="72" fillId="3" borderId="16" xfId="0" applyFont="1" applyFill="1" applyBorder="1" applyAlignment="1">
      <alignment horizontal="left" vertical="center"/>
    </xf>
    <xf numFmtId="0" fontId="60" fillId="3" borderId="43" xfId="0" applyFont="1" applyFill="1" applyBorder="1"/>
    <xf numFmtId="0" fontId="72" fillId="3" borderId="19" xfId="18" applyFont="1" applyFill="1" applyBorder="1" applyAlignment="1">
      <alignment vertical="center"/>
    </xf>
    <xf numFmtId="0" fontId="72" fillId="3" borderId="20" xfId="0" applyFont="1" applyFill="1" applyBorder="1" applyAlignment="1">
      <alignment horizontal="center" vertical="center"/>
    </xf>
    <xf numFmtId="0" fontId="60" fillId="3" borderId="20" xfId="0" applyFont="1" applyFill="1" applyBorder="1" applyAlignment="1">
      <alignment horizontal="center" vertical="center"/>
    </xf>
    <xf numFmtId="0" fontId="67" fillId="3" borderId="20" xfId="0" applyFont="1" applyFill="1" applyBorder="1" applyAlignment="1">
      <alignment horizontal="center" vertical="center"/>
    </xf>
    <xf numFmtId="0" fontId="67" fillId="3" borderId="20" xfId="0" applyFont="1" applyFill="1" applyBorder="1" applyAlignment="1">
      <alignment vertical="center"/>
    </xf>
    <xf numFmtId="0" fontId="72" fillId="3" borderId="20" xfId="0" applyFont="1" applyFill="1" applyBorder="1" applyAlignment="1">
      <alignment vertical="center"/>
    </xf>
    <xf numFmtId="0" fontId="60" fillId="0" borderId="44" xfId="0" applyFont="1" applyBorder="1"/>
    <xf numFmtId="1" fontId="72" fillId="0" borderId="0" xfId="18" applyNumberFormat="1" applyFont="1" applyAlignment="1">
      <alignment horizontal="center" vertical="center"/>
    </xf>
    <xf numFmtId="0" fontId="60" fillId="3" borderId="0" xfId="0" applyFont="1" applyFill="1" applyAlignment="1">
      <alignment vertical="center"/>
    </xf>
    <xf numFmtId="0" fontId="60" fillId="3" borderId="14" xfId="0" applyFont="1" applyFill="1" applyBorder="1" applyAlignment="1">
      <alignment horizontal="center"/>
    </xf>
    <xf numFmtId="0" fontId="60" fillId="0" borderId="16" xfId="0" applyFont="1" applyBorder="1" applyAlignment="1">
      <alignment horizontal="center"/>
    </xf>
    <xf numFmtId="0" fontId="60" fillId="3" borderId="43" xfId="0" applyFont="1" applyFill="1" applyBorder="1" applyAlignment="1">
      <alignment horizontal="center"/>
    </xf>
    <xf numFmtId="0" fontId="72" fillId="3" borderId="44" xfId="0" applyFont="1" applyFill="1" applyBorder="1" applyAlignment="1">
      <alignment horizontal="center" vertical="center"/>
    </xf>
    <xf numFmtId="0" fontId="151" fillId="3" borderId="0" xfId="26" applyFont="1" applyFill="1" applyAlignment="1">
      <alignment horizontal="left" vertical="center"/>
    </xf>
    <xf numFmtId="0" fontId="124" fillId="0" borderId="18" xfId="0" applyFont="1" applyBorder="1" applyAlignment="1">
      <alignment horizontal="center" vertical="center"/>
    </xf>
    <xf numFmtId="0" fontId="119" fillId="0" borderId="0" xfId="0" applyFont="1" applyAlignment="1">
      <alignment vertical="center"/>
    </xf>
    <xf numFmtId="0" fontId="119" fillId="3" borderId="0" xfId="0" applyFont="1" applyFill="1" applyAlignment="1">
      <alignment vertical="center"/>
    </xf>
    <xf numFmtId="0" fontId="119" fillId="0" borderId="18" xfId="0" applyFont="1" applyBorder="1" applyAlignment="1">
      <alignment horizontal="center" vertical="center"/>
    </xf>
    <xf numFmtId="0" fontId="119" fillId="0" borderId="18" xfId="0" applyFont="1" applyBorder="1" applyAlignment="1">
      <alignment vertical="center"/>
    </xf>
    <xf numFmtId="0" fontId="179" fillId="33" borderId="17" xfId="0" applyFont="1" applyFill="1" applyBorder="1" applyAlignment="1">
      <alignment horizontal="center" vertical="center" wrapText="1"/>
    </xf>
    <xf numFmtId="0" fontId="179" fillId="33" borderId="18" xfId="0" applyFont="1" applyFill="1" applyBorder="1" applyAlignment="1">
      <alignment horizontal="center" vertical="center" wrapText="1"/>
    </xf>
    <xf numFmtId="2" fontId="119" fillId="0" borderId="0" xfId="0" applyNumberFormat="1" applyFont="1" applyAlignment="1">
      <alignment vertical="center"/>
    </xf>
    <xf numFmtId="0" fontId="180" fillId="0" borderId="23" xfId="0" applyFont="1" applyBorder="1"/>
    <xf numFmtId="0" fontId="180" fillId="0" borderId="24" xfId="0" applyFont="1" applyBorder="1"/>
    <xf numFmtId="0" fontId="180" fillId="0" borderId="27" xfId="0" applyFont="1" applyBorder="1"/>
    <xf numFmtId="0" fontId="62" fillId="0" borderId="18" xfId="0" applyFont="1" applyBorder="1" applyAlignment="1">
      <alignment horizontal="center" vertical="center" wrapText="1"/>
    </xf>
    <xf numFmtId="0" fontId="88" fillId="0" borderId="18" xfId="0" applyFont="1" applyBorder="1" applyAlignment="1">
      <alignment horizontal="center" vertical="center" wrapText="1"/>
    </xf>
    <xf numFmtId="14" fontId="88" fillId="0" borderId="18" xfId="0" applyNumberFormat="1" applyFont="1" applyBorder="1" applyAlignment="1">
      <alignment horizontal="center" vertical="center" wrapText="1"/>
    </xf>
    <xf numFmtId="0" fontId="88" fillId="3" borderId="18" xfId="0" applyFont="1" applyFill="1" applyBorder="1" applyAlignment="1">
      <alignment horizontal="center" vertical="center" wrapText="1"/>
    </xf>
    <xf numFmtId="0" fontId="88" fillId="0" borderId="23" xfId="0" applyFont="1" applyBorder="1" applyAlignment="1">
      <alignment horizontal="center" vertical="center" wrapText="1"/>
    </xf>
    <xf numFmtId="0" fontId="88" fillId="0" borderId="23" xfId="0" applyFont="1" applyBorder="1" applyAlignment="1">
      <alignment vertical="center" wrapText="1"/>
    </xf>
    <xf numFmtId="0" fontId="88" fillId="0" borderId="24" xfId="0" applyFont="1" applyBorder="1" applyAlignment="1">
      <alignment vertical="center" wrapText="1"/>
    </xf>
    <xf numFmtId="0" fontId="88" fillId="0" borderId="35" xfId="0" applyFont="1" applyBorder="1" applyAlignment="1">
      <alignment horizontal="center" vertical="center" wrapText="1"/>
    </xf>
    <xf numFmtId="0" fontId="88" fillId="0" borderId="0" xfId="0" applyFont="1" applyAlignment="1">
      <alignment horizontal="center" vertical="center" wrapText="1"/>
    </xf>
    <xf numFmtId="14" fontId="0" fillId="0" borderId="0" xfId="0" applyNumberFormat="1"/>
    <xf numFmtId="16" fontId="70" fillId="18" borderId="0" xfId="10" applyNumberFormat="1" applyFont="1" applyFill="1" applyAlignment="1">
      <alignment vertical="center"/>
    </xf>
    <xf numFmtId="178" fontId="75" fillId="0" borderId="18" xfId="0" applyNumberFormat="1" applyFont="1" applyBorder="1" applyAlignment="1">
      <alignment horizontal="center" vertical="center"/>
    </xf>
    <xf numFmtId="20" fontId="182" fillId="3" borderId="18" xfId="0" applyNumberFormat="1" applyFont="1" applyFill="1" applyBorder="1" applyAlignment="1">
      <alignment vertical="center" wrapText="1"/>
    </xf>
    <xf numFmtId="1" fontId="70" fillId="0" borderId="0" xfId="10" applyNumberFormat="1" applyFont="1" applyAlignment="1">
      <alignment vertical="center"/>
    </xf>
    <xf numFmtId="16" fontId="70" fillId="0" borderId="0" xfId="10" applyNumberFormat="1" applyFont="1" applyAlignment="1">
      <alignment vertical="center"/>
    </xf>
    <xf numFmtId="166" fontId="119" fillId="0" borderId="0" xfId="0" applyNumberFormat="1" applyFont="1" applyAlignment="1">
      <alignment vertical="center"/>
    </xf>
    <xf numFmtId="0" fontId="181" fillId="3" borderId="18" xfId="0" applyFont="1" applyFill="1" applyBorder="1" applyAlignment="1">
      <alignment horizontal="left" vertical="center" wrapText="1"/>
    </xf>
    <xf numFmtId="14" fontId="174" fillId="0" borderId="18" xfId="29" applyNumberFormat="1" applyFont="1" applyBorder="1" applyAlignment="1">
      <alignment vertical="center"/>
    </xf>
    <xf numFmtId="0" fontId="88" fillId="0" borderId="23" xfId="0" applyFont="1" applyBorder="1" applyAlignment="1">
      <alignment horizontal="center"/>
    </xf>
    <xf numFmtId="0" fontId="88" fillId="0" borderId="24" xfId="0" applyFont="1" applyBorder="1" applyAlignment="1">
      <alignment horizontal="center"/>
    </xf>
    <xf numFmtId="0" fontId="76" fillId="0" borderId="0" xfId="29" applyFont="1" applyAlignment="1">
      <alignment horizontal="center" vertical="center"/>
    </xf>
    <xf numFmtId="0" fontId="88" fillId="0" borderId="0" xfId="0" applyFont="1" applyAlignment="1">
      <alignment horizontal="center"/>
    </xf>
    <xf numFmtId="0" fontId="184" fillId="0" borderId="18" xfId="0" applyFont="1" applyBorder="1" applyAlignment="1">
      <alignment horizontal="center" vertical="center"/>
    </xf>
    <xf numFmtId="0" fontId="185" fillId="0" borderId="18" xfId="0" applyFont="1" applyBorder="1" applyAlignment="1">
      <alignment horizontal="center"/>
    </xf>
    <xf numFmtId="0" fontId="186" fillId="0" borderId="18" xfId="10" applyFont="1" applyBorder="1" applyAlignment="1">
      <alignment horizontal="center" vertical="center"/>
    </xf>
    <xf numFmtId="168" fontId="186" fillId="0" borderId="18" xfId="10" applyNumberFormat="1" applyFont="1" applyBorder="1" applyAlignment="1">
      <alignment horizontal="center" vertical="center"/>
    </xf>
    <xf numFmtId="0" fontId="185" fillId="0" borderId="18" xfId="0" applyFont="1" applyBorder="1" applyAlignment="1">
      <alignment horizontal="center" vertical="center"/>
    </xf>
    <xf numFmtId="166" fontId="185" fillId="0" borderId="18" xfId="0" applyNumberFormat="1" applyFont="1" applyBorder="1" applyAlignment="1">
      <alignment horizontal="center" vertical="center"/>
    </xf>
    <xf numFmtId="1" fontId="185" fillId="0" borderId="18" xfId="0" applyNumberFormat="1" applyFont="1" applyBorder="1" applyAlignment="1">
      <alignment horizontal="center" vertical="center"/>
    </xf>
    <xf numFmtId="166" fontId="184" fillId="0" borderId="18" xfId="0" applyNumberFormat="1" applyFont="1" applyBorder="1" applyAlignment="1">
      <alignment horizontal="center" vertical="center"/>
    </xf>
    <xf numFmtId="0" fontId="30" fillId="0" borderId="0" xfId="0" applyFont="1"/>
    <xf numFmtId="0" fontId="185" fillId="0" borderId="18" xfId="0" quotePrefix="1" applyFont="1" applyBorder="1" applyAlignment="1">
      <alignment horizontal="center" vertical="center"/>
    </xf>
    <xf numFmtId="0" fontId="70" fillId="36" borderId="0" xfId="10" applyFont="1" applyFill="1" applyAlignment="1">
      <alignment vertical="center"/>
    </xf>
    <xf numFmtId="0" fontId="29" fillId="0" borderId="18" xfId="0" applyFont="1" applyBorder="1" applyAlignment="1">
      <alignment horizontal="center"/>
    </xf>
    <xf numFmtId="168" fontId="153" fillId="4" borderId="18" xfId="0" applyNumberFormat="1" applyFont="1" applyFill="1" applyBorder="1" applyAlignment="1">
      <alignment horizontal="center" vertical="center"/>
    </xf>
    <xf numFmtId="0" fontId="153" fillId="4" borderId="18" xfId="0" applyFont="1" applyFill="1" applyBorder="1" applyAlignment="1" applyProtection="1">
      <alignment horizontal="center" vertical="center"/>
      <protection locked="0"/>
    </xf>
    <xf numFmtId="0" fontId="153" fillId="4" borderId="18" xfId="10" applyFont="1" applyFill="1" applyBorder="1" applyAlignment="1">
      <alignment horizontal="center" vertical="center" wrapText="1"/>
    </xf>
    <xf numFmtId="0" fontId="70" fillId="0" borderId="0" xfId="10" applyFont="1" applyAlignment="1">
      <alignment horizontal="center"/>
    </xf>
    <xf numFmtId="166" fontId="0" fillId="0" borderId="0" xfId="0" applyNumberFormat="1"/>
    <xf numFmtId="16" fontId="174" fillId="0" borderId="18" xfId="29" quotePrefix="1" applyNumberFormat="1" applyFont="1" applyBorder="1" applyAlignment="1">
      <alignment horizontal="center" vertical="center"/>
    </xf>
    <xf numFmtId="0" fontId="174" fillId="0" borderId="18" xfId="29" quotePrefix="1" applyFont="1" applyBorder="1" applyAlignment="1">
      <alignment horizontal="center" vertical="center"/>
    </xf>
    <xf numFmtId="14" fontId="174" fillId="0" borderId="18" xfId="29" applyNumberFormat="1" applyFont="1" applyBorder="1" applyAlignment="1">
      <alignment horizontal="center" vertical="center"/>
    </xf>
    <xf numFmtId="2" fontId="70" fillId="0" borderId="0" xfId="10" applyNumberFormat="1" applyFont="1" applyAlignment="1">
      <alignment vertical="center"/>
    </xf>
    <xf numFmtId="175" fontId="70" fillId="3" borderId="0" xfId="18" applyNumberFormat="1" applyFont="1" applyFill="1" applyAlignment="1">
      <alignment horizontal="center"/>
    </xf>
    <xf numFmtId="0" fontId="139" fillId="15" borderId="17" xfId="0" applyFont="1" applyFill="1" applyBorder="1" applyAlignment="1">
      <alignment horizontal="center" vertical="center"/>
    </xf>
    <xf numFmtId="0" fontId="75" fillId="15" borderId="17" xfId="0" applyFont="1" applyFill="1" applyBorder="1" applyAlignment="1">
      <alignment horizontal="center" vertical="center"/>
    </xf>
    <xf numFmtId="14" fontId="28" fillId="0" borderId="17" xfId="22" applyNumberFormat="1" applyFont="1" applyBorder="1" applyAlignment="1">
      <alignment horizontal="center" vertical="center"/>
    </xf>
    <xf numFmtId="14" fontId="27" fillId="0" borderId="17" xfId="22" applyNumberFormat="1" applyFont="1" applyBorder="1" applyAlignment="1">
      <alignment horizontal="center" vertical="center"/>
    </xf>
    <xf numFmtId="0" fontId="26" fillId="0" borderId="77" xfId="22" applyFont="1" applyBorder="1" applyAlignment="1">
      <alignment horizontal="center" vertical="center" wrapText="1"/>
    </xf>
    <xf numFmtId="165" fontId="75" fillId="0" borderId="18" xfId="0" applyNumberFormat="1" applyFont="1" applyBorder="1" applyAlignment="1">
      <alignment horizontal="center" vertical="center"/>
    </xf>
    <xf numFmtId="0" fontId="124" fillId="0" borderId="0" xfId="0" applyFont="1" applyAlignment="1">
      <alignment horizontal="center" vertical="center"/>
    </xf>
    <xf numFmtId="0" fontId="119" fillId="0" borderId="0" xfId="0" applyFont="1" applyAlignment="1">
      <alignment horizontal="center" vertical="center"/>
    </xf>
    <xf numFmtId="16" fontId="70" fillId="0" borderId="18" xfId="10" applyNumberFormat="1" applyFont="1" applyBorder="1" applyAlignment="1">
      <alignment horizontal="center" vertical="center"/>
    </xf>
    <xf numFmtId="0" fontId="25" fillId="0" borderId="0" xfId="0" applyFont="1"/>
    <xf numFmtId="1" fontId="119" fillId="0" borderId="0" xfId="0" applyNumberFormat="1" applyFont="1" applyAlignment="1">
      <alignment horizontal="center" vertical="center"/>
    </xf>
    <xf numFmtId="179" fontId="177" fillId="0" borderId="18" xfId="0" applyNumberFormat="1" applyFont="1" applyBorder="1" applyAlignment="1">
      <alignment horizontal="center" vertical="top"/>
    </xf>
    <xf numFmtId="0" fontId="73" fillId="3" borderId="18" xfId="18" applyFont="1" applyFill="1" applyBorder="1" applyAlignment="1">
      <alignment horizontal="center"/>
    </xf>
    <xf numFmtId="175" fontId="70" fillId="3" borderId="18" xfId="18" applyNumberFormat="1" applyFont="1" applyFill="1" applyBorder="1" applyAlignment="1">
      <alignment horizontal="center"/>
    </xf>
    <xf numFmtId="14" fontId="24" fillId="0" borderId="17" xfId="22" applyNumberFormat="1" applyFont="1" applyBorder="1" applyAlignment="1">
      <alignment horizontal="center" vertical="center"/>
    </xf>
    <xf numFmtId="14" fontId="23" fillId="0" borderId="17" xfId="22" applyNumberFormat="1" applyFont="1" applyBorder="1" applyAlignment="1">
      <alignment horizontal="center" vertical="center"/>
    </xf>
    <xf numFmtId="14" fontId="22" fillId="0" borderId="17" xfId="22" applyNumberFormat="1" applyFont="1" applyBorder="1" applyAlignment="1">
      <alignment horizontal="center" vertical="center"/>
    </xf>
    <xf numFmtId="0" fontId="0" fillId="0" borderId="0" xfId="0" applyAlignment="1">
      <alignment wrapText="1"/>
    </xf>
    <xf numFmtId="0" fontId="0" fillId="0" borderId="18" xfId="0" applyBorder="1" applyAlignment="1">
      <alignment horizontal="center" wrapText="1"/>
    </xf>
    <xf numFmtId="1" fontId="0" fillId="0" borderId="18" xfId="0" applyNumberFormat="1" applyBorder="1" applyAlignment="1">
      <alignment horizontal="center"/>
    </xf>
    <xf numFmtId="0" fontId="0" fillId="0" borderId="18" xfId="0" applyBorder="1" applyAlignment="1">
      <alignment horizontal="left"/>
    </xf>
    <xf numFmtId="180" fontId="0" fillId="0" borderId="18" xfId="0" applyNumberFormat="1" applyBorder="1" applyAlignment="1">
      <alignment horizontal="center"/>
    </xf>
    <xf numFmtId="2" fontId="0" fillId="0" borderId="18" xfId="0" applyNumberFormat="1" applyBorder="1" applyAlignment="1">
      <alignment horizontal="center"/>
    </xf>
    <xf numFmtId="14" fontId="0" fillId="0" borderId="18" xfId="0" applyNumberFormat="1" applyBorder="1" applyAlignment="1">
      <alignment horizontal="center"/>
    </xf>
    <xf numFmtId="0" fontId="178" fillId="0" borderId="18" xfId="30" applyBorder="1" applyAlignment="1">
      <alignment horizontal="center"/>
    </xf>
    <xf numFmtId="0" fontId="0" fillId="0" borderId="18" xfId="0" quotePrefix="1" applyBorder="1" applyAlignment="1">
      <alignment horizontal="center"/>
    </xf>
    <xf numFmtId="2" fontId="75" fillId="0" borderId="18" xfId="0" applyNumberFormat="1" applyFont="1" applyBorder="1" applyAlignment="1">
      <alignment horizontal="center"/>
    </xf>
    <xf numFmtId="14" fontId="21" fillId="0" borderId="17" xfId="22" applyNumberFormat="1" applyFont="1" applyBorder="1" applyAlignment="1">
      <alignment horizontal="center" vertical="center"/>
    </xf>
    <xf numFmtId="14" fontId="20" fillId="0" borderId="17" xfId="22" applyNumberFormat="1" applyFont="1" applyBorder="1" applyAlignment="1">
      <alignment horizontal="center" vertical="center"/>
    </xf>
    <xf numFmtId="0" fontId="70" fillId="3" borderId="18" xfId="10" applyFont="1" applyFill="1" applyBorder="1" applyAlignment="1">
      <alignment horizontal="center"/>
    </xf>
    <xf numFmtId="0" fontId="76" fillId="3" borderId="18" xfId="10" applyFont="1" applyFill="1" applyBorder="1" applyAlignment="1">
      <alignment vertical="center"/>
    </xf>
    <xf numFmtId="0" fontId="19" fillId="0" borderId="18" xfId="0" applyFont="1" applyBorder="1" applyAlignment="1">
      <alignment horizontal="center"/>
    </xf>
    <xf numFmtId="16" fontId="19" fillId="0" borderId="18" xfId="0" quotePrefix="1" applyNumberFormat="1" applyFont="1" applyBorder="1" applyAlignment="1">
      <alignment horizontal="center"/>
    </xf>
    <xf numFmtId="16" fontId="70" fillId="5" borderId="18" xfId="10" quotePrefix="1" applyNumberFormat="1" applyFont="1" applyFill="1" applyBorder="1" applyAlignment="1">
      <alignment horizontal="center" vertical="center"/>
    </xf>
    <xf numFmtId="0" fontId="88" fillId="0" borderId="18" xfId="0" applyFont="1" applyBorder="1" applyAlignment="1">
      <alignment horizontal="center" vertical="center"/>
    </xf>
    <xf numFmtId="16" fontId="88" fillId="17" borderId="18" xfId="0" applyNumberFormat="1" applyFont="1" applyFill="1" applyBorder="1" applyAlignment="1">
      <alignment horizontal="center" vertical="center"/>
    </xf>
    <xf numFmtId="0" fontId="19" fillId="0" borderId="23" xfId="22" applyFont="1" applyBorder="1" applyAlignment="1">
      <alignment horizontal="center" vertical="center"/>
    </xf>
    <xf numFmtId="0" fontId="19" fillId="0" borderId="73" xfId="22" applyFont="1" applyBorder="1" applyAlignment="1">
      <alignment horizontal="center" vertical="center" wrapText="1"/>
    </xf>
    <xf numFmtId="0" fontId="19" fillId="0" borderId="25" xfId="22" applyFont="1" applyBorder="1" applyAlignment="1">
      <alignment horizontal="center" vertical="center"/>
    </xf>
    <xf numFmtId="0" fontId="78" fillId="3" borderId="0" xfId="0" applyFont="1" applyFill="1" applyAlignment="1">
      <alignment horizontal="center" vertical="center"/>
    </xf>
    <xf numFmtId="0" fontId="70" fillId="0" borderId="0" xfId="10" quotePrefix="1" applyFont="1" applyAlignment="1">
      <alignment vertical="center"/>
    </xf>
    <xf numFmtId="170" fontId="70" fillId="3" borderId="0" xfId="18" applyNumberFormat="1" applyFont="1" applyFill="1"/>
    <xf numFmtId="0" fontId="88" fillId="5" borderId="18" xfId="0" applyFont="1" applyFill="1" applyBorder="1" applyAlignment="1">
      <alignment horizontal="center" vertical="center"/>
    </xf>
    <xf numFmtId="0" fontId="88" fillId="0" borderId="18" xfId="0" quotePrefix="1" applyFont="1" applyBorder="1" applyAlignment="1">
      <alignment horizontal="center" vertical="center"/>
    </xf>
    <xf numFmtId="0" fontId="153" fillId="0" borderId="0" xfId="10" applyFont="1" applyAlignment="1">
      <alignment horizontal="center" vertical="center"/>
    </xf>
    <xf numFmtId="1" fontId="153" fillId="4" borderId="18" xfId="10" applyNumberFormat="1" applyFont="1" applyFill="1" applyBorder="1" applyAlignment="1">
      <alignment horizontal="center" vertical="center" wrapText="1"/>
    </xf>
    <xf numFmtId="16" fontId="153" fillId="4" borderId="18" xfId="0" quotePrefix="1" applyNumberFormat="1" applyFont="1" applyFill="1" applyBorder="1" applyAlignment="1">
      <alignment horizontal="center" vertical="center"/>
    </xf>
    <xf numFmtId="0" fontId="153" fillId="4" borderId="18" xfId="0" applyFont="1" applyFill="1" applyBorder="1" applyAlignment="1">
      <alignment horizontal="center" vertical="center"/>
    </xf>
    <xf numFmtId="16" fontId="70" fillId="0" borderId="18" xfId="10" quotePrefix="1" applyNumberFormat="1" applyFont="1" applyBorder="1" applyAlignment="1">
      <alignment horizontal="center"/>
    </xf>
    <xf numFmtId="0" fontId="70" fillId="0" borderId="18" xfId="10" applyFont="1" applyBorder="1" applyAlignment="1">
      <alignment horizontal="center" wrapText="1"/>
    </xf>
    <xf numFmtId="166" fontId="0" fillId="0" borderId="18" xfId="0" applyNumberFormat="1" applyBorder="1" applyAlignment="1">
      <alignment horizontal="center"/>
    </xf>
    <xf numFmtId="166" fontId="88" fillId="0" borderId="18" xfId="0" applyNumberFormat="1" applyFont="1" applyBorder="1" applyAlignment="1">
      <alignment horizontal="center"/>
    </xf>
    <xf numFmtId="1" fontId="153" fillId="0" borderId="0" xfId="10" applyNumberFormat="1" applyFont="1" applyAlignment="1">
      <alignment horizontal="center" vertical="center" wrapText="1"/>
    </xf>
    <xf numFmtId="0" fontId="153" fillId="0" borderId="0" xfId="0" applyFont="1" applyAlignment="1">
      <alignment horizontal="center" vertical="center"/>
    </xf>
    <xf numFmtId="0" fontId="153" fillId="0" borderId="0" xfId="0" applyFont="1" applyAlignment="1" applyProtection="1">
      <alignment horizontal="center" vertical="center"/>
      <protection locked="0"/>
    </xf>
    <xf numFmtId="1" fontId="153" fillId="0" borderId="23" xfId="10" applyNumberFormat="1" applyFont="1" applyBorder="1" applyAlignment="1">
      <alignment horizontal="center" vertical="center" wrapText="1"/>
    </xf>
    <xf numFmtId="0" fontId="153" fillId="0" borderId="27" xfId="0" applyFont="1" applyBorder="1" applyAlignment="1" applyProtection="1">
      <alignment horizontal="center" vertical="center"/>
      <protection locked="0"/>
    </xf>
    <xf numFmtId="0" fontId="18" fillId="0" borderId="18" xfId="0" applyFont="1" applyBorder="1" applyAlignment="1">
      <alignment horizontal="center"/>
    </xf>
    <xf numFmtId="16" fontId="18" fillId="0" borderId="18" xfId="0" quotePrefix="1" applyNumberFormat="1" applyFont="1" applyBorder="1" applyAlignment="1">
      <alignment horizontal="center"/>
    </xf>
    <xf numFmtId="0" fontId="188" fillId="27" borderId="18" xfId="0" applyFont="1" applyFill="1" applyBorder="1" applyAlignment="1">
      <alignment horizontal="center" vertical="center" wrapText="1"/>
    </xf>
    <xf numFmtId="0" fontId="112" fillId="37" borderId="18" xfId="27" applyFont="1" applyFill="1" applyBorder="1" applyAlignment="1">
      <alignment horizontal="center" vertical="center"/>
    </xf>
    <xf numFmtId="0" fontId="112" fillId="36" borderId="18" xfId="27" applyFont="1" applyFill="1" applyBorder="1" applyAlignment="1">
      <alignment horizontal="center" vertical="center"/>
    </xf>
    <xf numFmtId="0" fontId="112" fillId="0" borderId="18" xfId="27" applyFont="1" applyBorder="1" applyAlignment="1">
      <alignment horizontal="center" vertical="center"/>
    </xf>
    <xf numFmtId="1" fontId="112" fillId="0" borderId="17" xfId="27" applyNumberFormat="1" applyFont="1" applyBorder="1" applyAlignment="1">
      <alignment horizontal="center" vertical="center"/>
    </xf>
    <xf numFmtId="166" fontId="188" fillId="0" borderId="17" xfId="0" applyNumberFormat="1" applyFont="1" applyBorder="1" applyAlignment="1">
      <alignment horizontal="center" vertical="center"/>
    </xf>
    <xf numFmtId="166" fontId="188" fillId="36" borderId="17" xfId="0" applyNumberFormat="1" applyFont="1" applyFill="1" applyBorder="1" applyAlignment="1">
      <alignment horizontal="center" vertical="center"/>
    </xf>
    <xf numFmtId="0" fontId="188" fillId="35" borderId="17" xfId="22" applyFont="1" applyFill="1" applyBorder="1" applyAlignment="1">
      <alignment horizontal="center" vertical="center"/>
    </xf>
    <xf numFmtId="0" fontId="112" fillId="35" borderId="18" xfId="27" applyFont="1" applyFill="1" applyBorder="1" applyAlignment="1">
      <alignment horizontal="center" vertical="center"/>
    </xf>
    <xf numFmtId="1" fontId="188" fillId="35" borderId="17" xfId="0" applyNumberFormat="1" applyFont="1" applyFill="1" applyBorder="1" applyAlignment="1">
      <alignment horizontal="center" vertical="center"/>
    </xf>
    <xf numFmtId="0" fontId="188" fillId="27" borderId="23" xfId="0" applyFont="1" applyFill="1" applyBorder="1" applyAlignment="1">
      <alignment horizontal="center" vertical="center" wrapText="1"/>
    </xf>
    <xf numFmtId="0" fontId="112" fillId="0" borderId="18" xfId="10" applyFont="1" applyBorder="1" applyAlignment="1">
      <alignment horizontal="center" vertical="center"/>
    </xf>
    <xf numFmtId="0" fontId="112" fillId="4" borderId="18" xfId="27" applyFont="1" applyFill="1" applyBorder="1" applyAlignment="1">
      <alignment horizontal="center" vertical="center"/>
    </xf>
    <xf numFmtId="1" fontId="112" fillId="4" borderId="17" xfId="27" applyNumberFormat="1" applyFont="1" applyFill="1" applyBorder="1" applyAlignment="1">
      <alignment horizontal="center" vertical="center"/>
    </xf>
    <xf numFmtId="166" fontId="188" fillId="4" borderId="17" xfId="0" applyNumberFormat="1" applyFont="1" applyFill="1" applyBorder="1" applyAlignment="1">
      <alignment horizontal="center" vertical="center"/>
    </xf>
    <xf numFmtId="0" fontId="112" fillId="36" borderId="18" xfId="10" applyFont="1" applyFill="1" applyBorder="1" applyAlignment="1">
      <alignment horizontal="center" vertical="center"/>
    </xf>
    <xf numFmtId="1" fontId="112" fillId="0" borderId="25" xfId="27" applyNumberFormat="1" applyFont="1" applyBorder="1" applyAlignment="1">
      <alignment horizontal="center" vertical="center"/>
    </xf>
    <xf numFmtId="2" fontId="189" fillId="34" borderId="23" xfId="0" applyNumberFormat="1" applyFont="1" applyFill="1" applyBorder="1" applyAlignment="1">
      <alignment horizontal="center" vertical="center" wrapText="1"/>
    </xf>
    <xf numFmtId="0" fontId="189" fillId="34" borderId="18" xfId="0" applyFont="1" applyFill="1" applyBorder="1" applyAlignment="1">
      <alignment horizontal="center" vertical="center" wrapText="1"/>
    </xf>
    <xf numFmtId="182" fontId="0" fillId="0" borderId="0" xfId="0" applyNumberFormat="1"/>
    <xf numFmtId="183" fontId="0" fillId="0" borderId="0" xfId="0" applyNumberFormat="1"/>
    <xf numFmtId="0" fontId="112" fillId="5" borderId="18" xfId="27" applyFont="1" applyFill="1" applyBorder="1" applyAlignment="1">
      <alignment horizontal="center" vertical="center"/>
    </xf>
    <xf numFmtId="0" fontId="112" fillId="5" borderId="18" xfId="10" applyFont="1" applyFill="1" applyBorder="1" applyAlignment="1">
      <alignment horizontal="center" vertical="center"/>
    </xf>
    <xf numFmtId="1" fontId="112" fillId="5" borderId="25" xfId="27" applyNumberFormat="1" applyFont="1" applyFill="1" applyBorder="1" applyAlignment="1">
      <alignment horizontal="center" vertical="center"/>
    </xf>
    <xf numFmtId="1" fontId="112" fillId="5" borderId="17" xfId="27" applyNumberFormat="1" applyFont="1" applyFill="1" applyBorder="1" applyAlignment="1">
      <alignment horizontal="center" vertical="center"/>
    </xf>
    <xf numFmtId="166" fontId="188" fillId="5" borderId="17" xfId="0" applyNumberFormat="1" applyFont="1" applyFill="1" applyBorder="1" applyAlignment="1">
      <alignment horizontal="center" vertical="center"/>
    </xf>
    <xf numFmtId="0" fontId="188" fillId="5" borderId="17" xfId="22" applyFont="1" applyFill="1" applyBorder="1" applyAlignment="1">
      <alignment horizontal="center" vertical="center"/>
    </xf>
    <xf numFmtId="1" fontId="188" fillId="5" borderId="17" xfId="0" applyNumberFormat="1" applyFont="1" applyFill="1" applyBorder="1" applyAlignment="1">
      <alignment horizontal="center" vertical="center"/>
    </xf>
    <xf numFmtId="0" fontId="17" fillId="0" borderId="18" xfId="0" applyFont="1" applyBorder="1"/>
    <xf numFmtId="181" fontId="0" fillId="0" borderId="0" xfId="0" applyNumberFormat="1"/>
    <xf numFmtId="166" fontId="88" fillId="6" borderId="18" xfId="0" applyNumberFormat="1" applyFont="1" applyFill="1" applyBorder="1" applyAlignment="1">
      <alignment horizontal="center"/>
    </xf>
    <xf numFmtId="166" fontId="170" fillId="0" borderId="18" xfId="0" applyNumberFormat="1" applyFont="1" applyBorder="1" applyAlignment="1">
      <alignment horizontal="center" vertical="center"/>
    </xf>
    <xf numFmtId="0" fontId="88" fillId="6" borderId="18" xfId="0" applyFont="1" applyFill="1" applyBorder="1" applyAlignment="1">
      <alignment horizontal="center"/>
    </xf>
    <xf numFmtId="1" fontId="70" fillId="3" borderId="13" xfId="18" applyNumberFormat="1" applyFont="1" applyFill="1" applyBorder="1" applyAlignment="1">
      <alignment horizontal="center"/>
    </xf>
    <xf numFmtId="16" fontId="16" fillId="0" borderId="18" xfId="0" quotePrefix="1" applyNumberFormat="1" applyFont="1" applyBorder="1" applyAlignment="1">
      <alignment horizontal="center"/>
    </xf>
    <xf numFmtId="2" fontId="146" fillId="6" borderId="17" xfId="22" applyNumberFormat="1" applyFont="1" applyFill="1" applyBorder="1" applyAlignment="1">
      <alignment horizontal="center" vertical="center"/>
    </xf>
    <xf numFmtId="0" fontId="19" fillId="6" borderId="25" xfId="22" applyFont="1" applyFill="1" applyBorder="1" applyAlignment="1">
      <alignment horizontal="center" vertical="center"/>
    </xf>
    <xf numFmtId="0" fontId="19" fillId="6" borderId="23" xfId="22" applyFont="1" applyFill="1" applyBorder="1" applyAlignment="1">
      <alignment horizontal="center" vertical="center"/>
    </xf>
    <xf numFmtId="166" fontId="88" fillId="38" borderId="18" xfId="0" applyNumberFormat="1" applyFont="1" applyFill="1" applyBorder="1" applyAlignment="1">
      <alignment horizontal="center"/>
    </xf>
    <xf numFmtId="0" fontId="15" fillId="0" borderId="18" xfId="0" applyFont="1" applyBorder="1" applyAlignment="1">
      <alignment horizontal="center"/>
    </xf>
    <xf numFmtId="16" fontId="15" fillId="0" borderId="18" xfId="0" quotePrefix="1" applyNumberFormat="1" applyFont="1" applyBorder="1" applyAlignment="1">
      <alignment horizontal="center"/>
    </xf>
    <xf numFmtId="0" fontId="15" fillId="0" borderId="18" xfId="0" applyFont="1" applyBorder="1"/>
    <xf numFmtId="0" fontId="76" fillId="37" borderId="18" xfId="10" applyFont="1" applyFill="1" applyBorder="1" applyAlignment="1">
      <alignment vertical="center"/>
    </xf>
    <xf numFmtId="0" fontId="18" fillId="37" borderId="18" xfId="0" applyFont="1" applyFill="1" applyBorder="1" applyAlignment="1">
      <alignment horizontal="center"/>
    </xf>
    <xf numFmtId="16" fontId="18" fillId="37" borderId="18" xfId="0" quotePrefix="1" applyNumberFormat="1" applyFont="1" applyFill="1" applyBorder="1" applyAlignment="1">
      <alignment horizontal="center"/>
    </xf>
    <xf numFmtId="0" fontId="0" fillId="37" borderId="18" xfId="0" applyFill="1" applyBorder="1" applyAlignment="1">
      <alignment horizontal="center"/>
    </xf>
    <xf numFmtId="180" fontId="0" fillId="37" borderId="18" xfId="0" applyNumberFormat="1" applyFill="1" applyBorder="1" applyAlignment="1">
      <alignment horizontal="center"/>
    </xf>
    <xf numFmtId="2" fontId="0" fillId="37" borderId="18" xfId="0" applyNumberFormat="1" applyFill="1" applyBorder="1" applyAlignment="1">
      <alignment horizontal="center"/>
    </xf>
    <xf numFmtId="14" fontId="0" fillId="37" borderId="18" xfId="0" applyNumberFormat="1" applyFill="1" applyBorder="1" applyAlignment="1">
      <alignment horizontal="center"/>
    </xf>
    <xf numFmtId="0" fontId="0" fillId="37" borderId="18" xfId="0" applyFill="1" applyBorder="1"/>
    <xf numFmtId="16" fontId="88" fillId="6" borderId="18" xfId="0" applyNumberFormat="1" applyFont="1" applyFill="1" applyBorder="1" applyAlignment="1">
      <alignment horizontal="center"/>
    </xf>
    <xf numFmtId="0" fontId="14" fillId="0" borderId="18" xfId="0" applyFont="1" applyBorder="1" applyAlignment="1">
      <alignment horizontal="center"/>
    </xf>
    <xf numFmtId="16" fontId="14" fillId="0" borderId="18" xfId="0" quotePrefix="1" applyNumberFormat="1" applyFont="1" applyBorder="1" applyAlignment="1">
      <alignment horizontal="center"/>
    </xf>
    <xf numFmtId="166" fontId="88" fillId="24" borderId="18" xfId="0" applyNumberFormat="1" applyFont="1" applyFill="1" applyBorder="1" applyAlignment="1">
      <alignment horizontal="center"/>
    </xf>
    <xf numFmtId="0" fontId="88" fillId="24" borderId="0" xfId="0" applyFont="1" applyFill="1"/>
    <xf numFmtId="16" fontId="70" fillId="0" borderId="0" xfId="10" quotePrefix="1" applyNumberFormat="1" applyFont="1" applyAlignment="1">
      <alignment vertical="center"/>
    </xf>
    <xf numFmtId="0" fontId="88" fillId="24" borderId="18" xfId="0" applyFont="1" applyFill="1" applyBorder="1" applyAlignment="1">
      <alignment horizontal="center"/>
    </xf>
    <xf numFmtId="16" fontId="13" fillId="0" borderId="18" xfId="0" quotePrefix="1" applyNumberFormat="1" applyFont="1" applyBorder="1" applyAlignment="1">
      <alignment horizontal="center"/>
    </xf>
    <xf numFmtId="0" fontId="88" fillId="0" borderId="18" xfId="0" quotePrefix="1" applyFont="1" applyBorder="1"/>
    <xf numFmtId="14" fontId="12" fillId="0" borderId="17" xfId="22" applyNumberFormat="1" applyFont="1" applyBorder="1" applyAlignment="1">
      <alignment horizontal="center" vertical="center"/>
    </xf>
    <xf numFmtId="0" fontId="12" fillId="0" borderId="77" xfId="22" applyFont="1" applyBorder="1" applyAlignment="1">
      <alignment horizontal="center" vertical="center" wrapText="1"/>
    </xf>
    <xf numFmtId="0" fontId="88" fillId="39" borderId="18" xfId="0" applyFont="1" applyFill="1" applyBorder="1" applyAlignment="1">
      <alignment horizontal="center"/>
    </xf>
    <xf numFmtId="166" fontId="88" fillId="39" borderId="18" xfId="0" applyNumberFormat="1" applyFont="1" applyFill="1" applyBorder="1" applyAlignment="1">
      <alignment horizontal="center"/>
    </xf>
    <xf numFmtId="14" fontId="11" fillId="0" borderId="17" xfId="22" applyNumberFormat="1" applyFont="1" applyBorder="1" applyAlignment="1">
      <alignment horizontal="center" vertical="center"/>
    </xf>
    <xf numFmtId="0" fontId="62" fillId="0" borderId="18" xfId="0" applyFont="1" applyBorder="1" applyAlignment="1">
      <alignment horizontal="center"/>
    </xf>
    <xf numFmtId="0" fontId="10" fillId="0" borderId="0" xfId="22" applyFont="1" applyAlignment="1">
      <alignment horizontal="center"/>
    </xf>
    <xf numFmtId="0" fontId="190" fillId="0" borderId="18" xfId="0" applyFont="1" applyBorder="1"/>
    <xf numFmtId="16" fontId="10" fillId="0" borderId="18" xfId="0" quotePrefix="1" applyNumberFormat="1" applyFont="1" applyBorder="1" applyAlignment="1">
      <alignment horizontal="center"/>
    </xf>
    <xf numFmtId="14" fontId="10" fillId="0" borderId="17" xfId="22" applyNumberFormat="1" applyFont="1" applyBorder="1" applyAlignment="1">
      <alignment horizontal="center" vertical="center"/>
    </xf>
    <xf numFmtId="0" fontId="70" fillId="40" borderId="18" xfId="10" applyFont="1" applyFill="1" applyBorder="1" applyAlignment="1">
      <alignment horizontal="center" vertical="center"/>
    </xf>
    <xf numFmtId="14" fontId="9" fillId="0" borderId="17" xfId="22" applyNumberFormat="1" applyFont="1" applyBorder="1" applyAlignment="1">
      <alignment horizontal="center" vertical="center"/>
    </xf>
    <xf numFmtId="14" fontId="8" fillId="0" borderId="17" xfId="22" applyNumberFormat="1" applyFont="1" applyBorder="1" applyAlignment="1">
      <alignment horizontal="center" vertical="center"/>
    </xf>
    <xf numFmtId="14" fontId="7" fillId="0" borderId="17" xfId="22" applyNumberFormat="1" applyFont="1" applyBorder="1" applyAlignment="1">
      <alignment horizontal="center" vertical="center"/>
    </xf>
    <xf numFmtId="0" fontId="6" fillId="0" borderId="18" xfId="0" applyFont="1" applyBorder="1"/>
    <xf numFmtId="14" fontId="5" fillId="0" borderId="17" xfId="22" applyNumberFormat="1" applyFont="1" applyBorder="1" applyAlignment="1">
      <alignment horizontal="center" vertical="center"/>
    </xf>
    <xf numFmtId="14" fontId="4" fillId="0" borderId="17" xfId="22" applyNumberFormat="1" applyFont="1" applyBorder="1" applyAlignment="1">
      <alignment horizontal="center" vertical="center"/>
    </xf>
    <xf numFmtId="0" fontId="58" fillId="0" borderId="69" xfId="22" applyFont="1" applyBorder="1" applyAlignment="1">
      <alignment horizontal="center" vertical="center"/>
    </xf>
    <xf numFmtId="0" fontId="58" fillId="0" borderId="89" xfId="22" applyFont="1" applyBorder="1" applyAlignment="1">
      <alignment vertical="center"/>
    </xf>
    <xf numFmtId="14" fontId="3" fillId="0" borderId="17" xfId="22" applyNumberFormat="1" applyFont="1" applyBorder="1" applyAlignment="1">
      <alignment horizontal="center" vertical="center"/>
    </xf>
    <xf numFmtId="0" fontId="0" fillId="41" borderId="18"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 fillId="0" borderId="0" xfId="0" applyFont="1" applyAlignment="1">
      <alignment horizontal="left" vertical="top"/>
    </xf>
    <xf numFmtId="14" fontId="2" fillId="0" borderId="0" xfId="0" applyNumberFormat="1" applyFont="1" applyAlignment="1">
      <alignment horizontal="left" vertical="top"/>
    </xf>
    <xf numFmtId="166" fontId="88" fillId="40" borderId="18" xfId="0" applyNumberFormat="1" applyFont="1" applyFill="1" applyBorder="1" applyAlignment="1">
      <alignment horizontal="center"/>
    </xf>
    <xf numFmtId="0" fontId="2" fillId="0" borderId="18" xfId="0" applyFont="1" applyBorder="1" applyAlignment="1">
      <alignment horizontal="center"/>
    </xf>
    <xf numFmtId="16" fontId="2" fillId="0" borderId="18" xfId="0" quotePrefix="1" applyNumberFormat="1" applyFont="1" applyBorder="1" applyAlignment="1">
      <alignment horizontal="center"/>
    </xf>
    <xf numFmtId="0" fontId="70" fillId="37" borderId="18" xfId="10" applyFont="1" applyFill="1" applyBorder="1" applyAlignment="1">
      <alignment horizontal="center" vertical="center"/>
    </xf>
    <xf numFmtId="166" fontId="88" fillId="37" borderId="18" xfId="0" applyNumberFormat="1" applyFont="1" applyFill="1" applyBorder="1" applyAlignment="1">
      <alignment horizontal="center"/>
    </xf>
    <xf numFmtId="166" fontId="169" fillId="0" borderId="18" xfId="0" applyNumberFormat="1" applyFont="1" applyBorder="1" applyAlignment="1">
      <alignment horizontal="center" vertical="center"/>
    </xf>
    <xf numFmtId="0" fontId="1" fillId="0" borderId="18" xfId="0" applyFont="1" applyBorder="1"/>
    <xf numFmtId="166" fontId="88" fillId="4" borderId="18" xfId="0" applyNumberFormat="1" applyFont="1" applyFill="1" applyBorder="1" applyAlignment="1">
      <alignment horizontal="center"/>
    </xf>
    <xf numFmtId="0" fontId="88" fillId="4" borderId="18" xfId="0" applyFont="1" applyFill="1" applyBorder="1" applyAlignment="1">
      <alignment horizontal="center"/>
    </xf>
    <xf numFmtId="16" fontId="88" fillId="4" borderId="18" xfId="0" applyNumberFormat="1" applyFont="1" applyFill="1" applyBorder="1" applyAlignment="1">
      <alignment horizontal="center"/>
    </xf>
    <xf numFmtId="0" fontId="88" fillId="4" borderId="18" xfId="0" applyFont="1" applyFill="1" applyBorder="1"/>
    <xf numFmtId="0" fontId="125" fillId="3" borderId="18" xfId="0" applyFont="1" applyFill="1" applyBorder="1" applyAlignment="1">
      <alignment horizontal="left" vertical="center" wrapText="1"/>
    </xf>
    <xf numFmtId="0" fontId="125" fillId="3" borderId="33" xfId="0" applyFont="1" applyFill="1" applyBorder="1" applyAlignment="1">
      <alignment horizontal="left" vertical="center" wrapText="1"/>
    </xf>
    <xf numFmtId="0" fontId="118" fillId="0" borderId="18" xfId="0" applyFont="1" applyBorder="1" applyAlignment="1">
      <alignment horizontal="center" wrapText="1"/>
    </xf>
    <xf numFmtId="0" fontId="118" fillId="0" borderId="33" xfId="0" applyFont="1" applyBorder="1" applyAlignment="1">
      <alignment horizontal="center" wrapText="1"/>
    </xf>
    <xf numFmtId="0" fontId="85" fillId="0" borderId="17" xfId="0" applyFont="1" applyBorder="1" applyAlignment="1">
      <alignment horizontal="center" vertical="center" wrapText="1"/>
    </xf>
    <xf numFmtId="0" fontId="85" fillId="0" borderId="61" xfId="0" applyFont="1" applyBorder="1" applyAlignment="1">
      <alignment horizontal="center" vertical="center" wrapText="1"/>
    </xf>
    <xf numFmtId="0" fontId="85" fillId="0" borderId="50" xfId="0" applyFont="1" applyBorder="1" applyAlignment="1">
      <alignment horizontal="center" vertical="center" wrapText="1"/>
    </xf>
    <xf numFmtId="0" fontId="115" fillId="28" borderId="63" xfId="0" applyFont="1" applyFill="1" applyBorder="1" applyAlignment="1">
      <alignment horizontal="center" vertical="center" wrapText="1"/>
    </xf>
    <xf numFmtId="0" fontId="115" fillId="28" borderId="70" xfId="0" applyFont="1" applyFill="1" applyBorder="1" applyAlignment="1">
      <alignment horizontal="center" vertical="center" wrapText="1"/>
    </xf>
    <xf numFmtId="0" fontId="122" fillId="3" borderId="18" xfId="0" applyFont="1" applyFill="1" applyBorder="1" applyAlignment="1">
      <alignment horizontal="left" vertical="center" wrapText="1"/>
    </xf>
    <xf numFmtId="0" fontId="122" fillId="3" borderId="33" xfId="0" applyFont="1" applyFill="1" applyBorder="1" applyAlignment="1">
      <alignment horizontal="left" vertical="center" wrapText="1"/>
    </xf>
    <xf numFmtId="0" fontId="119" fillId="3" borderId="18" xfId="0" applyFont="1" applyFill="1" applyBorder="1" applyAlignment="1">
      <alignment horizontal="left" vertical="center" wrapText="1"/>
    </xf>
    <xf numFmtId="0" fontId="119" fillId="3" borderId="33" xfId="0" applyFont="1" applyFill="1" applyBorder="1" applyAlignment="1">
      <alignment horizontal="left" vertical="center" wrapText="1"/>
    </xf>
    <xf numFmtId="0" fontId="124" fillId="3" borderId="23" xfId="0" applyFont="1" applyFill="1" applyBorder="1" applyAlignment="1">
      <alignment horizontal="left" vertical="center" wrapText="1"/>
    </xf>
    <xf numFmtId="0" fontId="119" fillId="3" borderId="38" xfId="0" applyFont="1" applyFill="1" applyBorder="1" applyAlignment="1">
      <alignment horizontal="left" vertical="center" wrapText="1"/>
    </xf>
    <xf numFmtId="0" fontId="115" fillId="27" borderId="18" xfId="0" applyFont="1" applyFill="1" applyBorder="1" applyAlignment="1">
      <alignment horizontal="left" vertical="center" wrapText="1"/>
    </xf>
    <xf numFmtId="0" fontId="117" fillId="0" borderId="18" xfId="0" quotePrefix="1" applyFont="1" applyBorder="1" applyAlignment="1">
      <alignment horizontal="left" vertical="center" wrapText="1"/>
    </xf>
    <xf numFmtId="0" fontId="117" fillId="0" borderId="18" xfId="0" applyFont="1" applyBorder="1" applyAlignment="1">
      <alignment horizontal="left" vertical="center" wrapText="1"/>
    </xf>
    <xf numFmtId="0" fontId="115" fillId="27" borderId="23" xfId="0" applyFont="1" applyFill="1" applyBorder="1" applyAlignment="1">
      <alignment horizontal="center" vertical="center" wrapText="1"/>
    </xf>
    <xf numFmtId="0" fontId="115" fillId="27" borderId="24" xfId="0" applyFont="1" applyFill="1" applyBorder="1" applyAlignment="1">
      <alignment horizontal="center" vertical="center" wrapText="1"/>
    </xf>
    <xf numFmtId="0" fontId="115" fillId="27" borderId="27" xfId="0" applyFont="1" applyFill="1" applyBorder="1" applyAlignment="1">
      <alignment horizontal="center" vertical="center" wrapText="1"/>
    </xf>
    <xf numFmtId="0" fontId="115" fillId="27" borderId="23" xfId="0" applyFont="1" applyFill="1" applyBorder="1" applyAlignment="1">
      <alignment horizontal="left" vertical="center" wrapText="1"/>
    </xf>
    <xf numFmtId="0" fontId="115" fillId="27" borderId="24" xfId="0" applyFont="1" applyFill="1" applyBorder="1" applyAlignment="1">
      <alignment horizontal="left" vertical="center" wrapText="1"/>
    </xf>
    <xf numFmtId="0" fontId="115" fillId="27" borderId="27" xfId="0" applyFont="1" applyFill="1" applyBorder="1" applyAlignment="1">
      <alignment horizontal="left" vertical="center" wrapText="1"/>
    </xf>
    <xf numFmtId="0" fontId="116" fillId="0" borderId="18" xfId="0" applyFont="1" applyBorder="1" applyAlignment="1">
      <alignment horizontal="left" vertical="center" wrapText="1"/>
    </xf>
    <xf numFmtId="0" fontId="95" fillId="0" borderId="18" xfId="0" applyFont="1" applyBorder="1" applyAlignment="1">
      <alignment horizontal="center" vertical="center" wrapText="1" readingOrder="1"/>
    </xf>
    <xf numFmtId="0" fontId="95" fillId="5" borderId="17" xfId="0" applyFont="1" applyFill="1" applyBorder="1" applyAlignment="1">
      <alignment horizontal="center" vertical="center" wrapText="1" readingOrder="1"/>
    </xf>
    <xf numFmtId="0" fontId="95" fillId="5" borderId="50" xfId="0" applyFont="1" applyFill="1" applyBorder="1" applyAlignment="1">
      <alignment horizontal="center" vertical="center" wrapText="1" readingOrder="1"/>
    </xf>
    <xf numFmtId="0" fontId="110" fillId="25" borderId="18" xfId="0" applyFont="1" applyFill="1" applyBorder="1" applyAlignment="1">
      <alignment horizontal="center" vertical="center" wrapText="1" readingOrder="1"/>
    </xf>
    <xf numFmtId="16" fontId="95" fillId="0" borderId="18" xfId="0" applyNumberFormat="1" applyFont="1" applyBorder="1" applyAlignment="1">
      <alignment horizontal="center" vertical="center" wrapText="1" readingOrder="1"/>
    </xf>
    <xf numFmtId="0" fontId="95" fillId="5" borderId="18" xfId="0" applyFont="1" applyFill="1" applyBorder="1" applyAlignment="1">
      <alignment horizontal="center" vertical="center" wrapText="1" readingOrder="1"/>
    </xf>
    <xf numFmtId="0" fontId="90" fillId="0" borderId="18" xfId="10" applyFont="1" applyBorder="1" applyAlignment="1">
      <alignment horizontal="center" vertical="center" wrapText="1"/>
    </xf>
    <xf numFmtId="167" fontId="70" fillId="0" borderId="18" xfId="10" applyNumberFormat="1" applyFont="1" applyBorder="1" applyAlignment="1">
      <alignment horizontal="center" vertical="center" wrapText="1"/>
    </xf>
    <xf numFmtId="167" fontId="70" fillId="0" borderId="17" xfId="10" applyNumberFormat="1" applyFont="1" applyBorder="1" applyAlignment="1">
      <alignment horizontal="center" vertical="center" wrapText="1"/>
    </xf>
    <xf numFmtId="167" fontId="70" fillId="0" borderId="50" xfId="10" applyNumberFormat="1" applyFont="1" applyBorder="1" applyAlignment="1">
      <alignment horizontal="center" vertical="center" wrapText="1"/>
    </xf>
    <xf numFmtId="168" fontId="70" fillId="0" borderId="18" xfId="10" applyNumberFormat="1" applyFont="1" applyBorder="1" applyAlignment="1">
      <alignment horizontal="center" vertical="center" wrapText="1"/>
    </xf>
    <xf numFmtId="1" fontId="70" fillId="0" borderId="18" xfId="10" applyNumberFormat="1" applyFont="1" applyBorder="1" applyAlignment="1">
      <alignment horizontal="center" vertical="center" wrapText="1"/>
    </xf>
    <xf numFmtId="49" fontId="70" fillId="0" borderId="18" xfId="10" applyNumberFormat="1" applyFont="1" applyBorder="1" applyAlignment="1">
      <alignment horizontal="center" vertical="center" wrapText="1"/>
    </xf>
    <xf numFmtId="0" fontId="136" fillId="0" borderId="23" xfId="0" applyFont="1" applyBorder="1" applyAlignment="1">
      <alignment horizontal="left" vertical="center" wrapText="1"/>
    </xf>
    <xf numFmtId="0" fontId="136" fillId="0" borderId="38" xfId="0" applyFont="1" applyBorder="1" applyAlignment="1">
      <alignment horizontal="left" vertical="center" wrapText="1"/>
    </xf>
    <xf numFmtId="0" fontId="130" fillId="0" borderId="28" xfId="0" applyFont="1" applyBorder="1" applyAlignment="1">
      <alignment horizontal="center" vertical="center" wrapText="1"/>
    </xf>
    <xf numFmtId="0" fontId="130" fillId="0" borderId="64" xfId="0" applyFont="1" applyBorder="1" applyAlignment="1">
      <alignment horizontal="center" vertical="center" wrapText="1"/>
    </xf>
    <xf numFmtId="0" fontId="0" fillId="0" borderId="20" xfId="0" applyBorder="1" applyAlignment="1">
      <alignment horizontal="center" vertical="center" wrapText="1"/>
    </xf>
    <xf numFmtId="0" fontId="130" fillId="3" borderId="81" xfId="0" applyFont="1" applyFill="1" applyBorder="1" applyAlignment="1">
      <alignment horizontal="center" vertical="center" wrapText="1"/>
    </xf>
    <xf numFmtId="0" fontId="130" fillId="3" borderId="26" xfId="0" applyFont="1" applyFill="1" applyBorder="1" applyAlignment="1">
      <alignment horizontal="center" vertical="center" wrapText="1"/>
    </xf>
    <xf numFmtId="0" fontId="130" fillId="0" borderId="18" xfId="0" applyFont="1" applyBorder="1" applyAlignment="1">
      <alignment horizontal="center" vertical="center" wrapText="1"/>
    </xf>
    <xf numFmtId="0" fontId="130" fillId="3" borderId="17" xfId="0" applyFont="1" applyFill="1" applyBorder="1" applyAlignment="1">
      <alignment horizontal="center" vertical="center" wrapText="1"/>
    </xf>
    <xf numFmtId="0" fontId="130" fillId="3" borderId="50" xfId="0" applyFont="1" applyFill="1" applyBorder="1" applyAlignment="1">
      <alignment horizontal="center" vertical="center" wrapText="1"/>
    </xf>
    <xf numFmtId="15" fontId="130" fillId="3" borderId="17" xfId="0" applyNumberFormat="1" applyFont="1" applyFill="1" applyBorder="1" applyAlignment="1">
      <alignment horizontal="center" vertical="center" wrapText="1"/>
    </xf>
    <xf numFmtId="15" fontId="130" fillId="3" borderId="50" xfId="0" applyNumberFormat="1" applyFont="1" applyFill="1" applyBorder="1" applyAlignment="1">
      <alignment horizontal="center" vertical="center" wrapText="1"/>
    </xf>
    <xf numFmtId="15" fontId="130" fillId="3" borderId="67" xfId="0" applyNumberFormat="1" applyFont="1" applyFill="1" applyBorder="1" applyAlignment="1">
      <alignment horizontal="center" vertical="center" wrapText="1"/>
    </xf>
    <xf numFmtId="15" fontId="130" fillId="3" borderId="58" xfId="0" applyNumberFormat="1" applyFont="1" applyFill="1" applyBorder="1" applyAlignment="1">
      <alignment horizontal="center" vertical="center" wrapText="1"/>
    </xf>
    <xf numFmtId="0" fontId="130" fillId="0" borderId="33" xfId="0" applyFont="1" applyBorder="1" applyAlignment="1">
      <alignment horizontal="center" vertical="center" wrapText="1"/>
    </xf>
    <xf numFmtId="1" fontId="130" fillId="3" borderId="23" xfId="0" applyNumberFormat="1" applyFont="1" applyFill="1" applyBorder="1" applyAlignment="1">
      <alignment horizontal="left" vertical="center" wrapText="1"/>
    </xf>
    <xf numFmtId="0" fontId="130" fillId="3" borderId="38" xfId="0" applyFont="1" applyFill="1" applyBorder="1" applyAlignment="1">
      <alignment horizontal="left" vertical="center" wrapText="1"/>
    </xf>
    <xf numFmtId="0" fontId="130" fillId="12" borderId="63" xfId="0" applyFont="1" applyFill="1" applyBorder="1" applyAlignment="1">
      <alignment horizontal="center" vertical="center" wrapText="1"/>
    </xf>
    <xf numFmtId="0" fontId="130" fillId="12" borderId="70" xfId="0" applyFont="1" applyFill="1" applyBorder="1" applyAlignment="1">
      <alignment horizontal="center" vertical="center" wrapText="1"/>
    </xf>
    <xf numFmtId="0" fontId="130" fillId="12" borderId="63" xfId="0" applyFont="1" applyFill="1" applyBorder="1" applyAlignment="1">
      <alignment horizontal="left" vertical="center" wrapText="1"/>
    </xf>
    <xf numFmtId="0" fontId="130" fillId="12" borderId="70" xfId="0" applyFont="1" applyFill="1" applyBorder="1" applyAlignment="1">
      <alignment horizontal="left" vertical="center" wrapText="1"/>
    </xf>
    <xf numFmtId="1" fontId="130" fillId="3" borderId="38" xfId="0" applyNumberFormat="1" applyFont="1" applyFill="1" applyBorder="1" applyAlignment="1">
      <alignment horizontal="left" vertical="center" wrapText="1"/>
    </xf>
    <xf numFmtId="0" fontId="130" fillId="0" borderId="17" xfId="0" applyFont="1" applyBorder="1" applyAlignment="1">
      <alignment horizontal="center" vertical="center" wrapText="1"/>
    </xf>
    <xf numFmtId="0" fontId="130" fillId="0" borderId="67" xfId="0" applyFont="1" applyBorder="1" applyAlignment="1">
      <alignment horizontal="center" vertical="center" wrapText="1"/>
    </xf>
    <xf numFmtId="0" fontId="130" fillId="3" borderId="23" xfId="0" applyFont="1" applyFill="1" applyBorder="1" applyAlignment="1">
      <alignment horizontal="center" vertical="center" wrapText="1"/>
    </xf>
    <xf numFmtId="0" fontId="130" fillId="3" borderId="38" xfId="0" applyFont="1" applyFill="1" applyBorder="1" applyAlignment="1">
      <alignment horizontal="center" vertical="center" wrapText="1"/>
    </xf>
    <xf numFmtId="0" fontId="130" fillId="3" borderId="23" xfId="0" applyFont="1" applyFill="1" applyBorder="1" applyAlignment="1">
      <alignment horizontal="left" vertical="center" wrapText="1"/>
    </xf>
    <xf numFmtId="0" fontId="130" fillId="12" borderId="18" xfId="0" applyFont="1" applyFill="1" applyBorder="1" applyAlignment="1">
      <alignment horizontal="center" vertical="center" wrapText="1"/>
    </xf>
    <xf numFmtId="16" fontId="130" fillId="0" borderId="18" xfId="0" quotePrefix="1" applyNumberFormat="1" applyFont="1" applyBorder="1" applyAlignment="1">
      <alignment horizontal="center" vertical="center" wrapText="1"/>
    </xf>
    <xf numFmtId="16" fontId="130" fillId="0" borderId="18" xfId="0" applyNumberFormat="1" applyFont="1" applyBorder="1" applyAlignment="1">
      <alignment horizontal="center" vertical="center" wrapText="1"/>
    </xf>
    <xf numFmtId="0" fontId="129" fillId="21" borderId="19" xfId="0" applyFont="1" applyFill="1" applyBorder="1" applyAlignment="1">
      <alignment horizontal="center" vertical="center" wrapText="1"/>
    </xf>
    <xf numFmtId="0" fontId="129" fillId="21" borderId="20" xfId="0" applyFont="1" applyFill="1" applyBorder="1" applyAlignment="1">
      <alignment horizontal="center" vertical="center" wrapText="1"/>
    </xf>
    <xf numFmtId="0" fontId="129" fillId="21" borderId="44" xfId="0" applyFont="1" applyFill="1" applyBorder="1" applyAlignment="1">
      <alignment horizontal="center" vertical="center" wrapText="1"/>
    </xf>
    <xf numFmtId="15" fontId="130" fillId="3" borderId="18" xfId="0" applyNumberFormat="1" applyFont="1" applyFill="1" applyBorder="1" applyAlignment="1">
      <alignment horizontal="left" vertical="center"/>
    </xf>
    <xf numFmtId="15" fontId="130" fillId="3" borderId="23" xfId="0" applyNumberFormat="1" applyFont="1" applyFill="1" applyBorder="1" applyAlignment="1">
      <alignment horizontal="left" vertical="center" wrapText="1"/>
    </xf>
    <xf numFmtId="15" fontId="130" fillId="3" borderId="24" xfId="0" applyNumberFormat="1" applyFont="1" applyFill="1" applyBorder="1" applyAlignment="1">
      <alignment horizontal="left" vertical="center" wrapText="1"/>
    </xf>
    <xf numFmtId="15" fontId="130" fillId="3" borderId="27" xfId="0" applyNumberFormat="1" applyFont="1" applyFill="1" applyBorder="1" applyAlignment="1">
      <alignment horizontal="left" vertical="center" wrapText="1"/>
    </xf>
    <xf numFmtId="0" fontId="70" fillId="0" borderId="18" xfId="10" applyFont="1" applyBorder="1" applyAlignment="1">
      <alignment horizontal="center" vertical="center"/>
    </xf>
    <xf numFmtId="0" fontId="90" fillId="0" borderId="35" xfId="10" applyFont="1" applyBorder="1" applyAlignment="1">
      <alignment horizontal="center" vertical="center" wrapText="1"/>
    </xf>
    <xf numFmtId="1" fontId="70" fillId="0" borderId="17" xfId="10" applyNumberFormat="1" applyFont="1" applyBorder="1" applyAlignment="1">
      <alignment horizontal="center" vertical="center" wrapText="1"/>
    </xf>
    <xf numFmtId="1" fontId="70" fillId="0" borderId="50" xfId="10" applyNumberFormat="1" applyFont="1" applyBorder="1" applyAlignment="1">
      <alignment horizontal="center" vertical="center" wrapText="1"/>
    </xf>
    <xf numFmtId="0" fontId="75" fillId="0" borderId="63" xfId="0" applyFont="1" applyBorder="1" applyAlignment="1">
      <alignment horizontal="left" vertical="center" wrapText="1"/>
    </xf>
    <xf numFmtId="0" fontId="75" fillId="0" borderId="18" xfId="0" quotePrefix="1" applyFont="1" applyBorder="1" applyAlignment="1">
      <alignment horizontal="left" vertical="center" wrapText="1"/>
    </xf>
    <xf numFmtId="0" fontId="75" fillId="0" borderId="18" xfId="0" applyFont="1" applyBorder="1" applyAlignment="1">
      <alignment horizontal="left" vertical="center" wrapText="1"/>
    </xf>
    <xf numFmtId="0" fontId="172" fillId="0" borderId="0" xfId="29" applyFont="1" applyAlignment="1">
      <alignment horizontal="center" vertical="center" wrapText="1"/>
    </xf>
    <xf numFmtId="0" fontId="172" fillId="0" borderId="87" xfId="29" applyFont="1" applyBorder="1" applyAlignment="1">
      <alignment horizontal="center" vertical="center"/>
    </xf>
    <xf numFmtId="0" fontId="90" fillId="0" borderId="0" xfId="10" applyFont="1" applyAlignment="1">
      <alignment horizontal="center" vertical="center" wrapText="1"/>
    </xf>
    <xf numFmtId="0" fontId="62" fillId="0" borderId="1" xfId="0" applyFont="1" applyBorder="1" applyAlignment="1">
      <alignment horizontal="center"/>
    </xf>
    <xf numFmtId="0" fontId="62" fillId="0" borderId="2" xfId="0" applyFont="1" applyBorder="1" applyAlignment="1">
      <alignment horizontal="center"/>
    </xf>
    <xf numFmtId="0" fontId="0" fillId="0" borderId="0" xfId="0" applyAlignment="1">
      <alignment horizontal="center" vertical="center"/>
    </xf>
    <xf numFmtId="49" fontId="96" fillId="19" borderId="51" xfId="0" applyNumberFormat="1" applyFont="1" applyFill="1" applyBorder="1" applyAlignment="1">
      <alignment horizontal="center" vertical="center" wrapText="1"/>
    </xf>
    <xf numFmtId="49" fontId="96" fillId="19" borderId="45" xfId="0" applyNumberFormat="1" applyFont="1" applyFill="1" applyBorder="1" applyAlignment="1">
      <alignment horizontal="center" vertical="center" wrapText="1"/>
    </xf>
    <xf numFmtId="49" fontId="96" fillId="19" borderId="59" xfId="0" applyNumberFormat="1" applyFont="1" applyFill="1" applyBorder="1" applyAlignment="1">
      <alignment horizontal="center" vertical="center" wrapText="1"/>
    </xf>
    <xf numFmtId="49" fontId="96" fillId="19" borderId="80" xfId="0" applyNumberFormat="1" applyFont="1" applyFill="1" applyBorder="1" applyAlignment="1">
      <alignment horizontal="center" vertical="center" wrapText="1"/>
    </xf>
    <xf numFmtId="49" fontId="96" fillId="19" borderId="61" xfId="0" applyNumberFormat="1" applyFont="1" applyFill="1" applyBorder="1" applyAlignment="1">
      <alignment horizontal="center" vertical="center" wrapText="1"/>
    </xf>
    <xf numFmtId="49" fontId="96" fillId="19" borderId="63" xfId="0" applyNumberFormat="1" applyFont="1" applyFill="1" applyBorder="1" applyAlignment="1">
      <alignment horizontal="center" vertical="center" wrapText="1"/>
    </xf>
    <xf numFmtId="49" fontId="96" fillId="19" borderId="18" xfId="0" applyNumberFormat="1" applyFont="1" applyFill="1" applyBorder="1" applyAlignment="1">
      <alignment horizontal="center" vertical="center" wrapText="1"/>
    </xf>
    <xf numFmtId="49" fontId="96" fillId="19" borderId="17" xfId="0" applyNumberFormat="1" applyFont="1" applyFill="1" applyBorder="1" applyAlignment="1">
      <alignment horizontal="center" vertical="center" wrapText="1"/>
    </xf>
    <xf numFmtId="1" fontId="96" fillId="19" borderId="63" xfId="0" applyNumberFormat="1" applyFont="1" applyFill="1" applyBorder="1" applyAlignment="1">
      <alignment horizontal="center" vertical="center" wrapText="1"/>
    </xf>
    <xf numFmtId="1" fontId="96" fillId="19" borderId="18" xfId="0" applyNumberFormat="1" applyFont="1" applyFill="1" applyBorder="1" applyAlignment="1">
      <alignment horizontal="center" vertical="center" wrapText="1"/>
    </xf>
    <xf numFmtId="1" fontId="96" fillId="19" borderId="17" xfId="0" applyNumberFormat="1" applyFont="1" applyFill="1" applyBorder="1" applyAlignment="1">
      <alignment horizontal="center" vertical="center" wrapText="1"/>
    </xf>
    <xf numFmtId="49" fontId="96" fillId="19" borderId="50" xfId="0" applyNumberFormat="1" applyFont="1" applyFill="1" applyBorder="1" applyAlignment="1">
      <alignment horizontal="center" vertical="center" wrapText="1"/>
    </xf>
    <xf numFmtId="49" fontId="96" fillId="19" borderId="81" xfId="0" applyNumberFormat="1" applyFont="1" applyFill="1" applyBorder="1" applyAlignment="1">
      <alignment horizontal="center" vertical="center" wrapText="1"/>
    </xf>
    <xf numFmtId="49" fontId="96" fillId="19" borderId="82" xfId="0" applyNumberFormat="1" applyFont="1" applyFill="1" applyBorder="1" applyAlignment="1">
      <alignment horizontal="center" vertical="center" wrapText="1"/>
    </xf>
    <xf numFmtId="49" fontId="96" fillId="19" borderId="26" xfId="0" applyNumberFormat="1" applyFont="1" applyFill="1" applyBorder="1" applyAlignment="1">
      <alignment horizontal="center" vertical="center" wrapText="1"/>
    </xf>
    <xf numFmtId="49" fontId="96" fillId="19" borderId="40" xfId="0" applyNumberFormat="1" applyFont="1" applyFill="1" applyBorder="1" applyAlignment="1">
      <alignment horizontal="center" vertical="center" wrapText="1"/>
    </xf>
    <xf numFmtId="0" fontId="104" fillId="0" borderId="18" xfId="0" applyFont="1" applyBorder="1" applyAlignment="1">
      <alignment horizontal="center"/>
    </xf>
    <xf numFmtId="0" fontId="104" fillId="0" borderId="23" xfId="0" applyFont="1" applyBorder="1" applyAlignment="1">
      <alignment horizontal="right" vertical="center"/>
    </xf>
    <xf numFmtId="0" fontId="104" fillId="0" borderId="24" xfId="0" applyFont="1" applyBorder="1" applyAlignment="1">
      <alignment horizontal="right" vertical="center"/>
    </xf>
    <xf numFmtId="0" fontId="104" fillId="0" borderId="27" xfId="0" applyFont="1" applyBorder="1" applyAlignment="1">
      <alignment horizontal="right" vertical="center"/>
    </xf>
    <xf numFmtId="49" fontId="96" fillId="0" borderId="51" xfId="0" applyNumberFormat="1" applyFont="1" applyBorder="1" applyAlignment="1">
      <alignment horizontal="center" vertical="center" wrapText="1"/>
    </xf>
    <xf numFmtId="49" fontId="96" fillId="0" borderId="45" xfId="0" applyNumberFormat="1" applyFont="1" applyBorder="1" applyAlignment="1">
      <alignment horizontal="center" vertical="center" wrapText="1"/>
    </xf>
    <xf numFmtId="49" fontId="96" fillId="0" borderId="55" xfId="0" applyNumberFormat="1" applyFont="1" applyBorder="1" applyAlignment="1">
      <alignment horizontal="center" vertical="center" wrapText="1"/>
    </xf>
    <xf numFmtId="49" fontId="96" fillId="0" borderId="80" xfId="0" applyNumberFormat="1" applyFont="1" applyBorder="1" applyAlignment="1">
      <alignment horizontal="center" vertical="center" wrapText="1"/>
    </xf>
    <xf numFmtId="49" fontId="96" fillId="0" borderId="61" xfId="0" applyNumberFormat="1" applyFont="1" applyBorder="1" applyAlignment="1">
      <alignment horizontal="center" vertical="center" wrapText="1"/>
    </xf>
    <xf numFmtId="49" fontId="96" fillId="0" borderId="57" xfId="0" applyNumberFormat="1" applyFont="1" applyBorder="1" applyAlignment="1">
      <alignment horizontal="center" vertical="center" wrapText="1"/>
    </xf>
    <xf numFmtId="49" fontId="96" fillId="0" borderId="63" xfId="0" applyNumberFormat="1" applyFont="1" applyBorder="1" applyAlignment="1">
      <alignment horizontal="center" vertical="center" wrapText="1"/>
    </xf>
    <xf numFmtId="49" fontId="96" fillId="0" borderId="18" xfId="0" applyNumberFormat="1" applyFont="1" applyBorder="1" applyAlignment="1">
      <alignment horizontal="center" vertical="center" wrapText="1"/>
    </xf>
    <xf numFmtId="49" fontId="96" fillId="0" borderId="28" xfId="0" applyNumberFormat="1" applyFont="1" applyBorder="1" applyAlignment="1">
      <alignment horizontal="center" vertical="center" wrapText="1"/>
    </xf>
    <xf numFmtId="1" fontId="96" fillId="0" borderId="63" xfId="0" applyNumberFormat="1" applyFont="1" applyBorder="1" applyAlignment="1">
      <alignment horizontal="center" vertical="center" wrapText="1"/>
    </xf>
    <xf numFmtId="1" fontId="96" fillId="0" borderId="18" xfId="0" applyNumberFormat="1" applyFont="1" applyBorder="1" applyAlignment="1">
      <alignment horizontal="center" vertical="center" wrapText="1"/>
    </xf>
    <xf numFmtId="1" fontId="96" fillId="0" borderId="28" xfId="0" applyNumberFormat="1" applyFont="1" applyBorder="1" applyAlignment="1">
      <alignment horizontal="center" vertical="center" wrapText="1"/>
    </xf>
    <xf numFmtId="49" fontId="96" fillId="0" borderId="81" xfId="0" applyNumberFormat="1" applyFont="1" applyBorder="1" applyAlignment="1">
      <alignment horizontal="center" vertical="center" wrapText="1"/>
    </xf>
    <xf numFmtId="49" fontId="96" fillId="0" borderId="82" xfId="0" applyNumberFormat="1" applyFont="1" applyBorder="1" applyAlignment="1">
      <alignment horizontal="center" vertical="center" wrapText="1"/>
    </xf>
    <xf numFmtId="49" fontId="96" fillId="0" borderId="26" xfId="0" applyNumberFormat="1" applyFont="1" applyBorder="1" applyAlignment="1">
      <alignment horizontal="center" vertical="center" wrapText="1"/>
    </xf>
    <xf numFmtId="49" fontId="96" fillId="0" borderId="40" xfId="0" applyNumberFormat="1" applyFont="1" applyBorder="1" applyAlignment="1">
      <alignment horizontal="center" vertical="center" wrapText="1"/>
    </xf>
    <xf numFmtId="0" fontId="75" fillId="0" borderId="18" xfId="0" applyFont="1" applyBorder="1" applyAlignment="1">
      <alignment horizontal="center"/>
    </xf>
    <xf numFmtId="0" fontId="0" fillId="0" borderId="18" xfId="0" applyBorder="1" applyAlignment="1">
      <alignment horizontal="center" vertical="center" wrapText="1"/>
    </xf>
    <xf numFmtId="0" fontId="75" fillId="0" borderId="23" xfId="0" applyFont="1" applyBorder="1" applyAlignment="1">
      <alignment horizontal="center"/>
    </xf>
    <xf numFmtId="0" fontId="75" fillId="0" borderId="24" xfId="0" applyFont="1" applyBorder="1" applyAlignment="1">
      <alignment horizontal="center"/>
    </xf>
    <xf numFmtId="0" fontId="75" fillId="0" borderId="27" xfId="0" applyFont="1" applyBorder="1" applyAlignment="1">
      <alignment horizontal="center"/>
    </xf>
    <xf numFmtId="0" fontId="0" fillId="0" borderId="18" xfId="0" applyBorder="1" applyAlignment="1">
      <alignment horizontal="center"/>
    </xf>
    <xf numFmtId="0" fontId="0" fillId="0" borderId="23" xfId="0" applyBorder="1" applyAlignment="1">
      <alignment horizontal="center" wrapText="1"/>
    </xf>
    <xf numFmtId="0" fontId="0" fillId="0" borderId="24" xfId="0" applyBorder="1" applyAlignment="1">
      <alignment horizontal="center" wrapText="1"/>
    </xf>
    <xf numFmtId="0" fontId="0" fillId="0" borderId="27" xfId="0" applyBorder="1" applyAlignment="1">
      <alignment horizontal="center" wrapText="1"/>
    </xf>
    <xf numFmtId="0" fontId="184" fillId="0" borderId="23" xfId="0" applyFont="1" applyBorder="1" applyAlignment="1">
      <alignment horizontal="center" vertical="center"/>
    </xf>
    <xf numFmtId="0" fontId="184" fillId="0" borderId="24" xfId="0" applyFont="1" applyBorder="1" applyAlignment="1">
      <alignment horizontal="center" vertical="center"/>
    </xf>
    <xf numFmtId="0" fontId="184" fillId="0" borderId="27" xfId="0" applyFont="1" applyBorder="1" applyAlignment="1">
      <alignment horizontal="center" vertical="center"/>
    </xf>
    <xf numFmtId="0" fontId="184" fillId="0" borderId="18" xfId="0" applyFont="1" applyBorder="1" applyAlignment="1">
      <alignment horizontal="center" vertical="center"/>
    </xf>
    <xf numFmtId="0" fontId="184" fillId="0" borderId="23" xfId="0" applyFont="1" applyBorder="1" applyAlignment="1">
      <alignment horizontal="center"/>
    </xf>
    <xf numFmtId="0" fontId="184" fillId="0" borderId="24" xfId="0" applyFont="1" applyBorder="1" applyAlignment="1">
      <alignment horizontal="center"/>
    </xf>
    <xf numFmtId="0" fontId="184" fillId="0" borderId="27" xfId="0" applyFont="1" applyBorder="1" applyAlignment="1">
      <alignment horizontal="center"/>
    </xf>
    <xf numFmtId="0" fontId="184" fillId="0" borderId="18" xfId="0" applyFont="1" applyBorder="1" applyAlignment="1">
      <alignment horizontal="center"/>
    </xf>
    <xf numFmtId="0" fontId="184" fillId="0" borderId="17" xfId="0" applyFont="1" applyBorder="1" applyAlignment="1">
      <alignment horizontal="center" vertical="center"/>
    </xf>
    <xf numFmtId="0" fontId="184" fillId="0" borderId="50" xfId="0" applyFont="1" applyBorder="1" applyAlignment="1">
      <alignment horizontal="center" vertical="center"/>
    </xf>
    <xf numFmtId="0" fontId="124" fillId="0" borderId="17" xfId="0" applyFont="1" applyBorder="1" applyAlignment="1">
      <alignment horizontal="center" vertical="center"/>
    </xf>
    <xf numFmtId="0" fontId="124" fillId="0" borderId="50" xfId="0" applyFont="1" applyBorder="1" applyAlignment="1">
      <alignment horizontal="center" vertical="center"/>
    </xf>
    <xf numFmtId="0" fontId="179" fillId="33" borderId="23" xfId="0" applyFont="1" applyFill="1" applyBorder="1" applyAlignment="1">
      <alignment horizontal="center" vertical="center"/>
    </xf>
    <xf numFmtId="0" fontId="179" fillId="33" borderId="24" xfId="0" applyFont="1" applyFill="1" applyBorder="1" applyAlignment="1">
      <alignment horizontal="center" vertical="center"/>
    </xf>
    <xf numFmtId="0" fontId="179" fillId="33" borderId="27" xfId="0" applyFont="1" applyFill="1" applyBorder="1" applyAlignment="1">
      <alignment horizontal="center" vertical="center"/>
    </xf>
    <xf numFmtId="0" fontId="179" fillId="33" borderId="17" xfId="0" applyFont="1" applyFill="1" applyBorder="1" applyAlignment="1">
      <alignment horizontal="center" vertical="center" wrapText="1"/>
    </xf>
    <xf numFmtId="0" fontId="179" fillId="33" borderId="50" xfId="0" applyFont="1" applyFill="1" applyBorder="1" applyAlignment="1">
      <alignment horizontal="center" vertical="center" wrapText="1"/>
    </xf>
    <xf numFmtId="0" fontId="179" fillId="33" borderId="23" xfId="0" applyFont="1" applyFill="1" applyBorder="1" applyAlignment="1">
      <alignment horizontal="center" vertical="center" wrapText="1"/>
    </xf>
    <xf numFmtId="0" fontId="179" fillId="33" borderId="24" xfId="0" applyFont="1" applyFill="1" applyBorder="1" applyAlignment="1">
      <alignment horizontal="center" vertical="center" wrapText="1"/>
    </xf>
    <xf numFmtId="0" fontId="179" fillId="33" borderId="27" xfId="0" applyFont="1" applyFill="1" applyBorder="1" applyAlignment="1">
      <alignment horizontal="center" vertical="center" wrapText="1"/>
    </xf>
    <xf numFmtId="0" fontId="189" fillId="34" borderId="23" xfId="0" applyFont="1" applyFill="1" applyBorder="1" applyAlignment="1">
      <alignment horizontal="center" vertical="center" wrapText="1"/>
    </xf>
    <xf numFmtId="0" fontId="189" fillId="34" borderId="24" xfId="0" applyFont="1" applyFill="1" applyBorder="1" applyAlignment="1">
      <alignment horizontal="center" vertical="center" wrapText="1"/>
    </xf>
    <xf numFmtId="0" fontId="189" fillId="34" borderId="27" xfId="0" applyFont="1" applyFill="1" applyBorder="1" applyAlignment="1">
      <alignment horizontal="center" vertical="center" wrapText="1"/>
    </xf>
    <xf numFmtId="0" fontId="139" fillId="0" borderId="73" xfId="0" applyFont="1" applyBorder="1" applyAlignment="1">
      <alignment horizontal="left"/>
    </xf>
    <xf numFmtId="0" fontId="139" fillId="0" borderId="49" xfId="0" applyFont="1" applyBorder="1" applyAlignment="1">
      <alignment horizontal="left"/>
    </xf>
    <xf numFmtId="0" fontId="139" fillId="0" borderId="18" xfId="0" applyFont="1" applyBorder="1" applyAlignment="1">
      <alignment horizontal="center"/>
    </xf>
    <xf numFmtId="0" fontId="139" fillId="16" borderId="18" xfId="0" applyFont="1" applyFill="1" applyBorder="1" applyAlignment="1">
      <alignment horizontal="center"/>
    </xf>
    <xf numFmtId="0" fontId="139" fillId="16" borderId="18" xfId="0" applyFont="1" applyFill="1" applyBorder="1" applyAlignment="1">
      <alignment horizontal="center" vertical="center" wrapText="1"/>
    </xf>
    <xf numFmtId="0" fontId="139" fillId="16" borderId="18" xfId="0" applyFont="1" applyFill="1" applyBorder="1" applyAlignment="1">
      <alignment horizontal="center" vertical="center"/>
    </xf>
    <xf numFmtId="14" fontId="62" fillId="0" borderId="17" xfId="0" applyNumberFormat="1" applyFont="1" applyBorder="1" applyAlignment="1">
      <alignment horizontal="center" vertical="center" wrapText="1"/>
    </xf>
    <xf numFmtId="14" fontId="62" fillId="0" borderId="50" xfId="0" applyNumberFormat="1" applyFont="1" applyBorder="1" applyAlignment="1">
      <alignment horizontal="center" vertical="center" wrapText="1"/>
    </xf>
    <xf numFmtId="0" fontId="62" fillId="0" borderId="17" xfId="0" applyFont="1" applyBorder="1" applyAlignment="1">
      <alignment horizontal="center" vertical="center" wrapText="1"/>
    </xf>
    <xf numFmtId="0" fontId="62" fillId="0" borderId="50" xfId="0" applyFont="1" applyBorder="1" applyAlignment="1">
      <alignment horizontal="center" vertical="center" wrapText="1"/>
    </xf>
    <xf numFmtId="0" fontId="62" fillId="3" borderId="17" xfId="0" applyFont="1" applyFill="1" applyBorder="1" applyAlignment="1">
      <alignment horizontal="center" vertical="center" wrapText="1"/>
    </xf>
    <xf numFmtId="0" fontId="62" fillId="3" borderId="50" xfId="0" applyFont="1" applyFill="1" applyBorder="1" applyAlignment="1">
      <alignment horizontal="center" vertical="center" wrapText="1"/>
    </xf>
    <xf numFmtId="0" fontId="62" fillId="0" borderId="23" xfId="0" applyFont="1" applyBorder="1" applyAlignment="1">
      <alignment horizontal="center" vertical="center" wrapText="1"/>
    </xf>
    <xf numFmtId="0" fontId="62" fillId="0" borderId="24" xfId="0" applyFont="1" applyBorder="1" applyAlignment="1">
      <alignment horizontal="center" vertical="center" wrapText="1"/>
    </xf>
    <xf numFmtId="0" fontId="62" fillId="0" borderId="27" xfId="0" applyFont="1" applyBorder="1" applyAlignment="1">
      <alignment horizontal="center" vertical="center" wrapText="1"/>
    </xf>
    <xf numFmtId="0" fontId="61" fillId="0" borderId="23" xfId="0" applyFont="1" applyBorder="1" applyAlignment="1">
      <alignment horizontal="center" vertical="center" wrapText="1"/>
    </xf>
    <xf numFmtId="0" fontId="61" fillId="0" borderId="24" xfId="0" applyFont="1" applyBorder="1" applyAlignment="1">
      <alignment horizontal="center" vertical="center" wrapText="1"/>
    </xf>
    <xf numFmtId="0" fontId="62" fillId="0" borderId="73" xfId="0" applyFont="1" applyBorder="1" applyAlignment="1">
      <alignment horizontal="center"/>
    </xf>
    <xf numFmtId="0" fontId="62" fillId="0" borderId="49" xfId="0" applyFont="1" applyBorder="1" applyAlignment="1">
      <alignment horizontal="center"/>
    </xf>
    <xf numFmtId="0" fontId="62" fillId="16" borderId="18" xfId="0" applyFont="1" applyFill="1" applyBorder="1" applyAlignment="1">
      <alignment horizontal="center"/>
    </xf>
    <xf numFmtId="0" fontId="62" fillId="16" borderId="18" xfId="0" applyFont="1" applyFill="1" applyBorder="1" applyAlignment="1">
      <alignment horizontal="center" vertical="center" wrapText="1"/>
    </xf>
    <xf numFmtId="0" fontId="62" fillId="16" borderId="18" xfId="0" applyFont="1" applyFill="1" applyBorder="1" applyAlignment="1">
      <alignment horizontal="center" vertical="center"/>
    </xf>
    <xf numFmtId="0" fontId="145" fillId="0" borderId="55" xfId="22" applyFont="1" applyBorder="1" applyAlignment="1">
      <alignment horizontal="center" vertical="center"/>
    </xf>
    <xf numFmtId="0" fontId="145" fillId="0" borderId="28" xfId="22" applyFont="1" applyBorder="1" applyAlignment="1">
      <alignment horizontal="center" vertical="center"/>
    </xf>
    <xf numFmtId="0" fontId="139" fillId="0" borderId="0" xfId="22" applyFont="1" applyAlignment="1">
      <alignment horizontal="center" vertical="center"/>
    </xf>
    <xf numFmtId="0" fontId="139" fillId="0" borderId="0" xfId="22" applyFont="1" applyAlignment="1">
      <alignment horizontal="left" vertical="center"/>
    </xf>
    <xf numFmtId="0" fontId="139" fillId="0" borderId="0" xfId="22" applyFont="1" applyAlignment="1">
      <alignment horizontal="center" vertical="center" wrapText="1"/>
    </xf>
    <xf numFmtId="0" fontId="139" fillId="0" borderId="0" xfId="22" applyFont="1" applyAlignment="1">
      <alignment horizontal="left" vertical="center" wrapText="1"/>
    </xf>
    <xf numFmtId="0" fontId="144" fillId="0" borderId="0" xfId="22" applyFont="1" applyAlignment="1">
      <alignment horizontal="center" vertical="center"/>
    </xf>
    <xf numFmtId="0" fontId="145" fillId="0" borderId="53" xfId="10" applyFont="1" applyBorder="1" applyAlignment="1">
      <alignment horizontal="center" vertical="center" wrapText="1"/>
    </xf>
    <xf numFmtId="0" fontId="145" fillId="0" borderId="51" xfId="22" applyFont="1" applyBorder="1" applyAlignment="1">
      <alignment horizontal="center" vertical="center"/>
    </xf>
    <xf numFmtId="0" fontId="145" fillId="0" borderId="63" xfId="22" applyFont="1" applyBorder="1" applyAlignment="1">
      <alignment horizontal="center" vertical="center"/>
    </xf>
    <xf numFmtId="0" fontId="0" fillId="0" borderId="69" xfId="0" applyBorder="1" applyAlignment="1">
      <alignment horizontal="center" vertical="center" wrapText="1"/>
    </xf>
    <xf numFmtId="0" fontId="0" fillId="0" borderId="66" xfId="0" applyBorder="1" applyAlignment="1">
      <alignment horizontal="center" vertical="center" wrapText="1"/>
    </xf>
    <xf numFmtId="0" fontId="75" fillId="0" borderId="63" xfId="0" applyFont="1" applyBorder="1" applyAlignment="1">
      <alignment horizontal="center" vertical="center" wrapText="1"/>
    </xf>
    <xf numFmtId="0" fontId="75" fillId="0" borderId="28" xfId="0" applyFont="1" applyBorder="1" applyAlignment="1">
      <alignment horizontal="center" vertical="center" wrapText="1"/>
    </xf>
    <xf numFmtId="0" fontId="84" fillId="0" borderId="63" xfId="0" applyFont="1" applyBorder="1" applyAlignment="1">
      <alignment horizontal="center" vertical="center" wrapText="1"/>
    </xf>
    <xf numFmtId="0" fontId="84" fillId="0" borderId="28" xfId="0" applyFont="1" applyBorder="1" applyAlignment="1">
      <alignment horizontal="center" vertical="center" wrapText="1"/>
    </xf>
    <xf numFmtId="0" fontId="75" fillId="6" borderId="14" xfId="0" applyFont="1" applyFill="1" applyBorder="1" applyAlignment="1">
      <alignment horizontal="left" vertical="center"/>
    </xf>
    <xf numFmtId="0" fontId="75" fillId="6" borderId="15" xfId="0" applyFont="1" applyFill="1" applyBorder="1" applyAlignment="1">
      <alignment horizontal="left" vertical="center"/>
    </xf>
    <xf numFmtId="0" fontId="75" fillId="6" borderId="1" xfId="0" applyFont="1" applyFill="1" applyBorder="1" applyAlignment="1">
      <alignment horizontal="left" vertical="center"/>
    </xf>
    <xf numFmtId="0" fontId="75" fillId="6" borderId="60" xfId="0" applyFont="1" applyFill="1" applyBorder="1" applyAlignment="1">
      <alignment horizontal="left" vertical="center"/>
    </xf>
    <xf numFmtId="0" fontId="75" fillId="6" borderId="2" xfId="0" applyFont="1" applyFill="1" applyBorder="1" applyAlignment="1">
      <alignment horizontal="left" vertical="center"/>
    </xf>
    <xf numFmtId="0" fontId="75" fillId="0" borderId="51" xfId="0" applyFont="1" applyBorder="1" applyAlignment="1">
      <alignment horizontal="center" vertical="center" wrapText="1"/>
    </xf>
    <xf numFmtId="0" fontId="75" fillId="0" borderId="45" xfId="0" applyFont="1" applyBorder="1" applyAlignment="1">
      <alignment horizontal="center" vertical="center" wrapText="1"/>
    </xf>
    <xf numFmtId="0" fontId="75" fillId="0" borderId="55" xfId="0" applyFont="1" applyBorder="1" applyAlignment="1">
      <alignment horizontal="center" vertical="center" wrapText="1"/>
    </xf>
    <xf numFmtId="0" fontId="75" fillId="0" borderId="44" xfId="0" applyFont="1" applyBorder="1" applyAlignment="1">
      <alignment horizontal="center" vertical="center"/>
    </xf>
    <xf numFmtId="0" fontId="75" fillId="0" borderId="36" xfId="0" applyFont="1" applyBorder="1" applyAlignment="1">
      <alignment horizontal="center" vertical="center"/>
    </xf>
    <xf numFmtId="0" fontId="75" fillId="0" borderId="43" xfId="0" applyFont="1" applyBorder="1" applyAlignment="1">
      <alignment horizontal="center" vertical="center"/>
    </xf>
    <xf numFmtId="0" fontId="75" fillId="0" borderId="50" xfId="0" applyFont="1" applyBorder="1" applyAlignment="1">
      <alignment horizontal="center" vertical="center" wrapText="1"/>
    </xf>
    <xf numFmtId="0" fontId="61" fillId="11" borderId="19" xfId="0" applyFont="1" applyFill="1" applyBorder="1" applyAlignment="1">
      <alignment horizontal="center" vertical="center"/>
    </xf>
    <xf numFmtId="0" fontId="61" fillId="11" borderId="20" xfId="0" applyFont="1" applyFill="1" applyBorder="1" applyAlignment="1">
      <alignment horizontal="center" vertical="center"/>
    </xf>
    <xf numFmtId="0" fontId="61" fillId="11" borderId="44" xfId="0" applyFont="1" applyFill="1" applyBorder="1" applyAlignment="1">
      <alignment horizontal="center" vertical="center"/>
    </xf>
    <xf numFmtId="0" fontId="61" fillId="12" borderId="52" xfId="0" applyFont="1" applyFill="1" applyBorder="1" applyAlignment="1">
      <alignment horizontal="center" vertical="center"/>
    </xf>
    <xf numFmtId="0" fontId="61" fillId="12" borderId="53" xfId="0" applyFont="1" applyFill="1" applyBorder="1" applyAlignment="1">
      <alignment horizontal="center" vertical="center"/>
    </xf>
    <xf numFmtId="0" fontId="61" fillId="12" borderId="62" xfId="0" applyFont="1" applyFill="1" applyBorder="1" applyAlignment="1">
      <alignment horizontal="center" vertical="center"/>
    </xf>
    <xf numFmtId="0" fontId="61" fillId="12" borderId="1" xfId="0" applyFont="1" applyFill="1" applyBorder="1" applyAlignment="1">
      <alignment horizontal="center" vertical="center"/>
    </xf>
    <xf numFmtId="0" fontId="61" fillId="12" borderId="2" xfId="0" applyFont="1" applyFill="1" applyBorder="1" applyAlignment="1">
      <alignment horizontal="center" vertical="center"/>
    </xf>
    <xf numFmtId="0" fontId="61" fillId="12" borderId="30" xfId="0" applyFont="1" applyFill="1" applyBorder="1" applyAlignment="1">
      <alignment horizontal="center" vertical="center"/>
    </xf>
    <xf numFmtId="0" fontId="75" fillId="0" borderId="54" xfId="0" applyFont="1" applyBorder="1" applyAlignment="1">
      <alignment horizontal="center" vertical="center"/>
    </xf>
    <xf numFmtId="0" fontId="75" fillId="0" borderId="50" xfId="0" applyFont="1" applyBorder="1" applyAlignment="1">
      <alignment horizontal="center" vertical="center"/>
    </xf>
    <xf numFmtId="0" fontId="75" fillId="0" borderId="51" xfId="0" applyFont="1" applyBorder="1" applyAlignment="1">
      <alignment horizontal="center" vertical="center"/>
    </xf>
    <xf numFmtId="0" fontId="75" fillId="0" borderId="63" xfId="0" applyFont="1" applyBorder="1" applyAlignment="1">
      <alignment horizontal="center" vertical="center"/>
    </xf>
    <xf numFmtId="0" fontId="84" fillId="0" borderId="50" xfId="0" applyFont="1" applyBorder="1" applyAlignment="1">
      <alignment horizontal="center" vertical="center" wrapText="1"/>
    </xf>
    <xf numFmtId="0" fontId="75" fillId="0" borderId="58" xfId="0" applyFont="1" applyBorder="1" applyAlignment="1">
      <alignment horizontal="center" vertical="center"/>
    </xf>
    <xf numFmtId="0" fontId="75" fillId="0" borderId="64" xfId="0" applyFont="1" applyBorder="1" applyAlignment="1">
      <alignment horizontal="center" vertical="center"/>
    </xf>
    <xf numFmtId="0" fontId="75" fillId="0" borderId="70" xfId="0" applyFont="1" applyBorder="1" applyAlignment="1">
      <alignment horizontal="center" vertical="center"/>
    </xf>
    <xf numFmtId="0" fontId="67" fillId="0" borderId="18" xfId="18" applyFont="1" applyBorder="1" applyAlignment="1">
      <alignment horizontal="center" vertical="center" wrapText="1"/>
    </xf>
    <xf numFmtId="1" fontId="67" fillId="0" borderId="18" xfId="18" applyNumberFormat="1" applyFont="1" applyBorder="1" applyAlignment="1">
      <alignment horizontal="center" vertical="center" wrapText="1"/>
    </xf>
    <xf numFmtId="1" fontId="67" fillId="0" borderId="25" xfId="18" applyNumberFormat="1" applyFont="1" applyBorder="1" applyAlignment="1">
      <alignment horizontal="center" vertical="center" wrapText="1"/>
    </xf>
    <xf numFmtId="1" fontId="67" fillId="0" borderId="34" xfId="18" applyNumberFormat="1" applyFont="1" applyBorder="1" applyAlignment="1">
      <alignment horizontal="center" vertical="center" wrapText="1"/>
    </xf>
    <xf numFmtId="1" fontId="67" fillId="0" borderId="26" xfId="18" applyNumberFormat="1" applyFont="1" applyBorder="1" applyAlignment="1">
      <alignment horizontal="center" vertical="center" wrapText="1"/>
    </xf>
    <xf numFmtId="1" fontId="67" fillId="0" borderId="37" xfId="18" applyNumberFormat="1" applyFont="1" applyBorder="1" applyAlignment="1">
      <alignment horizontal="center" vertical="center" wrapText="1"/>
    </xf>
    <xf numFmtId="0" fontId="67" fillId="0" borderId="25" xfId="18" applyFont="1" applyBorder="1" applyAlignment="1">
      <alignment horizontal="center" vertical="center" wrapText="1"/>
    </xf>
    <xf numFmtId="0" fontId="67" fillId="0" borderId="34" xfId="18" applyFont="1" applyBorder="1" applyAlignment="1">
      <alignment horizontal="center" vertical="center" wrapText="1"/>
    </xf>
    <xf numFmtId="0" fontId="67" fillId="0" borderId="26" xfId="18" applyFont="1" applyBorder="1" applyAlignment="1">
      <alignment horizontal="center" vertical="center" wrapText="1"/>
    </xf>
    <xf numFmtId="0" fontId="67" fillId="0" borderId="37" xfId="18" applyFont="1" applyBorder="1" applyAlignment="1">
      <alignment horizontal="center" vertical="center" wrapText="1"/>
    </xf>
    <xf numFmtId="2" fontId="75" fillId="0" borderId="18" xfId="0" applyNumberFormat="1" applyFont="1" applyBorder="1" applyAlignment="1">
      <alignment horizontal="center" vertical="center"/>
    </xf>
    <xf numFmtId="0" fontId="67" fillId="0" borderId="18" xfId="18" applyFont="1" applyBorder="1" applyAlignment="1">
      <alignment horizontal="center" vertical="center" textRotation="90" wrapText="1"/>
    </xf>
    <xf numFmtId="0" fontId="67" fillId="0" borderId="25" xfId="18" applyFont="1" applyBorder="1" applyAlignment="1">
      <alignment horizontal="center" vertical="center" textRotation="90" wrapText="1"/>
    </xf>
    <xf numFmtId="0" fontId="67" fillId="0" borderId="34" xfId="18" applyFont="1" applyBorder="1" applyAlignment="1">
      <alignment horizontal="center" vertical="center" textRotation="90" wrapText="1"/>
    </xf>
    <xf numFmtId="0" fontId="67" fillId="0" borderId="35" xfId="18" applyFont="1" applyBorder="1" applyAlignment="1">
      <alignment horizontal="center" vertical="center" textRotation="90" wrapText="1"/>
    </xf>
    <xf numFmtId="0" fontId="67" fillId="0" borderId="36" xfId="18" applyFont="1" applyBorder="1" applyAlignment="1">
      <alignment horizontal="center" vertical="center" textRotation="90" wrapText="1"/>
    </xf>
    <xf numFmtId="0" fontId="67" fillId="0" borderId="26" xfId="18" applyFont="1" applyBorder="1" applyAlignment="1">
      <alignment horizontal="center" vertical="center" textRotation="90" wrapText="1"/>
    </xf>
    <xf numFmtId="0" fontId="67" fillId="0" borderId="37" xfId="18" applyFont="1" applyBorder="1" applyAlignment="1">
      <alignment horizontal="center" vertical="center" textRotation="90" wrapText="1"/>
    </xf>
    <xf numFmtId="1" fontId="67" fillId="0" borderId="23" xfId="18" applyNumberFormat="1" applyFont="1" applyBorder="1" applyAlignment="1">
      <alignment horizontal="center" vertical="center" wrapText="1"/>
    </xf>
    <xf numFmtId="1" fontId="67" fillId="0" borderId="38" xfId="18" applyNumberFormat="1" applyFont="1" applyBorder="1" applyAlignment="1">
      <alignment horizontal="center" vertical="center" wrapText="1"/>
    </xf>
    <xf numFmtId="0" fontId="69" fillId="3" borderId="16" xfId="18" applyFont="1" applyFill="1" applyBorder="1" applyAlignment="1">
      <alignment horizontal="center"/>
    </xf>
    <xf numFmtId="0" fontId="66" fillId="3" borderId="16" xfId="18" applyFont="1" applyFill="1" applyBorder="1" applyAlignment="1">
      <alignment horizontal="center"/>
    </xf>
    <xf numFmtId="0" fontId="69" fillId="3" borderId="16" xfId="18" applyFont="1" applyFill="1" applyBorder="1" applyAlignment="1">
      <alignment horizontal="center" vertical="center" wrapText="1"/>
    </xf>
    <xf numFmtId="0" fontId="67" fillId="0" borderId="23" xfId="18" applyFont="1" applyBorder="1" applyAlignment="1">
      <alignment horizontal="center" vertical="center" wrapText="1"/>
    </xf>
    <xf numFmtId="0" fontId="67" fillId="0" borderId="27" xfId="18" applyFont="1" applyBorder="1" applyAlignment="1">
      <alignment horizontal="center" vertical="center" wrapText="1"/>
    </xf>
    <xf numFmtId="0" fontId="67" fillId="0" borderId="24" xfId="18" applyFont="1" applyBorder="1" applyAlignment="1">
      <alignment horizontal="center" vertical="center" wrapText="1"/>
    </xf>
    <xf numFmtId="1" fontId="67" fillId="0" borderId="27" xfId="18" applyNumberFormat="1" applyFont="1" applyBorder="1" applyAlignment="1">
      <alignment horizontal="center" vertical="center" wrapText="1"/>
    </xf>
    <xf numFmtId="2" fontId="67" fillId="0" borderId="23" xfId="18" applyNumberFormat="1" applyFont="1" applyBorder="1" applyAlignment="1">
      <alignment horizontal="center" vertical="center" wrapText="1"/>
    </xf>
    <xf numFmtId="2" fontId="67" fillId="0" borderId="27" xfId="18" applyNumberFormat="1" applyFont="1" applyBorder="1" applyAlignment="1">
      <alignment horizontal="center" vertical="center" wrapText="1"/>
    </xf>
    <xf numFmtId="0" fontId="75" fillId="0" borderId="23" xfId="0" applyFont="1" applyBorder="1" applyAlignment="1">
      <alignment horizontal="center" vertical="center"/>
    </xf>
    <xf numFmtId="0" fontId="75" fillId="0" borderId="27" xfId="0" applyFont="1" applyBorder="1" applyAlignment="1">
      <alignment horizontal="center" vertical="center"/>
    </xf>
    <xf numFmtId="0" fontId="75" fillId="0" borderId="18" xfId="0" applyFont="1" applyBorder="1" applyAlignment="1">
      <alignment horizontal="center" vertical="center"/>
    </xf>
    <xf numFmtId="0" fontId="75" fillId="0" borderId="38" xfId="0" applyFont="1" applyBorder="1" applyAlignment="1">
      <alignment horizontal="center" vertical="center"/>
    </xf>
    <xf numFmtId="0" fontId="65" fillId="2" borderId="11" xfId="18" applyFont="1" applyFill="1" applyBorder="1" applyAlignment="1">
      <alignment horizontal="center" vertical="center"/>
    </xf>
    <xf numFmtId="0" fontId="65" fillId="2" borderId="12" xfId="18" applyFont="1" applyFill="1" applyBorder="1" applyAlignment="1">
      <alignment horizontal="center" vertical="center"/>
    </xf>
    <xf numFmtId="0" fontId="65" fillId="2" borderId="22" xfId="18" applyFont="1" applyFill="1" applyBorder="1" applyAlignment="1">
      <alignment horizontal="center" vertical="center"/>
    </xf>
    <xf numFmtId="0" fontId="74" fillId="0" borderId="23" xfId="18" applyFont="1" applyBorder="1" applyAlignment="1">
      <alignment vertical="center" readingOrder="1"/>
    </xf>
    <xf numFmtId="0" fontId="74" fillId="0" borderId="24" xfId="18" applyFont="1" applyBorder="1" applyAlignment="1">
      <alignment vertical="center" readingOrder="1"/>
    </xf>
    <xf numFmtId="0" fontId="74" fillId="0" borderId="27" xfId="18" applyFont="1" applyBorder="1" applyAlignment="1">
      <alignment vertical="center" readingOrder="1"/>
    </xf>
    <xf numFmtId="164" fontId="74" fillId="0" borderId="26" xfId="18" applyNumberFormat="1" applyFont="1" applyBorder="1" applyAlignment="1">
      <alignment horizontal="center" vertical="center"/>
    </xf>
    <xf numFmtId="164" fontId="74" fillId="0" borderId="49" xfId="18" applyNumberFormat="1" applyFont="1" applyBorder="1" applyAlignment="1">
      <alignment horizontal="center" vertical="center"/>
    </xf>
    <xf numFmtId="164" fontId="74" fillId="0" borderId="37" xfId="18" applyNumberFormat="1" applyFont="1" applyBorder="1" applyAlignment="1">
      <alignment horizontal="center" vertical="center"/>
    </xf>
    <xf numFmtId="0" fontId="67" fillId="3" borderId="0" xfId="18" applyFont="1" applyFill="1" applyAlignment="1">
      <alignment horizontal="center"/>
    </xf>
    <xf numFmtId="1" fontId="75" fillId="0" borderId="23" xfId="0" applyNumberFormat="1" applyFont="1" applyBorder="1" applyAlignment="1">
      <alignment horizontal="center" vertical="center"/>
    </xf>
    <xf numFmtId="1" fontId="75" fillId="0" borderId="27" xfId="0" applyNumberFormat="1" applyFont="1" applyBorder="1" applyAlignment="1">
      <alignment horizontal="center" vertical="center"/>
    </xf>
    <xf numFmtId="0" fontId="66" fillId="3" borderId="0" xfId="18" applyFont="1" applyFill="1" applyAlignment="1">
      <alignment horizontal="center" wrapText="1"/>
    </xf>
    <xf numFmtId="0" fontId="61" fillId="0" borderId="1" xfId="0" applyFont="1" applyBorder="1" applyAlignment="1">
      <alignment horizontal="center"/>
    </xf>
    <xf numFmtId="0" fontId="61" fillId="0" borderId="2" xfId="0" applyFont="1" applyBorder="1" applyAlignment="1">
      <alignment horizontal="center"/>
    </xf>
    <xf numFmtId="0" fontId="61" fillId="0" borderId="30" xfId="0" applyFont="1" applyBorder="1" applyAlignment="1">
      <alignment horizontal="center"/>
    </xf>
    <xf numFmtId="0" fontId="62" fillId="0" borderId="3" xfId="0" applyFont="1" applyBorder="1" applyAlignment="1">
      <alignment horizontal="left" vertical="center" wrapText="1"/>
    </xf>
    <xf numFmtId="0" fontId="62" fillId="0" borderId="4" xfId="0" applyFont="1" applyBorder="1" applyAlignment="1">
      <alignment horizontal="left" vertical="center" wrapText="1"/>
    </xf>
    <xf numFmtId="0" fontId="63" fillId="0" borderId="5" xfId="0" applyFont="1" applyBorder="1" applyAlignment="1">
      <alignment horizontal="left" vertical="center" wrapText="1"/>
    </xf>
    <xf numFmtId="0" fontId="63" fillId="0" borderId="6" xfId="0" applyFont="1" applyBorder="1" applyAlignment="1">
      <alignment horizontal="left" vertical="center" wrapText="1"/>
    </xf>
    <xf numFmtId="0" fontId="63" fillId="0" borderId="31" xfId="0" applyFont="1" applyBorder="1" applyAlignment="1">
      <alignment horizontal="left" vertical="center" wrapText="1"/>
    </xf>
    <xf numFmtId="0" fontId="64" fillId="0" borderId="7" xfId="0" applyFont="1" applyBorder="1" applyAlignment="1">
      <alignment horizontal="center" vertical="center"/>
    </xf>
    <xf numFmtId="0" fontId="64" fillId="0" borderId="8" xfId="0" applyFont="1" applyBorder="1" applyAlignment="1">
      <alignment horizontal="center" vertical="center"/>
    </xf>
    <xf numFmtId="0" fontId="62" fillId="0" borderId="48" xfId="0" applyFont="1" applyBorder="1" applyAlignment="1">
      <alignment horizontal="left" vertical="top" wrapText="1"/>
    </xf>
    <xf numFmtId="0" fontId="62" fillId="0" borderId="21" xfId="0" applyFont="1" applyBorder="1" applyAlignment="1">
      <alignment horizontal="left" vertical="top" wrapText="1"/>
    </xf>
    <xf numFmtId="0" fontId="62" fillId="0" borderId="32" xfId="0" applyFont="1" applyBorder="1" applyAlignment="1">
      <alignment horizontal="left" vertical="top" wrapText="1"/>
    </xf>
    <xf numFmtId="0" fontId="79" fillId="8" borderId="18" xfId="13" applyFont="1" applyFill="1" applyBorder="1" applyAlignment="1">
      <alignment horizontal="center" vertical="top" wrapText="1"/>
    </xf>
    <xf numFmtId="0" fontId="80" fillId="10" borderId="18" xfId="13" applyFill="1" applyBorder="1" applyAlignment="1">
      <alignment horizontal="left" vertical="top" wrapText="1"/>
    </xf>
    <xf numFmtId="164" fontId="74" fillId="0" borderId="18" xfId="18" applyNumberFormat="1" applyFont="1" applyBorder="1" applyAlignment="1">
      <alignment horizontal="center" vertical="center"/>
    </xf>
    <xf numFmtId="164" fontId="74" fillId="0" borderId="33" xfId="18" applyNumberFormat="1" applyFont="1" applyBorder="1" applyAlignment="1">
      <alignment horizontal="center" vertical="center"/>
    </xf>
    <xf numFmtId="0" fontId="62" fillId="0" borderId="9" xfId="0" applyFont="1" applyBorder="1" applyAlignment="1">
      <alignment horizontal="left" vertical="center" wrapText="1"/>
    </xf>
    <xf numFmtId="0" fontId="62" fillId="0" borderId="10" xfId="0" applyFont="1" applyBorder="1" applyAlignment="1">
      <alignment horizontal="left" vertical="center" wrapText="1"/>
    </xf>
    <xf numFmtId="0" fontId="62" fillId="0" borderId="21" xfId="0" applyFont="1" applyBorder="1" applyAlignment="1">
      <alignment horizontal="left" vertical="center" wrapText="1"/>
    </xf>
    <xf numFmtId="0" fontId="62" fillId="0" borderId="32" xfId="0" applyFont="1" applyBorder="1" applyAlignment="1">
      <alignment horizontal="left" vertical="center" wrapText="1"/>
    </xf>
    <xf numFmtId="0" fontId="67" fillId="0" borderId="39" xfId="18" applyFont="1" applyBorder="1" applyAlignment="1">
      <alignment horizontal="center" vertical="center" wrapText="1"/>
    </xf>
    <xf numFmtId="0" fontId="67" fillId="0" borderId="40" xfId="18" applyFont="1" applyBorder="1" applyAlignment="1">
      <alignment horizontal="center" vertical="center" wrapText="1"/>
    </xf>
    <xf numFmtId="2" fontId="67" fillId="0" borderId="18" xfId="18" applyNumberFormat="1" applyFont="1" applyBorder="1" applyAlignment="1">
      <alignment horizontal="center" vertical="center" wrapText="1"/>
    </xf>
    <xf numFmtId="2" fontId="67" fillId="0" borderId="28" xfId="18" applyNumberFormat="1" applyFont="1" applyBorder="1" applyAlignment="1">
      <alignment horizontal="center" vertical="center" wrapText="1"/>
    </xf>
    <xf numFmtId="0" fontId="67" fillId="0" borderId="28" xfId="18" applyFont="1" applyBorder="1" applyAlignment="1">
      <alignment horizontal="center" vertical="center" wrapText="1"/>
    </xf>
    <xf numFmtId="1" fontId="67" fillId="0" borderId="41" xfId="18" applyNumberFormat="1" applyFont="1" applyBorder="1" applyAlignment="1">
      <alignment horizontal="center" vertical="center" wrapText="1"/>
    </xf>
    <xf numFmtId="1" fontId="67" fillId="0" borderId="42" xfId="18" applyNumberFormat="1" applyFont="1" applyBorder="1" applyAlignment="1">
      <alignment horizontal="center" vertical="center" wrapText="1"/>
    </xf>
  </cellXfs>
  <cellStyles count="31">
    <cellStyle name="Hyperlink" xfId="30" builtinId="8"/>
    <cellStyle name="Normal" xfId="0" builtinId="0"/>
    <cellStyle name="Normal 11" xfId="2" xr:uid="{00000000-0005-0000-0000-000031000000}"/>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2 2" xfId="7" xr:uid="{00000000-0005-0000-0000-000036000000}"/>
    <cellStyle name="Normal 17 2" xfId="29" xr:uid="{8FAD73DD-8029-419D-8F39-D4991968CB2D}"/>
    <cellStyle name="Normal 2" xfId="8" xr:uid="{00000000-0005-0000-0000-000037000000}"/>
    <cellStyle name="Normal 2 10" xfId="27" xr:uid="{F6F4EB31-D686-4A7E-8AAA-F0D8DD2678E9}"/>
    <cellStyle name="Normal 2 2" xfId="9" xr:uid="{00000000-0005-0000-0000-000038000000}"/>
    <cellStyle name="Normal 2 2 2" xfId="28" xr:uid="{938970AA-F3AC-49CF-AB0D-4F7AB0C05FDE}"/>
    <cellStyle name="Normal 2 3" xfId="10" xr:uid="{00000000-0005-0000-0000-000039000000}"/>
    <cellStyle name="Normal 2 3 2" xfId="11" xr:uid="{00000000-0005-0000-0000-00003A000000}"/>
    <cellStyle name="Normal 2 4" xfId="12" xr:uid="{00000000-0005-0000-0000-00003B000000}"/>
    <cellStyle name="Normal 3" xfId="13" xr:uid="{00000000-0005-0000-0000-00003C000000}"/>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5 2" xfId="26" xr:uid="{C79FEFDF-CABD-4A31-8394-475C02AD2FFD}"/>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7" xfId="22" xr:uid="{00000000-0005-0000-0000-000045000000}"/>
    <cellStyle name="Percent" xfId="1" builtinId="5"/>
    <cellStyle name="Percent 2" xfId="23" xr:uid="{00000000-0005-0000-0000-000046000000}"/>
    <cellStyle name="Percent 2 2" xfId="24" xr:uid="{00000000-0005-0000-0000-000047000000}"/>
    <cellStyle name="Percent 3" xfId="25" xr:uid="{00000000-0005-0000-0000-000048000000}"/>
  </cellStyles>
  <dxfs count="4832">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patternType="lightGray"/>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patternType="lightGray"/>
      </fill>
    </dxf>
    <dxf>
      <fill>
        <patternFill>
          <bgColor rgb="FF00B050"/>
        </patternFill>
      </fill>
    </dxf>
    <dxf>
      <fill>
        <patternFill>
          <bgColor rgb="FF00B050"/>
        </patternFill>
      </fill>
    </dxf>
    <dxf>
      <fill>
        <patternFill>
          <bgColor rgb="FF00B050"/>
        </patternFill>
      </fill>
    </dxf>
    <dxf>
      <fill>
        <patternFill>
          <bgColor rgb="FFCC66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bgColor rgb="FFFFFF00"/>
        </patternFill>
      </fill>
    </dxf>
    <dxf>
      <fill>
        <patternFill>
          <bgColor rgb="FFC00000"/>
        </patternFill>
      </fill>
    </dxf>
    <dxf>
      <fill>
        <patternFill>
          <bgColor rgb="FFC00000"/>
        </patternFill>
      </fill>
    </dxf>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fgColor indexed="64"/>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bgColor rgb="FFFFFF00"/>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FFFFCC"/>
      <color rgb="FFFFFF00"/>
      <color rgb="FFF48CC7"/>
      <color rgb="FFFFCC66"/>
      <color rgb="FFFFCC00"/>
      <color rgb="FF92D050"/>
      <color rgb="FFCBBD55"/>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5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500-000003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5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500-000005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5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5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5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5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5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5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5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5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5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5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5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5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5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5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5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5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5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5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500-000018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500-000019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5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500-00001B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5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500-00001D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5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5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5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5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5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5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5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5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5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5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5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5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5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5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5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5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5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5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500-000030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500-000031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5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500-000033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5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500-000035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5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5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5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5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5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5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5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5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5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5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5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5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5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5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5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5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5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5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500-000048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500-000049000000}"/>
            </a:ext>
          </a:extLst>
        </xdr:cNvPr>
        <xdr:cNvSpPr>
          <a:spLocks noChangeArrowheads="1"/>
        </xdr:cNvSpPr>
      </xdr:nvSpPr>
      <xdr:spPr>
        <a:xfrm>
          <a:off x="4739005"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4</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twoCellAnchor editAs="oneCell">
    <xdr:from>
      <xdr:col>30</xdr:col>
      <xdr:colOff>0</xdr:colOff>
      <xdr:row>349</xdr:row>
      <xdr:rowOff>0</xdr:rowOff>
    </xdr:from>
    <xdr:to>
      <xdr:col>36</xdr:col>
      <xdr:colOff>565785</xdr:colOff>
      <xdr:row>349</xdr:row>
      <xdr:rowOff>29791</xdr:rowOff>
    </xdr:to>
    <xdr:sp macro="" textlink="">
      <xdr:nvSpPr>
        <xdr:cNvPr id="2" name="Text Box 6212">
          <a:extLst>
            <a:ext uri="{FF2B5EF4-FFF2-40B4-BE49-F238E27FC236}">
              <a16:creationId xmlns:a16="http://schemas.microsoft.com/office/drawing/2014/main" id="{00000000-0008-0000-1D00-000002000000}"/>
            </a:ext>
          </a:extLst>
        </xdr:cNvPr>
        <xdr:cNvSpPr txBox="1">
          <a:spLocks noChangeArrowheads="1"/>
        </xdr:cNvSpPr>
      </xdr:nvSpPr>
      <xdr:spPr>
        <a:xfrm>
          <a:off x="11678920" y="64850010"/>
          <a:ext cx="4519930" cy="29210"/>
        </a:xfrm>
        <a:prstGeom prst="rect">
          <a:avLst/>
        </a:prstGeom>
        <a:noFill/>
        <a:ln w="9525">
          <a:noFill/>
          <a:miter lim="800000"/>
        </a:ln>
      </xdr:spPr>
    </xdr:sp>
    <xdr:clientData/>
  </xdr:twoCellAnchor>
  <xdr:twoCellAnchor editAs="oneCell">
    <xdr:from>
      <xdr:col>23</xdr:col>
      <xdr:colOff>114300</xdr:colOff>
      <xdr:row>352</xdr:row>
      <xdr:rowOff>0</xdr:rowOff>
    </xdr:from>
    <xdr:to>
      <xdr:col>23</xdr:col>
      <xdr:colOff>283083</xdr:colOff>
      <xdr:row>352</xdr:row>
      <xdr:rowOff>29718</xdr:rowOff>
    </xdr:to>
    <xdr:sp macro="" textlink="">
      <xdr:nvSpPr>
        <xdr:cNvPr id="3" name="Text Box 11802">
          <a:extLst>
            <a:ext uri="{FF2B5EF4-FFF2-40B4-BE49-F238E27FC236}">
              <a16:creationId xmlns:a16="http://schemas.microsoft.com/office/drawing/2014/main" id="{00000000-0008-0000-1D00-000003000000}"/>
            </a:ext>
          </a:extLst>
        </xdr:cNvPr>
        <xdr:cNvSpPr txBox="1">
          <a:spLocks noChangeArrowheads="1"/>
        </xdr:cNvSpPr>
      </xdr:nvSpPr>
      <xdr:spPr>
        <a:xfrm>
          <a:off x="9134475" y="65421510"/>
          <a:ext cx="168275" cy="29210"/>
        </a:xfrm>
        <a:prstGeom prst="rect">
          <a:avLst/>
        </a:prstGeom>
        <a:noFill/>
        <a:ln w="9525">
          <a:noFill/>
          <a:miter lim="800000"/>
        </a:ln>
      </xdr:spPr>
    </xdr:sp>
    <xdr:clientData/>
  </xdr:twoCellAnchor>
  <xdr:oneCellAnchor>
    <xdr:from>
      <xdr:col>26</xdr:col>
      <xdr:colOff>114300</xdr:colOff>
      <xdr:row>5</xdr:row>
      <xdr:rowOff>0</xdr:rowOff>
    </xdr:from>
    <xdr:ext cx="104775" cy="219076"/>
    <xdr:sp macro="" textlink="">
      <xdr:nvSpPr>
        <xdr:cNvPr id="4" name="Text Box 6212">
          <a:extLst>
            <a:ext uri="{FF2B5EF4-FFF2-40B4-BE49-F238E27FC236}">
              <a16:creationId xmlns:a16="http://schemas.microsoft.com/office/drawing/2014/main" id="{00000000-0008-0000-1D00-000004000000}"/>
            </a:ext>
          </a:extLst>
        </xdr:cNvPr>
        <xdr:cNvSpPr txBox="1">
          <a:spLocks noChangeArrowheads="1"/>
        </xdr:cNvSpPr>
      </xdr:nvSpPr>
      <xdr:spPr>
        <a:xfrm>
          <a:off x="10238105" y="105156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23</xdr:col>
      <xdr:colOff>114300</xdr:colOff>
      <xdr:row>18</xdr:row>
      <xdr:rowOff>28575</xdr:rowOff>
    </xdr:from>
    <xdr:ext cx="104775" cy="229430"/>
    <xdr:sp macro="" textlink="">
      <xdr:nvSpPr>
        <xdr:cNvPr id="5" name="Text Box 11802">
          <a:extLst>
            <a:ext uri="{FF2B5EF4-FFF2-40B4-BE49-F238E27FC236}">
              <a16:creationId xmlns:a16="http://schemas.microsoft.com/office/drawing/2014/main" id="{00000000-0008-0000-1D00-000005000000}"/>
            </a:ext>
          </a:extLst>
        </xdr:cNvPr>
        <xdr:cNvSpPr txBox="1">
          <a:spLocks noChangeArrowheads="1"/>
        </xdr:cNvSpPr>
      </xdr:nvSpPr>
      <xdr:spPr>
        <a:xfrm>
          <a:off x="9134475" y="3526155"/>
          <a:ext cx="10477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101804</xdr:colOff>
      <xdr:row>15</xdr:row>
      <xdr:rowOff>28575</xdr:rowOff>
    </xdr:from>
    <xdr:ext cx="120050" cy="546894"/>
    <xdr:pic>
      <xdr:nvPicPr>
        <xdr:cNvPr id="6" name="Picture 11597">
          <a:extLst>
            <a:ext uri="{FF2B5EF4-FFF2-40B4-BE49-F238E27FC236}">
              <a16:creationId xmlns:a16="http://schemas.microsoft.com/office/drawing/2014/main" id="{00000000-0008-0000-1D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782060" y="2870835"/>
          <a:ext cx="120015" cy="546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5014</xdr:colOff>
      <xdr:row>10</xdr:row>
      <xdr:rowOff>152400</xdr:rowOff>
    </xdr:from>
    <xdr:to>
      <xdr:col>7</xdr:col>
      <xdr:colOff>5014</xdr:colOff>
      <xdr:row>11</xdr:row>
      <xdr:rowOff>57150</xdr:rowOff>
    </xdr:to>
    <xdr:sp macro="" textlink="">
      <xdr:nvSpPr>
        <xdr:cNvPr id="7" name="Rectangle 10693">
          <a:extLst>
            <a:ext uri="{FF2B5EF4-FFF2-40B4-BE49-F238E27FC236}">
              <a16:creationId xmlns:a16="http://schemas.microsoft.com/office/drawing/2014/main" id="{00000000-0008-0000-1D00-000007000000}"/>
            </a:ext>
          </a:extLst>
        </xdr:cNvPr>
        <xdr:cNvSpPr>
          <a:spLocks noChangeArrowheads="1"/>
        </xdr:cNvSpPr>
      </xdr:nvSpPr>
      <xdr:spPr>
        <a:xfrm>
          <a:off x="2484755" y="2099310"/>
          <a:ext cx="422275" cy="83820"/>
        </a:xfrm>
        <a:prstGeom prst="rect">
          <a:avLst/>
        </a:prstGeom>
        <a:solidFill>
          <a:srgbClr val="000000"/>
        </a:solidFill>
        <a:ln w="9525">
          <a:solidFill>
            <a:srgbClr val="000000"/>
          </a:solidFill>
          <a:miter lim="800000"/>
        </a:ln>
      </xdr:spPr>
    </xdr:sp>
    <xdr:clientData/>
  </xdr:twoCellAnchor>
  <xdr:twoCellAnchor>
    <xdr:from>
      <xdr:col>4</xdr:col>
      <xdr:colOff>180975</xdr:colOff>
      <xdr:row>7</xdr:row>
      <xdr:rowOff>28575</xdr:rowOff>
    </xdr:from>
    <xdr:to>
      <xdr:col>6</xdr:col>
      <xdr:colOff>190500</xdr:colOff>
      <xdr:row>7</xdr:row>
      <xdr:rowOff>133350</xdr:rowOff>
    </xdr:to>
    <xdr:sp macro="" textlink="">
      <xdr:nvSpPr>
        <xdr:cNvPr id="8" name="Freeform 10695">
          <a:extLst>
            <a:ext uri="{FF2B5EF4-FFF2-40B4-BE49-F238E27FC236}">
              <a16:creationId xmlns:a16="http://schemas.microsoft.com/office/drawing/2014/main" id="{00000000-0008-0000-1D00-000008000000}"/>
            </a:ext>
          </a:extLst>
        </xdr:cNvPr>
        <xdr:cNvSpPr/>
      </xdr:nvSpPr>
      <xdr:spPr>
        <a:xfrm>
          <a:off x="1883410" y="1438275"/>
          <a:ext cx="78740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8</xdr:col>
      <xdr:colOff>0</xdr:colOff>
      <xdr:row>9</xdr:row>
      <xdr:rowOff>152400</xdr:rowOff>
    </xdr:from>
    <xdr:to>
      <xdr:col>9</xdr:col>
      <xdr:colOff>9525</xdr:colOff>
      <xdr:row>11</xdr:row>
      <xdr:rowOff>0</xdr:rowOff>
    </xdr:to>
    <xdr:sp macro="" textlink="">
      <xdr:nvSpPr>
        <xdr:cNvPr id="9" name="AutoShape 10697">
          <a:extLst>
            <a:ext uri="{FF2B5EF4-FFF2-40B4-BE49-F238E27FC236}">
              <a16:creationId xmlns:a16="http://schemas.microsoft.com/office/drawing/2014/main" id="{00000000-0008-0000-1D00-000009000000}"/>
            </a:ext>
          </a:extLst>
        </xdr:cNvPr>
        <xdr:cNvSpPr>
          <a:spLocks noChangeArrowheads="1"/>
        </xdr:cNvSpPr>
      </xdr:nvSpPr>
      <xdr:spPr>
        <a:xfrm>
          <a:off x="3258185" y="1920240"/>
          <a:ext cx="431800" cy="205740"/>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10" name="AutoShape 10698">
          <a:extLst>
            <a:ext uri="{FF2B5EF4-FFF2-40B4-BE49-F238E27FC236}">
              <a16:creationId xmlns:a16="http://schemas.microsoft.com/office/drawing/2014/main" id="{00000000-0008-0000-1D00-00000A000000}"/>
            </a:ext>
          </a:extLst>
        </xdr:cNvPr>
        <xdr:cNvSpPr>
          <a:spLocks noChangeArrowheads="1"/>
        </xdr:cNvSpPr>
      </xdr:nvSpPr>
      <xdr:spPr>
        <a:xfrm rot="10800000">
          <a:off x="3258185" y="1777365"/>
          <a:ext cx="431800" cy="169545"/>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11" name="Rectangle 10699">
          <a:extLst>
            <a:ext uri="{FF2B5EF4-FFF2-40B4-BE49-F238E27FC236}">
              <a16:creationId xmlns:a16="http://schemas.microsoft.com/office/drawing/2014/main" id="{00000000-0008-0000-1D00-00000B000000}"/>
            </a:ext>
          </a:extLst>
        </xdr:cNvPr>
        <xdr:cNvSpPr>
          <a:spLocks noChangeArrowheads="1"/>
        </xdr:cNvSpPr>
      </xdr:nvSpPr>
      <xdr:spPr>
        <a:xfrm>
          <a:off x="3258185" y="2099310"/>
          <a:ext cx="422275" cy="83820"/>
        </a:xfrm>
        <a:prstGeom prst="rect">
          <a:avLst/>
        </a:prstGeom>
        <a:solidFill>
          <a:srgbClr val="FFFFFF"/>
        </a:solidFill>
        <a:ln w="9525">
          <a:solidFill>
            <a:srgbClr val="000000"/>
          </a:solidFill>
          <a:miter lim="800000"/>
        </a:ln>
      </xdr:spPr>
    </xdr:sp>
    <xdr:clientData/>
  </xdr:twoCellAnchor>
  <xdr:twoCellAnchor>
    <xdr:from>
      <xdr:col>10</xdr:col>
      <xdr:colOff>9525</xdr:colOff>
      <xdr:row>9</xdr:row>
      <xdr:rowOff>9525</xdr:rowOff>
    </xdr:from>
    <xdr:to>
      <xdr:col>11</xdr:col>
      <xdr:colOff>19551</xdr:colOff>
      <xdr:row>11</xdr:row>
      <xdr:rowOff>9525</xdr:rowOff>
    </xdr:to>
    <xdr:sp macro="" textlink="">
      <xdr:nvSpPr>
        <xdr:cNvPr id="12" name="Rectangle 10701">
          <a:extLst>
            <a:ext uri="{FF2B5EF4-FFF2-40B4-BE49-F238E27FC236}">
              <a16:creationId xmlns:a16="http://schemas.microsoft.com/office/drawing/2014/main" id="{00000000-0008-0000-1D00-00000C000000}"/>
            </a:ext>
          </a:extLst>
        </xdr:cNvPr>
        <xdr:cNvSpPr>
          <a:spLocks noChangeArrowheads="1"/>
        </xdr:cNvSpPr>
      </xdr:nvSpPr>
      <xdr:spPr>
        <a:xfrm>
          <a:off x="4045585" y="1777365"/>
          <a:ext cx="416560" cy="358140"/>
        </a:xfrm>
        <a:prstGeom prst="rect">
          <a:avLst/>
        </a:prstGeom>
        <a:solidFill>
          <a:srgbClr val="FFFF00"/>
        </a:solidFill>
        <a:ln w="9525">
          <a:solidFill>
            <a:srgbClr val="000000"/>
          </a:solidFill>
          <a:miter lim="800000"/>
        </a:ln>
      </xdr:spPr>
    </xdr:sp>
    <xdr:clientData/>
  </xdr:twoCellAnchor>
  <xdr:twoCellAnchor>
    <xdr:from>
      <xdr:col>10</xdr:col>
      <xdr:colOff>0</xdr:colOff>
      <xdr:row>10</xdr:row>
      <xdr:rowOff>152400</xdr:rowOff>
    </xdr:from>
    <xdr:to>
      <xdr:col>11</xdr:col>
      <xdr:colOff>0</xdr:colOff>
      <xdr:row>11</xdr:row>
      <xdr:rowOff>57150</xdr:rowOff>
    </xdr:to>
    <xdr:sp macro="" textlink="">
      <xdr:nvSpPr>
        <xdr:cNvPr id="13" name="Rectangle 10704">
          <a:extLst>
            <a:ext uri="{FF2B5EF4-FFF2-40B4-BE49-F238E27FC236}">
              <a16:creationId xmlns:a16="http://schemas.microsoft.com/office/drawing/2014/main" id="{00000000-0008-0000-1D00-00000D000000}"/>
            </a:ext>
          </a:extLst>
        </xdr:cNvPr>
        <xdr:cNvSpPr>
          <a:spLocks noChangeArrowheads="1"/>
        </xdr:cNvSpPr>
      </xdr:nvSpPr>
      <xdr:spPr>
        <a:xfrm>
          <a:off x="4036060" y="2099310"/>
          <a:ext cx="407035" cy="83820"/>
        </a:xfrm>
        <a:prstGeom prst="rect">
          <a:avLst/>
        </a:prstGeom>
        <a:solidFill>
          <a:srgbClr val="FFFFFF"/>
        </a:solidFill>
        <a:ln w="9525">
          <a:solidFill>
            <a:srgbClr val="000000"/>
          </a:solidFill>
          <a:miter lim="800000"/>
        </a:ln>
      </xdr:spPr>
    </xdr:sp>
    <xdr:clientData/>
  </xdr:twoCellAnchor>
  <xdr:twoCellAnchor>
    <xdr:from>
      <xdr:col>9</xdr:col>
      <xdr:colOff>354352</xdr:colOff>
      <xdr:row>7</xdr:row>
      <xdr:rowOff>38100</xdr:rowOff>
    </xdr:from>
    <xdr:to>
      <xdr:col>11</xdr:col>
      <xdr:colOff>20977</xdr:colOff>
      <xdr:row>9</xdr:row>
      <xdr:rowOff>19050</xdr:rowOff>
    </xdr:to>
    <xdr:sp macro="" textlink="">
      <xdr:nvSpPr>
        <xdr:cNvPr id="14" name="AutoShape 10705">
          <a:extLst>
            <a:ext uri="{FF2B5EF4-FFF2-40B4-BE49-F238E27FC236}">
              <a16:creationId xmlns:a16="http://schemas.microsoft.com/office/drawing/2014/main" id="{00000000-0008-0000-1D00-00000E000000}"/>
            </a:ext>
          </a:extLst>
        </xdr:cNvPr>
        <xdr:cNvSpPr>
          <a:spLocks noChangeArrowheads="1"/>
        </xdr:cNvSpPr>
      </xdr:nvSpPr>
      <xdr:spPr>
        <a:xfrm>
          <a:off x="4034790" y="1447800"/>
          <a:ext cx="429260" cy="339090"/>
        </a:xfrm>
        <a:prstGeom prst="triangle">
          <a:avLst>
            <a:gd name="adj" fmla="val 50000"/>
          </a:avLst>
        </a:prstGeom>
        <a:solidFill>
          <a:srgbClr val="FFFF00"/>
        </a:solidFill>
        <a:ln w="9525">
          <a:solidFill>
            <a:srgbClr val="000000"/>
          </a:solidFill>
          <a:miter lim="800000"/>
        </a:ln>
      </xdr:spPr>
      <xdr:txBody>
        <a:bodyPr/>
        <a:lstStyle/>
        <a:p>
          <a:endParaRPr lang="en-US"/>
        </a:p>
      </xdr:txBody>
    </xdr:sp>
    <xdr:clientData/>
  </xdr:twoCellAnchor>
  <xdr:twoCellAnchor>
    <xdr:from>
      <xdr:col>8</xdr:col>
      <xdr:colOff>180975</xdr:colOff>
      <xdr:row>7</xdr:row>
      <xdr:rowOff>28575</xdr:rowOff>
    </xdr:from>
    <xdr:to>
      <xdr:col>10</xdr:col>
      <xdr:colOff>190500</xdr:colOff>
      <xdr:row>7</xdr:row>
      <xdr:rowOff>133350</xdr:rowOff>
    </xdr:to>
    <xdr:sp macro="" textlink="">
      <xdr:nvSpPr>
        <xdr:cNvPr id="15" name="Freeform 10706">
          <a:extLst>
            <a:ext uri="{FF2B5EF4-FFF2-40B4-BE49-F238E27FC236}">
              <a16:creationId xmlns:a16="http://schemas.microsoft.com/office/drawing/2014/main" id="{00000000-0008-0000-1D00-00000F000000}"/>
            </a:ext>
          </a:extLst>
        </xdr:cNvPr>
        <xdr:cNvSpPr/>
      </xdr:nvSpPr>
      <xdr:spPr>
        <a:xfrm>
          <a:off x="3439160" y="1438275"/>
          <a:ext cx="78740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60000"/>
            <a:lumOff val="40000"/>
          </a:schemeClr>
        </a:solidFill>
        <a:ln w="9525">
          <a:solidFill>
            <a:srgbClr val="000000"/>
          </a:solidFill>
          <a:round/>
        </a:ln>
      </xdr:spPr>
    </xdr:sp>
    <xdr:clientData/>
  </xdr:twoCellAnchor>
  <xdr:twoCellAnchor>
    <xdr:from>
      <xdr:col>6</xdr:col>
      <xdr:colOff>161925</xdr:colOff>
      <xdr:row>7</xdr:row>
      <xdr:rowOff>28575</xdr:rowOff>
    </xdr:from>
    <xdr:to>
      <xdr:col>8</xdr:col>
      <xdr:colOff>171450</xdr:colOff>
      <xdr:row>7</xdr:row>
      <xdr:rowOff>133350</xdr:rowOff>
    </xdr:to>
    <xdr:sp macro="" textlink="">
      <xdr:nvSpPr>
        <xdr:cNvPr id="16" name="Freeform 10707">
          <a:extLst>
            <a:ext uri="{FF2B5EF4-FFF2-40B4-BE49-F238E27FC236}">
              <a16:creationId xmlns:a16="http://schemas.microsoft.com/office/drawing/2014/main" id="{00000000-0008-0000-1D00-000010000000}"/>
            </a:ext>
          </a:extLst>
        </xdr:cNvPr>
        <xdr:cNvSpPr/>
      </xdr:nvSpPr>
      <xdr:spPr>
        <a:xfrm>
          <a:off x="2642235" y="1438275"/>
          <a:ext cx="78740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60000"/>
            <a:lumOff val="40000"/>
          </a:schemeClr>
        </a:solidFill>
        <a:ln w="9525">
          <a:solidFill>
            <a:srgbClr val="000000"/>
          </a:solidFill>
          <a:round/>
        </a:ln>
      </xdr:spPr>
    </xdr:sp>
    <xdr:clientData/>
  </xdr:twoCellAnchor>
  <xdr:twoCellAnchor>
    <xdr:from>
      <xdr:col>10</xdr:col>
      <xdr:colOff>161925</xdr:colOff>
      <xdr:row>7</xdr:row>
      <xdr:rowOff>28575</xdr:rowOff>
    </xdr:from>
    <xdr:to>
      <xdr:col>12</xdr:col>
      <xdr:colOff>171450</xdr:colOff>
      <xdr:row>7</xdr:row>
      <xdr:rowOff>133350</xdr:rowOff>
    </xdr:to>
    <xdr:sp macro="" textlink="">
      <xdr:nvSpPr>
        <xdr:cNvPr id="17" name="Freeform 10708">
          <a:extLst>
            <a:ext uri="{FF2B5EF4-FFF2-40B4-BE49-F238E27FC236}">
              <a16:creationId xmlns:a16="http://schemas.microsoft.com/office/drawing/2014/main" id="{00000000-0008-0000-1D00-000011000000}"/>
            </a:ext>
          </a:extLst>
        </xdr:cNvPr>
        <xdr:cNvSpPr/>
      </xdr:nvSpPr>
      <xdr:spPr>
        <a:xfrm>
          <a:off x="4197985" y="1438275"/>
          <a:ext cx="77216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4">
            <a:lumMod val="75000"/>
          </a:schemeClr>
        </a:solidFill>
        <a:ln w="9525">
          <a:solidFill>
            <a:srgbClr val="000000"/>
          </a:solidFill>
          <a:round/>
        </a:ln>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18" name="Rectangle 10709">
          <a:extLst>
            <a:ext uri="{FF2B5EF4-FFF2-40B4-BE49-F238E27FC236}">
              <a16:creationId xmlns:a16="http://schemas.microsoft.com/office/drawing/2014/main" id="{00000000-0008-0000-1D00-000012000000}"/>
            </a:ext>
          </a:extLst>
        </xdr:cNvPr>
        <xdr:cNvSpPr>
          <a:spLocks noChangeArrowheads="1"/>
        </xdr:cNvSpPr>
      </xdr:nvSpPr>
      <xdr:spPr>
        <a:xfrm>
          <a:off x="3258185" y="2099310"/>
          <a:ext cx="422275" cy="83820"/>
        </a:xfrm>
        <a:prstGeom prst="rect">
          <a:avLst/>
        </a:prstGeom>
        <a:solidFill>
          <a:schemeClr val="accent1"/>
        </a:solidFill>
        <a:ln w="9525">
          <a:solidFill>
            <a:srgbClr val="000000"/>
          </a:solidFill>
          <a:miter lim="800000"/>
        </a:ln>
      </xdr:spPr>
    </xdr:sp>
    <xdr:clientData/>
  </xdr:twoCellAnchor>
  <xdr:twoCellAnchor>
    <xdr:from>
      <xdr:col>9</xdr:col>
      <xdr:colOff>357188</xdr:colOff>
      <xdr:row>10</xdr:row>
      <xdr:rowOff>152400</xdr:rowOff>
    </xdr:from>
    <xdr:to>
      <xdr:col>10</xdr:col>
      <xdr:colOff>386953</xdr:colOff>
      <xdr:row>11</xdr:row>
      <xdr:rowOff>57150</xdr:rowOff>
    </xdr:to>
    <xdr:sp macro="" textlink="">
      <xdr:nvSpPr>
        <xdr:cNvPr id="19" name="Rectangle 10710">
          <a:extLst>
            <a:ext uri="{FF2B5EF4-FFF2-40B4-BE49-F238E27FC236}">
              <a16:creationId xmlns:a16="http://schemas.microsoft.com/office/drawing/2014/main" id="{00000000-0008-0000-1D00-000013000000}"/>
            </a:ext>
          </a:extLst>
        </xdr:cNvPr>
        <xdr:cNvSpPr>
          <a:spLocks noChangeArrowheads="1"/>
        </xdr:cNvSpPr>
      </xdr:nvSpPr>
      <xdr:spPr>
        <a:xfrm>
          <a:off x="4036060" y="2099310"/>
          <a:ext cx="386715" cy="83820"/>
        </a:xfrm>
        <a:prstGeom prst="rect">
          <a:avLst/>
        </a:prstGeom>
        <a:solidFill>
          <a:srgbClr val="7030A0"/>
        </a:solidFill>
        <a:ln w="9525">
          <a:solidFill>
            <a:srgbClr val="000000"/>
          </a:solidFill>
          <a:miter lim="800000"/>
        </a:ln>
      </xdr:spPr>
    </xdr:sp>
    <xdr:clientData/>
  </xdr:twoCellAnchor>
  <xdr:twoCellAnchor>
    <xdr:from>
      <xdr:col>9</xdr:col>
      <xdr:colOff>200025</xdr:colOff>
      <xdr:row>6</xdr:row>
      <xdr:rowOff>9525</xdr:rowOff>
    </xdr:from>
    <xdr:to>
      <xdr:col>9</xdr:col>
      <xdr:colOff>209550</xdr:colOff>
      <xdr:row>7</xdr:row>
      <xdr:rowOff>57150</xdr:rowOff>
    </xdr:to>
    <xdr:sp macro="" textlink="">
      <xdr:nvSpPr>
        <xdr:cNvPr id="20" name="Line 10712">
          <a:extLst>
            <a:ext uri="{FF2B5EF4-FFF2-40B4-BE49-F238E27FC236}">
              <a16:creationId xmlns:a16="http://schemas.microsoft.com/office/drawing/2014/main" id="{00000000-0008-0000-1D00-000014000000}"/>
            </a:ext>
          </a:extLst>
        </xdr:cNvPr>
        <xdr:cNvSpPr>
          <a:spLocks noChangeShapeType="1"/>
        </xdr:cNvSpPr>
      </xdr:nvSpPr>
      <xdr:spPr>
        <a:xfrm flipH="1" flipV="1">
          <a:off x="3880485" y="1240155"/>
          <a:ext cx="9525" cy="22669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228600</xdr:colOff>
      <xdr:row>6</xdr:row>
      <xdr:rowOff>0</xdr:rowOff>
    </xdr:from>
    <xdr:to>
      <xdr:col>13</xdr:col>
      <xdr:colOff>104775</xdr:colOff>
      <xdr:row>7</xdr:row>
      <xdr:rowOff>66675</xdr:rowOff>
    </xdr:to>
    <xdr:sp macro="" textlink="">
      <xdr:nvSpPr>
        <xdr:cNvPr id="21" name="Line 10714">
          <a:extLst>
            <a:ext uri="{FF2B5EF4-FFF2-40B4-BE49-F238E27FC236}">
              <a16:creationId xmlns:a16="http://schemas.microsoft.com/office/drawing/2014/main" id="{00000000-0008-0000-1D00-000015000000}"/>
            </a:ext>
          </a:extLst>
        </xdr:cNvPr>
        <xdr:cNvSpPr>
          <a:spLocks noChangeShapeType="1"/>
        </xdr:cNvSpPr>
      </xdr:nvSpPr>
      <xdr:spPr>
        <a:xfrm flipV="1">
          <a:off x="4671695" y="1230630"/>
          <a:ext cx="638810" cy="24574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9525</xdr:colOff>
      <xdr:row>11</xdr:row>
      <xdr:rowOff>19050</xdr:rowOff>
    </xdr:from>
    <xdr:to>
      <xdr:col>11</xdr:col>
      <xdr:colOff>314325</xdr:colOff>
      <xdr:row>11</xdr:row>
      <xdr:rowOff>19050</xdr:rowOff>
    </xdr:to>
    <xdr:sp macro="" textlink="">
      <xdr:nvSpPr>
        <xdr:cNvPr id="22" name="Line 10715">
          <a:extLst>
            <a:ext uri="{FF2B5EF4-FFF2-40B4-BE49-F238E27FC236}">
              <a16:creationId xmlns:a16="http://schemas.microsoft.com/office/drawing/2014/main" id="{00000000-0008-0000-1D00-000016000000}"/>
            </a:ext>
          </a:extLst>
        </xdr:cNvPr>
        <xdr:cNvSpPr>
          <a:spLocks noChangeShapeType="1"/>
        </xdr:cNvSpPr>
      </xdr:nvSpPr>
      <xdr:spPr>
        <a:xfrm>
          <a:off x="4452620" y="2145030"/>
          <a:ext cx="30480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9</xdr:row>
      <xdr:rowOff>104775</xdr:rowOff>
    </xdr:from>
    <xdr:to>
      <xdr:col>11</xdr:col>
      <xdr:colOff>342900</xdr:colOff>
      <xdr:row>9</xdr:row>
      <xdr:rowOff>104775</xdr:rowOff>
    </xdr:to>
    <xdr:sp macro="" textlink="">
      <xdr:nvSpPr>
        <xdr:cNvPr id="23" name="Line 10716">
          <a:extLst>
            <a:ext uri="{FF2B5EF4-FFF2-40B4-BE49-F238E27FC236}">
              <a16:creationId xmlns:a16="http://schemas.microsoft.com/office/drawing/2014/main" id="{00000000-0008-0000-1D00-000017000000}"/>
            </a:ext>
          </a:extLst>
        </xdr:cNvPr>
        <xdr:cNvSpPr>
          <a:spLocks noChangeShapeType="1"/>
        </xdr:cNvSpPr>
      </xdr:nvSpPr>
      <xdr:spPr>
        <a:xfrm>
          <a:off x="4443095" y="1872615"/>
          <a:ext cx="34290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295275</xdr:colOff>
      <xdr:row>8</xdr:row>
      <xdr:rowOff>57150</xdr:rowOff>
    </xdr:from>
    <xdr:to>
      <xdr:col>11</xdr:col>
      <xdr:colOff>323850</xdr:colOff>
      <xdr:row>8</xdr:row>
      <xdr:rowOff>57150</xdr:rowOff>
    </xdr:to>
    <xdr:sp macro="" textlink="">
      <xdr:nvSpPr>
        <xdr:cNvPr id="24" name="Line 10720">
          <a:extLst>
            <a:ext uri="{FF2B5EF4-FFF2-40B4-BE49-F238E27FC236}">
              <a16:creationId xmlns:a16="http://schemas.microsoft.com/office/drawing/2014/main" id="{00000000-0008-0000-1D00-000018000000}"/>
            </a:ext>
          </a:extLst>
        </xdr:cNvPr>
        <xdr:cNvSpPr>
          <a:spLocks noChangeShapeType="1"/>
        </xdr:cNvSpPr>
      </xdr:nvSpPr>
      <xdr:spPr>
        <a:xfrm>
          <a:off x="4331335" y="1645920"/>
          <a:ext cx="43561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25" name="AutoShape 10722">
          <a:extLst>
            <a:ext uri="{FF2B5EF4-FFF2-40B4-BE49-F238E27FC236}">
              <a16:creationId xmlns:a16="http://schemas.microsoft.com/office/drawing/2014/main" id="{00000000-0008-0000-1D00-000019000000}"/>
            </a:ext>
          </a:extLst>
        </xdr:cNvPr>
        <xdr:cNvSpPr>
          <a:spLocks noChangeArrowheads="1"/>
        </xdr:cNvSpPr>
      </xdr:nvSpPr>
      <xdr:spPr>
        <a:xfrm rot="10800000">
          <a:off x="3258185" y="1777365"/>
          <a:ext cx="431800" cy="169545"/>
        </a:xfrm>
        <a:prstGeom prst="triangle">
          <a:avLst>
            <a:gd name="adj" fmla="val 50000"/>
          </a:avLst>
        </a:prstGeom>
        <a:solidFill>
          <a:srgbClr val="008000"/>
        </a:solidFill>
        <a:ln w="9525">
          <a:solidFill>
            <a:srgbClr val="000000"/>
          </a:solidFill>
          <a:miter lim="800000"/>
        </a:ln>
      </xdr:spPr>
    </xdr:sp>
    <xdr:clientData/>
  </xdr:twoCellAnchor>
  <xdr:twoCellAnchor>
    <xdr:from>
      <xdr:col>11</xdr:col>
      <xdr:colOff>349646</xdr:colOff>
      <xdr:row>14</xdr:row>
      <xdr:rowOff>103585</xdr:rowOff>
    </xdr:from>
    <xdr:to>
      <xdr:col>12</xdr:col>
      <xdr:colOff>49212</xdr:colOff>
      <xdr:row>17</xdr:row>
      <xdr:rowOff>122635</xdr:rowOff>
    </xdr:to>
    <xdr:sp macro="" textlink="">
      <xdr:nvSpPr>
        <xdr:cNvPr id="26" name="AutoShape 10732">
          <a:extLst>
            <a:ext uri="{FF2B5EF4-FFF2-40B4-BE49-F238E27FC236}">
              <a16:creationId xmlns:a16="http://schemas.microsoft.com/office/drawing/2014/main" id="{00000000-0008-0000-1D00-00001A000000}"/>
            </a:ext>
          </a:extLst>
        </xdr:cNvPr>
        <xdr:cNvSpPr>
          <a:spLocks noChangeArrowheads="1"/>
        </xdr:cNvSpPr>
      </xdr:nvSpPr>
      <xdr:spPr>
        <a:xfrm rot="5400000">
          <a:off x="4483100" y="3075940"/>
          <a:ext cx="674370" cy="55245"/>
        </a:xfrm>
        <a:prstGeom prst="wave">
          <a:avLst>
            <a:gd name="adj1" fmla="val 13005"/>
            <a:gd name="adj2" fmla="val 0"/>
          </a:avLst>
        </a:prstGeom>
        <a:solidFill>
          <a:srgbClr val="33CCCC"/>
        </a:solidFill>
        <a:ln w="9525" algn="ctr">
          <a:solidFill>
            <a:srgbClr val="000000"/>
          </a:solidFill>
          <a:round/>
        </a:ln>
      </xdr:spPr>
    </xdr:sp>
    <xdr:clientData/>
  </xdr:twoCellAnchor>
  <xdr:twoCellAnchor>
    <xdr:from>
      <xdr:col>14</xdr:col>
      <xdr:colOff>148431</xdr:colOff>
      <xdr:row>14</xdr:row>
      <xdr:rowOff>128194</xdr:rowOff>
    </xdr:from>
    <xdr:to>
      <xdr:col>14</xdr:col>
      <xdr:colOff>186531</xdr:colOff>
      <xdr:row>17</xdr:row>
      <xdr:rowOff>118668</xdr:rowOff>
    </xdr:to>
    <xdr:sp macro="" textlink="">
      <xdr:nvSpPr>
        <xdr:cNvPr id="27" name="AutoShape 10733">
          <a:extLst>
            <a:ext uri="{FF2B5EF4-FFF2-40B4-BE49-F238E27FC236}">
              <a16:creationId xmlns:a16="http://schemas.microsoft.com/office/drawing/2014/main" id="{00000000-0008-0000-1D00-00001B000000}"/>
            </a:ext>
          </a:extLst>
        </xdr:cNvPr>
        <xdr:cNvSpPr>
          <a:spLocks noChangeArrowheads="1"/>
        </xdr:cNvSpPr>
      </xdr:nvSpPr>
      <xdr:spPr>
        <a:xfrm rot="5400000">
          <a:off x="5405755" y="3094990"/>
          <a:ext cx="64579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344884</xdr:colOff>
      <xdr:row>15</xdr:row>
      <xdr:rowOff>38017</xdr:rowOff>
    </xdr:from>
    <xdr:to>
      <xdr:col>3</xdr:col>
      <xdr:colOff>68659</xdr:colOff>
      <xdr:row>17</xdr:row>
      <xdr:rowOff>178908</xdr:rowOff>
    </xdr:to>
    <xdr:sp macro="" textlink="">
      <xdr:nvSpPr>
        <xdr:cNvPr id="28" name="AutoShape 10734">
          <a:extLst>
            <a:ext uri="{FF2B5EF4-FFF2-40B4-BE49-F238E27FC236}">
              <a16:creationId xmlns:a16="http://schemas.microsoft.com/office/drawing/2014/main" id="{00000000-0008-0000-1D00-00001C000000}"/>
            </a:ext>
          </a:extLst>
        </xdr:cNvPr>
        <xdr:cNvSpPr>
          <a:spLocks noChangeArrowheads="1"/>
        </xdr:cNvSpPr>
      </xdr:nvSpPr>
      <xdr:spPr>
        <a:xfrm rot="5400000">
          <a:off x="1012190" y="3078480"/>
          <a:ext cx="617220" cy="21971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9</xdr:col>
      <xdr:colOff>247650</xdr:colOff>
      <xdr:row>10</xdr:row>
      <xdr:rowOff>104775</xdr:rowOff>
    </xdr:from>
    <xdr:to>
      <xdr:col>10</xdr:col>
      <xdr:colOff>123825</xdr:colOff>
      <xdr:row>10</xdr:row>
      <xdr:rowOff>104775</xdr:rowOff>
    </xdr:to>
    <xdr:sp macro="" textlink="">
      <xdr:nvSpPr>
        <xdr:cNvPr id="29" name="Line 10735">
          <a:extLst>
            <a:ext uri="{FF2B5EF4-FFF2-40B4-BE49-F238E27FC236}">
              <a16:creationId xmlns:a16="http://schemas.microsoft.com/office/drawing/2014/main" id="{00000000-0008-0000-1D00-00001D000000}"/>
            </a:ext>
          </a:extLst>
        </xdr:cNvPr>
        <xdr:cNvSpPr>
          <a:spLocks noChangeShapeType="1"/>
        </xdr:cNvSpPr>
      </xdr:nvSpPr>
      <xdr:spPr>
        <a:xfrm flipH="1">
          <a:off x="3928110" y="2051685"/>
          <a:ext cx="231775"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247650</xdr:colOff>
      <xdr:row>10</xdr:row>
      <xdr:rowOff>104775</xdr:rowOff>
    </xdr:from>
    <xdr:to>
      <xdr:col>9</xdr:col>
      <xdr:colOff>247650</xdr:colOff>
      <xdr:row>11</xdr:row>
      <xdr:rowOff>114300</xdr:rowOff>
    </xdr:to>
    <xdr:sp macro="" textlink="">
      <xdr:nvSpPr>
        <xdr:cNvPr id="30" name="Line 10736">
          <a:extLst>
            <a:ext uri="{FF2B5EF4-FFF2-40B4-BE49-F238E27FC236}">
              <a16:creationId xmlns:a16="http://schemas.microsoft.com/office/drawing/2014/main" id="{00000000-0008-0000-1D00-00001E000000}"/>
            </a:ext>
          </a:extLst>
        </xdr:cNvPr>
        <xdr:cNvSpPr>
          <a:spLocks noChangeShapeType="1"/>
        </xdr:cNvSpPr>
      </xdr:nvSpPr>
      <xdr:spPr>
        <a:xfrm>
          <a:off x="3928110" y="2051685"/>
          <a:ext cx="0" cy="18859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371079</xdr:colOff>
      <xdr:row>15</xdr:row>
      <xdr:rowOff>14286</xdr:rowOff>
    </xdr:from>
    <xdr:to>
      <xdr:col>5</xdr:col>
      <xdr:colOff>31354</xdr:colOff>
      <xdr:row>17</xdr:row>
      <xdr:rowOff>183751</xdr:rowOff>
    </xdr:to>
    <xdr:sp macro="" textlink="">
      <xdr:nvSpPr>
        <xdr:cNvPr id="31" name="Rectangle 11590" descr="Light horizontal">
          <a:extLst>
            <a:ext uri="{FF2B5EF4-FFF2-40B4-BE49-F238E27FC236}">
              <a16:creationId xmlns:a16="http://schemas.microsoft.com/office/drawing/2014/main" id="{00000000-0008-0000-1D00-00001F000000}"/>
            </a:ext>
          </a:extLst>
        </xdr:cNvPr>
        <xdr:cNvSpPr>
          <a:spLocks noChangeArrowheads="1"/>
        </xdr:cNvSpPr>
      </xdr:nvSpPr>
      <xdr:spPr>
        <a:xfrm>
          <a:off x="2073275" y="2856230"/>
          <a:ext cx="82550" cy="641350"/>
        </a:xfrm>
        <a:prstGeom prst="rect">
          <a:avLst/>
        </a:prstGeom>
        <a:pattFill prst="ltHorz">
          <a:fgClr>
            <a:srgbClr val="000000"/>
          </a:fgClr>
          <a:bgClr>
            <a:srgbClr val="FFFFFF"/>
          </a:bgClr>
        </a:pattFill>
        <a:ln w="9525">
          <a:solidFill>
            <a:srgbClr val="000000"/>
          </a:solidFill>
          <a:miter lim="800000"/>
        </a:ln>
      </xdr:spPr>
    </xdr:sp>
    <xdr:clientData/>
  </xdr:twoCellAnchor>
  <xdr:twoCellAnchor>
    <xdr:from>
      <xdr:col>4</xdr:col>
      <xdr:colOff>155178</xdr:colOff>
      <xdr:row>11</xdr:row>
      <xdr:rowOff>108438</xdr:rowOff>
    </xdr:from>
    <xdr:to>
      <xdr:col>5</xdr:col>
      <xdr:colOff>329667</xdr:colOff>
      <xdr:row>11</xdr:row>
      <xdr:rowOff>125810</xdr:rowOff>
    </xdr:to>
    <xdr:cxnSp macro="">
      <xdr:nvCxnSpPr>
        <xdr:cNvPr id="32" name="Straight Arrow Connector 2947">
          <a:extLst>
            <a:ext uri="{FF2B5EF4-FFF2-40B4-BE49-F238E27FC236}">
              <a16:creationId xmlns:a16="http://schemas.microsoft.com/office/drawing/2014/main" id="{00000000-0008-0000-1D00-000020000000}"/>
            </a:ext>
          </a:extLst>
        </xdr:cNvPr>
        <xdr:cNvCxnSpPr>
          <a:cxnSpLocks noChangeShapeType="1"/>
          <a:stCxn id="57" idx="2"/>
        </xdr:cNvCxnSpPr>
      </xdr:nvCxnSpPr>
      <xdr:spPr>
        <a:xfrm flipH="1">
          <a:off x="1857375" y="2233930"/>
          <a:ext cx="596900" cy="17780"/>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57150</xdr:colOff>
      <xdr:row>6</xdr:row>
      <xdr:rowOff>142875</xdr:rowOff>
    </xdr:from>
    <xdr:to>
      <xdr:col>11</xdr:col>
      <xdr:colOff>266700</xdr:colOff>
      <xdr:row>12</xdr:row>
      <xdr:rowOff>28575</xdr:rowOff>
    </xdr:to>
    <xdr:sp macro="" textlink="">
      <xdr:nvSpPr>
        <xdr:cNvPr id="33" name="Oval 4249">
          <a:extLst>
            <a:ext uri="{FF2B5EF4-FFF2-40B4-BE49-F238E27FC236}">
              <a16:creationId xmlns:a16="http://schemas.microsoft.com/office/drawing/2014/main" id="{00000000-0008-0000-1D00-000021000000}"/>
            </a:ext>
          </a:extLst>
        </xdr:cNvPr>
        <xdr:cNvSpPr>
          <a:spLocks noChangeArrowheads="1"/>
        </xdr:cNvSpPr>
      </xdr:nvSpPr>
      <xdr:spPr>
        <a:xfrm>
          <a:off x="3737610" y="1373505"/>
          <a:ext cx="972185" cy="960120"/>
        </a:xfrm>
        <a:prstGeom prst="ellipse">
          <a:avLst/>
        </a:prstGeom>
        <a:noFill/>
        <a:ln w="9525" algn="ctr">
          <a:solidFill>
            <a:srgbClr val="FF0000"/>
          </a:solidFill>
          <a:rou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114300</xdr:colOff>
      <xdr:row>5</xdr:row>
      <xdr:rowOff>114300</xdr:rowOff>
    </xdr:from>
    <xdr:to>
      <xdr:col>5</xdr:col>
      <xdr:colOff>114300</xdr:colOff>
      <xdr:row>7</xdr:row>
      <xdr:rowOff>38100</xdr:rowOff>
    </xdr:to>
    <xdr:sp macro="" textlink="">
      <xdr:nvSpPr>
        <xdr:cNvPr id="34" name="Line 10711">
          <a:extLst>
            <a:ext uri="{FF2B5EF4-FFF2-40B4-BE49-F238E27FC236}">
              <a16:creationId xmlns:a16="http://schemas.microsoft.com/office/drawing/2014/main" id="{00000000-0008-0000-1D00-000022000000}"/>
            </a:ext>
          </a:extLst>
        </xdr:cNvPr>
        <xdr:cNvSpPr>
          <a:spLocks noChangeShapeType="1"/>
        </xdr:cNvSpPr>
      </xdr:nvSpPr>
      <xdr:spPr>
        <a:xfrm flipV="1">
          <a:off x="2239010" y="1165860"/>
          <a:ext cx="0" cy="28194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146441</xdr:colOff>
      <xdr:row>7</xdr:row>
      <xdr:rowOff>38100</xdr:rowOff>
    </xdr:from>
    <xdr:to>
      <xdr:col>9</xdr:col>
      <xdr:colOff>134073</xdr:colOff>
      <xdr:row>11</xdr:row>
      <xdr:rowOff>181161</xdr:rowOff>
    </xdr:to>
    <xdr:grpSp>
      <xdr:nvGrpSpPr>
        <xdr:cNvPr id="35" name="Group 34">
          <a:extLst>
            <a:ext uri="{FF2B5EF4-FFF2-40B4-BE49-F238E27FC236}">
              <a16:creationId xmlns:a16="http://schemas.microsoft.com/office/drawing/2014/main" id="{00000000-0008-0000-1D00-000023000000}"/>
            </a:ext>
          </a:extLst>
        </xdr:cNvPr>
        <xdr:cNvGrpSpPr/>
      </xdr:nvGrpSpPr>
      <xdr:grpSpPr>
        <a:xfrm>
          <a:off x="3133481" y="1409700"/>
          <a:ext cx="787732" cy="836481"/>
          <a:chOff x="3896910" y="1804194"/>
          <a:chExt cx="751616" cy="897123"/>
        </a:xfrm>
      </xdr:grpSpPr>
      <xdr:sp macro="" textlink="">
        <xdr:nvSpPr>
          <xdr:cNvPr id="36" name="Rectangle 10696">
            <a:extLst>
              <a:ext uri="{FF2B5EF4-FFF2-40B4-BE49-F238E27FC236}">
                <a16:creationId xmlns:a16="http://schemas.microsoft.com/office/drawing/2014/main" id="{00000000-0008-0000-1D00-000024000000}"/>
              </a:ext>
            </a:extLst>
          </xdr:cNvPr>
          <xdr:cNvSpPr>
            <a:spLocks noChangeArrowheads="1"/>
          </xdr:cNvSpPr>
        </xdr:nvSpPr>
        <xdr:spPr>
          <a:xfrm>
            <a:off x="4127708" y="2130174"/>
            <a:ext cx="352425" cy="377032"/>
          </a:xfrm>
          <a:prstGeom prst="rect">
            <a:avLst/>
          </a:prstGeom>
          <a:solidFill>
            <a:srgbClr val="008000"/>
          </a:solidFill>
          <a:ln w="9525">
            <a:solidFill>
              <a:srgbClr val="000000"/>
            </a:solidFill>
            <a:miter lim="800000"/>
          </a:ln>
        </xdr:spPr>
      </xdr:sp>
      <xdr:sp macro="" textlink="">
        <xdr:nvSpPr>
          <xdr:cNvPr id="37" name="AutoShape 10700">
            <a:extLst>
              <a:ext uri="{FF2B5EF4-FFF2-40B4-BE49-F238E27FC236}">
                <a16:creationId xmlns:a16="http://schemas.microsoft.com/office/drawing/2014/main" id="{00000000-0008-0000-1D00-000025000000}"/>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38" name="Minus 549">
            <a:extLst>
              <a:ext uri="{FF2B5EF4-FFF2-40B4-BE49-F238E27FC236}">
                <a16:creationId xmlns:a16="http://schemas.microsoft.com/office/drawing/2014/main" id="{00000000-0008-0000-1D00-000026000000}"/>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Minus 550">
            <a:extLst>
              <a:ext uri="{FF2B5EF4-FFF2-40B4-BE49-F238E27FC236}">
                <a16:creationId xmlns:a16="http://schemas.microsoft.com/office/drawing/2014/main" id="{00000000-0008-0000-1D00-000027000000}"/>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209551</xdr:colOff>
      <xdr:row>14</xdr:row>
      <xdr:rowOff>159874</xdr:rowOff>
    </xdr:from>
    <xdr:to>
      <xdr:col>7</xdr:col>
      <xdr:colOff>57150</xdr:colOff>
      <xdr:row>17</xdr:row>
      <xdr:rowOff>114300</xdr:rowOff>
    </xdr:to>
    <xdr:sp macro="" textlink="">
      <xdr:nvSpPr>
        <xdr:cNvPr id="40" name="Lightning Bolt 39">
          <a:extLst>
            <a:ext uri="{FF2B5EF4-FFF2-40B4-BE49-F238E27FC236}">
              <a16:creationId xmlns:a16="http://schemas.microsoft.com/office/drawing/2014/main" id="{00000000-0008-0000-1D00-000028000000}"/>
            </a:ext>
          </a:extLst>
        </xdr:cNvPr>
        <xdr:cNvSpPr/>
      </xdr:nvSpPr>
      <xdr:spPr>
        <a:xfrm>
          <a:off x="2689860" y="2822575"/>
          <a:ext cx="269875" cy="610235"/>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73025</xdr:colOff>
      <xdr:row>1</xdr:row>
      <xdr:rowOff>80169</xdr:rowOff>
    </xdr:from>
    <xdr:to>
      <xdr:col>3</xdr:col>
      <xdr:colOff>260350</xdr:colOff>
      <xdr:row>2</xdr:row>
      <xdr:rowOff>0</xdr:rowOff>
    </xdr:to>
    <xdr:grpSp>
      <xdr:nvGrpSpPr>
        <xdr:cNvPr id="41" name="Group 40">
          <a:extLst>
            <a:ext uri="{FF2B5EF4-FFF2-40B4-BE49-F238E27FC236}">
              <a16:creationId xmlns:a16="http://schemas.microsoft.com/office/drawing/2014/main" id="{00000000-0008-0000-1D00-000029000000}"/>
            </a:ext>
          </a:extLst>
        </xdr:cNvPr>
        <xdr:cNvGrpSpPr/>
      </xdr:nvGrpSpPr>
      <xdr:grpSpPr>
        <a:xfrm>
          <a:off x="964565" y="308769"/>
          <a:ext cx="697865" cy="186531"/>
          <a:chOff x="10" y="10"/>
          <a:chExt cx="920" cy="558"/>
        </a:xfrm>
      </xdr:grpSpPr>
      <xdr:sp macro="" textlink="">
        <xdr:nvSpPr>
          <xdr:cNvPr id="42" name="Freeform 2">
            <a:extLst>
              <a:ext uri="{FF2B5EF4-FFF2-40B4-BE49-F238E27FC236}">
                <a16:creationId xmlns:a16="http://schemas.microsoft.com/office/drawing/2014/main" id="{00000000-0008-0000-1D00-00002A000000}"/>
              </a:ext>
            </a:extLst>
          </xdr:cNvPr>
          <xdr:cNvSpPr/>
        </xdr:nvSpPr>
        <xdr:spPr>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nvGrpSpPr>
          <xdr:cNvPr id="43" name="Group 1389">
            <a:extLst>
              <a:ext uri="{FF2B5EF4-FFF2-40B4-BE49-F238E27FC236}">
                <a16:creationId xmlns:a16="http://schemas.microsoft.com/office/drawing/2014/main" id="{00000000-0008-0000-1D00-00002B000000}"/>
              </a:ext>
            </a:extLst>
          </xdr:cNvPr>
          <xdr:cNvGrpSpPr/>
        </xdr:nvGrpSpPr>
        <xdr:grpSpPr>
          <a:xfrm>
            <a:off x="37" y="47"/>
            <a:ext cx="304" cy="490"/>
            <a:chOff x="37" y="47"/>
            <a:chExt cx="304" cy="490"/>
          </a:xfrm>
        </xdr:grpSpPr>
        <xdr:sp macro="" textlink="">
          <xdr:nvSpPr>
            <xdr:cNvPr id="51" name="Freeform 4">
              <a:extLst>
                <a:ext uri="{FF2B5EF4-FFF2-40B4-BE49-F238E27FC236}">
                  <a16:creationId xmlns:a16="http://schemas.microsoft.com/office/drawing/2014/main" id="{00000000-0008-0000-1D00-000033000000}"/>
                </a:ext>
              </a:extLst>
            </xdr:cNvPr>
            <xdr:cNvSpPr/>
          </xdr:nvSpPr>
          <xdr:spPr>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52" name="Freeform 5">
              <a:extLst>
                <a:ext uri="{FF2B5EF4-FFF2-40B4-BE49-F238E27FC236}">
                  <a16:creationId xmlns:a16="http://schemas.microsoft.com/office/drawing/2014/main" id="{00000000-0008-0000-1D00-000034000000}"/>
                </a:ext>
              </a:extLst>
            </xdr:cNvPr>
            <xdr:cNvSpPr/>
          </xdr:nvSpPr>
          <xdr:spPr>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53" name="Freeform 6">
              <a:extLst>
                <a:ext uri="{FF2B5EF4-FFF2-40B4-BE49-F238E27FC236}">
                  <a16:creationId xmlns:a16="http://schemas.microsoft.com/office/drawing/2014/main" id="{00000000-0008-0000-1D00-000035000000}"/>
                </a:ext>
              </a:extLst>
            </xdr:cNvPr>
            <xdr:cNvSpPr/>
          </xdr:nvSpPr>
          <xdr:spPr>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sp macro="" textlink="">
        <xdr:nvSpPr>
          <xdr:cNvPr id="44" name="Freeform 7">
            <a:extLst>
              <a:ext uri="{FF2B5EF4-FFF2-40B4-BE49-F238E27FC236}">
                <a16:creationId xmlns:a16="http://schemas.microsoft.com/office/drawing/2014/main" id="{00000000-0008-0000-1D00-00002C000000}"/>
              </a:ext>
            </a:extLst>
          </xdr:cNvPr>
          <xdr:cNvSpPr/>
        </xdr:nvSpPr>
        <xdr:spPr>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5" name="Rectangle 44">
            <a:extLst>
              <a:ext uri="{FF2B5EF4-FFF2-40B4-BE49-F238E27FC236}">
                <a16:creationId xmlns:a16="http://schemas.microsoft.com/office/drawing/2014/main" id="{00000000-0008-0000-1D00-00002D000000}"/>
              </a:ext>
            </a:extLst>
          </xdr:cNvPr>
          <xdr:cNvSpPr/>
        </xdr:nvSpPr>
        <xdr:spPr>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6" name="Rectangle 45">
            <a:extLst>
              <a:ext uri="{FF2B5EF4-FFF2-40B4-BE49-F238E27FC236}">
                <a16:creationId xmlns:a16="http://schemas.microsoft.com/office/drawing/2014/main" id="{00000000-0008-0000-1D00-00002E000000}"/>
              </a:ext>
            </a:extLst>
          </xdr:cNvPr>
          <xdr:cNvSpPr/>
        </xdr:nvSpPr>
        <xdr:spPr>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7" name="Rectangle 46">
            <a:extLst>
              <a:ext uri="{FF2B5EF4-FFF2-40B4-BE49-F238E27FC236}">
                <a16:creationId xmlns:a16="http://schemas.microsoft.com/office/drawing/2014/main" id="{00000000-0008-0000-1D00-00002F000000}"/>
              </a:ext>
            </a:extLst>
          </xdr:cNvPr>
          <xdr:cNvSpPr/>
        </xdr:nvSpPr>
        <xdr:spPr>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8" name="Freeform 11">
            <a:extLst>
              <a:ext uri="{FF2B5EF4-FFF2-40B4-BE49-F238E27FC236}">
                <a16:creationId xmlns:a16="http://schemas.microsoft.com/office/drawing/2014/main" id="{00000000-0008-0000-1D00-000030000000}"/>
              </a:ext>
            </a:extLst>
          </xdr:cNvPr>
          <xdr:cNvSpPr/>
        </xdr:nvSpPr>
        <xdr:spPr>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9" name="Freeform 12">
            <a:extLst>
              <a:ext uri="{FF2B5EF4-FFF2-40B4-BE49-F238E27FC236}">
                <a16:creationId xmlns:a16="http://schemas.microsoft.com/office/drawing/2014/main" id="{00000000-0008-0000-1D00-000031000000}"/>
              </a:ext>
            </a:extLst>
          </xdr:cNvPr>
          <xdr:cNvSpPr/>
        </xdr:nvSpPr>
        <xdr:spPr>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50" name="Freeform 13">
            <a:extLst>
              <a:ext uri="{FF2B5EF4-FFF2-40B4-BE49-F238E27FC236}">
                <a16:creationId xmlns:a16="http://schemas.microsoft.com/office/drawing/2014/main" id="{00000000-0008-0000-1D00-000032000000}"/>
              </a:ext>
            </a:extLst>
          </xdr:cNvPr>
          <xdr:cNvSpPr/>
        </xdr:nvSpPr>
        <xdr:spPr>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5</xdr:col>
      <xdr:colOff>169857</xdr:colOff>
      <xdr:row>7</xdr:row>
      <xdr:rowOff>49609</xdr:rowOff>
    </xdr:from>
    <xdr:to>
      <xdr:col>7</xdr:col>
      <xdr:colOff>97957</xdr:colOff>
      <xdr:row>11</xdr:row>
      <xdr:rowOff>135123</xdr:rowOff>
    </xdr:to>
    <xdr:grpSp>
      <xdr:nvGrpSpPr>
        <xdr:cNvPr id="54" name="Group 53">
          <a:extLst>
            <a:ext uri="{FF2B5EF4-FFF2-40B4-BE49-F238E27FC236}">
              <a16:creationId xmlns:a16="http://schemas.microsoft.com/office/drawing/2014/main" id="{00000000-0008-0000-1D00-000036000000}"/>
            </a:ext>
          </a:extLst>
        </xdr:cNvPr>
        <xdr:cNvGrpSpPr/>
      </xdr:nvGrpSpPr>
      <xdr:grpSpPr>
        <a:xfrm>
          <a:off x="2356797" y="1421209"/>
          <a:ext cx="728200" cy="786554"/>
          <a:chOff x="3896910" y="1804194"/>
          <a:chExt cx="751616" cy="897123"/>
        </a:xfrm>
      </xdr:grpSpPr>
      <xdr:sp macro="" textlink="">
        <xdr:nvSpPr>
          <xdr:cNvPr id="55" name="Rectangle 10696">
            <a:extLst>
              <a:ext uri="{FF2B5EF4-FFF2-40B4-BE49-F238E27FC236}">
                <a16:creationId xmlns:a16="http://schemas.microsoft.com/office/drawing/2014/main" id="{00000000-0008-0000-1D00-000037000000}"/>
              </a:ext>
            </a:extLst>
          </xdr:cNvPr>
          <xdr:cNvSpPr>
            <a:spLocks noChangeArrowheads="1"/>
          </xdr:cNvSpPr>
        </xdr:nvSpPr>
        <xdr:spPr>
          <a:xfrm>
            <a:off x="4127706" y="2130174"/>
            <a:ext cx="393186" cy="377032"/>
          </a:xfrm>
          <a:prstGeom prst="rect">
            <a:avLst/>
          </a:prstGeom>
          <a:solidFill>
            <a:srgbClr val="008000"/>
          </a:solidFill>
          <a:ln w="9525">
            <a:solidFill>
              <a:srgbClr val="000000"/>
            </a:solidFill>
            <a:miter lim="800000"/>
          </a:ln>
        </xdr:spPr>
        <xdr:txBody>
          <a:bodyPr/>
          <a:lstStyle/>
          <a:p>
            <a:endParaRPr lang="en-US"/>
          </a:p>
          <a:p>
            <a:endParaRPr lang="en-US"/>
          </a:p>
        </xdr:txBody>
      </xdr:sp>
      <xdr:sp macro="" textlink="">
        <xdr:nvSpPr>
          <xdr:cNvPr id="56" name="AutoShape 10700">
            <a:extLst>
              <a:ext uri="{FF2B5EF4-FFF2-40B4-BE49-F238E27FC236}">
                <a16:creationId xmlns:a16="http://schemas.microsoft.com/office/drawing/2014/main" id="{00000000-0008-0000-1D00-000038000000}"/>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57" name="Minus 6097">
            <a:extLst>
              <a:ext uri="{FF2B5EF4-FFF2-40B4-BE49-F238E27FC236}">
                <a16:creationId xmlns:a16="http://schemas.microsoft.com/office/drawing/2014/main" id="{00000000-0008-0000-1D00-000039000000}"/>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Minus 6099">
            <a:extLst>
              <a:ext uri="{FF2B5EF4-FFF2-40B4-BE49-F238E27FC236}">
                <a16:creationId xmlns:a16="http://schemas.microsoft.com/office/drawing/2014/main" id="{00000000-0008-0000-1D00-00003A000000}"/>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138906</xdr:colOff>
      <xdr:row>8</xdr:row>
      <xdr:rowOff>28603</xdr:rowOff>
    </xdr:from>
    <xdr:to>
      <xdr:col>6</xdr:col>
      <xdr:colOff>125015</xdr:colOff>
      <xdr:row>9</xdr:row>
      <xdr:rowOff>89297</xdr:rowOff>
    </xdr:to>
    <xdr:cxnSp macro="">
      <xdr:nvCxnSpPr>
        <xdr:cNvPr id="59" name="Straight Arrow Connector 2947">
          <a:extLst>
            <a:ext uri="{FF2B5EF4-FFF2-40B4-BE49-F238E27FC236}">
              <a16:creationId xmlns:a16="http://schemas.microsoft.com/office/drawing/2014/main" id="{00000000-0008-0000-1D00-00003B000000}"/>
            </a:ext>
          </a:extLst>
        </xdr:cNvPr>
        <xdr:cNvCxnSpPr>
          <a:cxnSpLocks noChangeShapeType="1"/>
          <a:stCxn id="56" idx="1"/>
        </xdr:cNvCxnSpPr>
      </xdr:nvCxnSpPr>
      <xdr:spPr>
        <a:xfrm flipH="1">
          <a:off x="1840865" y="1617345"/>
          <a:ext cx="763905" cy="239395"/>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4</xdr:col>
      <xdr:colOff>297656</xdr:colOff>
      <xdr:row>10</xdr:row>
      <xdr:rowOff>20830</xdr:rowOff>
    </xdr:from>
    <xdr:to>
      <xdr:col>6</xdr:col>
      <xdr:colOff>131199</xdr:colOff>
      <xdr:row>10</xdr:row>
      <xdr:rowOff>69454</xdr:rowOff>
    </xdr:to>
    <xdr:cxnSp macro="">
      <xdr:nvCxnSpPr>
        <xdr:cNvPr id="60" name="Straight Arrow Connector 2947">
          <a:extLst>
            <a:ext uri="{FF2B5EF4-FFF2-40B4-BE49-F238E27FC236}">
              <a16:creationId xmlns:a16="http://schemas.microsoft.com/office/drawing/2014/main" id="{00000000-0008-0000-1D00-00003C000000}"/>
            </a:ext>
          </a:extLst>
        </xdr:cNvPr>
        <xdr:cNvCxnSpPr>
          <a:cxnSpLocks noChangeShapeType="1"/>
        </xdr:cNvCxnSpPr>
      </xdr:nvCxnSpPr>
      <xdr:spPr>
        <a:xfrm flipH="1">
          <a:off x="1999615" y="1967230"/>
          <a:ext cx="611505" cy="48895"/>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8</xdr:col>
      <xdr:colOff>200025</xdr:colOff>
      <xdr:row>11</xdr:row>
      <xdr:rowOff>66675</xdr:rowOff>
    </xdr:from>
    <xdr:to>
      <xdr:col>8</xdr:col>
      <xdr:colOff>200025</xdr:colOff>
      <xdr:row>12</xdr:row>
      <xdr:rowOff>76200</xdr:rowOff>
    </xdr:to>
    <xdr:sp macro="" textlink="">
      <xdr:nvSpPr>
        <xdr:cNvPr id="61" name="Line 10736">
          <a:extLst>
            <a:ext uri="{FF2B5EF4-FFF2-40B4-BE49-F238E27FC236}">
              <a16:creationId xmlns:a16="http://schemas.microsoft.com/office/drawing/2014/main" id="{00000000-0008-0000-1D00-00003D000000}"/>
            </a:ext>
          </a:extLst>
        </xdr:cNvPr>
        <xdr:cNvSpPr>
          <a:spLocks noChangeShapeType="1"/>
        </xdr:cNvSpPr>
      </xdr:nvSpPr>
      <xdr:spPr>
        <a:xfrm>
          <a:off x="3458210" y="2192655"/>
          <a:ext cx="0" cy="18859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12</xdr:col>
      <xdr:colOff>123825</xdr:colOff>
      <xdr:row>181</xdr:row>
      <xdr:rowOff>66675</xdr:rowOff>
    </xdr:from>
    <xdr:to>
      <xdr:col>12</xdr:col>
      <xdr:colOff>291476</xdr:colOff>
      <xdr:row>181</xdr:row>
      <xdr:rowOff>68814</xdr:rowOff>
    </xdr:to>
    <xdr:pic>
      <xdr:nvPicPr>
        <xdr:cNvPr id="63" name="Picture 62">
          <a:extLst>
            <a:ext uri="{FF2B5EF4-FFF2-40B4-BE49-F238E27FC236}">
              <a16:creationId xmlns:a16="http://schemas.microsoft.com/office/drawing/2014/main" id="{00000000-0008-0000-1D00-00003F000000}"/>
            </a:ext>
          </a:extLst>
        </xdr:cNvPr>
        <xdr:cNvPicPr>
          <a:picLocks noChangeAspect="1"/>
        </xdr:cNvPicPr>
      </xdr:nvPicPr>
      <xdr:blipFill>
        <a:blip xmlns:r="http://schemas.openxmlformats.org/officeDocument/2006/relationships" r:embed="rId2"/>
        <a:stretch>
          <a:fillRect/>
        </a:stretch>
      </xdr:blipFill>
      <xdr:spPr>
        <a:xfrm>
          <a:off x="4922520" y="32912685"/>
          <a:ext cx="167640" cy="1905"/>
        </a:xfrm>
        <a:prstGeom prst="rect">
          <a:avLst/>
        </a:prstGeom>
      </xdr:spPr>
    </xdr:pic>
    <xdr:clientData/>
  </xdr:twoCellAnchor>
  <xdr:twoCellAnchor editAs="oneCell">
    <xdr:from>
      <xdr:col>14</xdr:col>
      <xdr:colOff>123825</xdr:colOff>
      <xdr:row>181</xdr:row>
      <xdr:rowOff>57150</xdr:rowOff>
    </xdr:from>
    <xdr:to>
      <xdr:col>14</xdr:col>
      <xdr:colOff>291476</xdr:colOff>
      <xdr:row>181</xdr:row>
      <xdr:rowOff>59289</xdr:rowOff>
    </xdr:to>
    <xdr:pic>
      <xdr:nvPicPr>
        <xdr:cNvPr id="64" name="Picture 63">
          <a:extLst>
            <a:ext uri="{FF2B5EF4-FFF2-40B4-BE49-F238E27FC236}">
              <a16:creationId xmlns:a16="http://schemas.microsoft.com/office/drawing/2014/main" id="{00000000-0008-0000-1D00-000040000000}"/>
            </a:ext>
          </a:extLst>
        </xdr:cNvPr>
        <xdr:cNvPicPr>
          <a:picLocks noChangeAspect="1"/>
        </xdr:cNvPicPr>
      </xdr:nvPicPr>
      <xdr:blipFill>
        <a:blip xmlns:r="http://schemas.openxmlformats.org/officeDocument/2006/relationships" r:embed="rId2"/>
        <a:stretch>
          <a:fillRect/>
        </a:stretch>
      </xdr:blipFill>
      <xdr:spPr>
        <a:xfrm>
          <a:off x="5685155" y="32903160"/>
          <a:ext cx="167640" cy="1905"/>
        </a:xfrm>
        <a:prstGeom prst="rect">
          <a:avLst/>
        </a:prstGeom>
      </xdr:spPr>
    </xdr:pic>
    <xdr:clientData/>
  </xdr:twoCellAnchor>
  <xdr:twoCellAnchor editAs="oneCell">
    <xdr:from>
      <xdr:col>16</xdr:col>
      <xdr:colOff>114300</xdr:colOff>
      <xdr:row>190</xdr:row>
      <xdr:rowOff>66675</xdr:rowOff>
    </xdr:from>
    <xdr:to>
      <xdr:col>16</xdr:col>
      <xdr:colOff>281951</xdr:colOff>
      <xdr:row>190</xdr:row>
      <xdr:rowOff>68814</xdr:rowOff>
    </xdr:to>
    <xdr:pic>
      <xdr:nvPicPr>
        <xdr:cNvPr id="65" name="Picture 64">
          <a:extLst>
            <a:ext uri="{FF2B5EF4-FFF2-40B4-BE49-F238E27FC236}">
              <a16:creationId xmlns:a16="http://schemas.microsoft.com/office/drawing/2014/main" id="{00000000-0008-0000-1D00-000041000000}"/>
            </a:ext>
          </a:extLst>
        </xdr:cNvPr>
        <xdr:cNvPicPr>
          <a:picLocks noChangeAspect="1"/>
        </xdr:cNvPicPr>
      </xdr:nvPicPr>
      <xdr:blipFill>
        <a:blip xmlns:r="http://schemas.openxmlformats.org/officeDocument/2006/relationships" r:embed="rId2"/>
        <a:stretch>
          <a:fillRect/>
        </a:stretch>
      </xdr:blipFill>
      <xdr:spPr>
        <a:xfrm>
          <a:off x="6438265" y="34627185"/>
          <a:ext cx="167640" cy="1905"/>
        </a:xfrm>
        <a:prstGeom prst="rect">
          <a:avLst/>
        </a:prstGeom>
      </xdr:spPr>
    </xdr:pic>
    <xdr:clientData/>
  </xdr:twoCellAnchor>
  <xdr:twoCellAnchor editAs="oneCell">
    <xdr:from>
      <xdr:col>2</xdr:col>
      <xdr:colOff>57150</xdr:colOff>
      <xdr:row>199</xdr:row>
      <xdr:rowOff>57150</xdr:rowOff>
    </xdr:from>
    <xdr:to>
      <xdr:col>2</xdr:col>
      <xdr:colOff>194321</xdr:colOff>
      <xdr:row>199</xdr:row>
      <xdr:rowOff>59288</xdr:rowOff>
    </xdr:to>
    <xdr:pic>
      <xdr:nvPicPr>
        <xdr:cNvPr id="66" name="Picture 65">
          <a:extLst>
            <a:ext uri="{FF2B5EF4-FFF2-40B4-BE49-F238E27FC236}">
              <a16:creationId xmlns:a16="http://schemas.microsoft.com/office/drawing/2014/main" id="{00000000-0008-0000-1D00-000042000000}"/>
            </a:ext>
          </a:extLst>
        </xdr:cNvPr>
        <xdr:cNvPicPr>
          <a:picLocks noChangeAspect="1"/>
        </xdr:cNvPicPr>
      </xdr:nvPicPr>
      <xdr:blipFill>
        <a:blip xmlns:r="http://schemas.openxmlformats.org/officeDocument/2006/relationships" r:embed="rId2"/>
        <a:stretch>
          <a:fillRect/>
        </a:stretch>
      </xdr:blipFill>
      <xdr:spPr>
        <a:xfrm>
          <a:off x="923290" y="36332160"/>
          <a:ext cx="137160" cy="1905"/>
        </a:xfrm>
        <a:prstGeom prst="rect">
          <a:avLst/>
        </a:prstGeom>
      </xdr:spPr>
    </xdr:pic>
    <xdr:clientData/>
  </xdr:twoCellAnchor>
  <xdr:twoCellAnchor editAs="oneCell">
    <xdr:from>
      <xdr:col>8</xdr:col>
      <xdr:colOff>142875</xdr:colOff>
      <xdr:row>199</xdr:row>
      <xdr:rowOff>66675</xdr:rowOff>
    </xdr:from>
    <xdr:to>
      <xdr:col>8</xdr:col>
      <xdr:colOff>318146</xdr:colOff>
      <xdr:row>199</xdr:row>
      <xdr:rowOff>68813</xdr:rowOff>
    </xdr:to>
    <xdr:pic>
      <xdr:nvPicPr>
        <xdr:cNvPr id="67" name="Picture 66">
          <a:extLst>
            <a:ext uri="{FF2B5EF4-FFF2-40B4-BE49-F238E27FC236}">
              <a16:creationId xmlns:a16="http://schemas.microsoft.com/office/drawing/2014/main" id="{00000000-0008-0000-1D00-000043000000}"/>
            </a:ext>
          </a:extLst>
        </xdr:cNvPr>
        <xdr:cNvPicPr>
          <a:picLocks noChangeAspect="1"/>
        </xdr:cNvPicPr>
      </xdr:nvPicPr>
      <xdr:blipFill>
        <a:blip xmlns:r="http://schemas.openxmlformats.org/officeDocument/2006/relationships" r:embed="rId2"/>
        <a:stretch>
          <a:fillRect/>
        </a:stretch>
      </xdr:blipFill>
      <xdr:spPr>
        <a:xfrm>
          <a:off x="3401060" y="36341685"/>
          <a:ext cx="175260" cy="1905"/>
        </a:xfrm>
        <a:prstGeom prst="rect">
          <a:avLst/>
        </a:prstGeom>
      </xdr:spPr>
    </xdr:pic>
    <xdr:clientData/>
  </xdr:twoCellAnchor>
  <xdr:twoCellAnchor editAs="oneCell">
    <xdr:from>
      <xdr:col>10</xdr:col>
      <xdr:colOff>133350</xdr:colOff>
      <xdr:row>199</xdr:row>
      <xdr:rowOff>95250</xdr:rowOff>
    </xdr:from>
    <xdr:to>
      <xdr:col>10</xdr:col>
      <xdr:colOff>301001</xdr:colOff>
      <xdr:row>199</xdr:row>
      <xdr:rowOff>97147</xdr:rowOff>
    </xdr:to>
    <xdr:pic>
      <xdr:nvPicPr>
        <xdr:cNvPr id="68" name="Picture 67">
          <a:extLst>
            <a:ext uri="{FF2B5EF4-FFF2-40B4-BE49-F238E27FC236}">
              <a16:creationId xmlns:a16="http://schemas.microsoft.com/office/drawing/2014/main" id="{00000000-0008-0000-1D00-000044000000}"/>
            </a:ext>
          </a:extLst>
        </xdr:cNvPr>
        <xdr:cNvPicPr>
          <a:picLocks noChangeAspect="1"/>
        </xdr:cNvPicPr>
      </xdr:nvPicPr>
      <xdr:blipFill>
        <a:blip xmlns:r="http://schemas.openxmlformats.org/officeDocument/2006/relationships" r:embed="rId2"/>
        <a:stretch>
          <a:fillRect/>
        </a:stretch>
      </xdr:blipFill>
      <xdr:spPr>
        <a:xfrm>
          <a:off x="4169410" y="36370260"/>
          <a:ext cx="167640" cy="1270"/>
        </a:xfrm>
        <a:prstGeom prst="rect">
          <a:avLst/>
        </a:prstGeom>
      </xdr:spPr>
    </xdr:pic>
    <xdr:clientData/>
  </xdr:twoCellAnchor>
  <xdr:twoCellAnchor editAs="oneCell">
    <xdr:from>
      <xdr:col>16</xdr:col>
      <xdr:colOff>123825</xdr:colOff>
      <xdr:row>199</xdr:row>
      <xdr:rowOff>85725</xdr:rowOff>
    </xdr:from>
    <xdr:to>
      <xdr:col>16</xdr:col>
      <xdr:colOff>291476</xdr:colOff>
      <xdr:row>199</xdr:row>
      <xdr:rowOff>88400</xdr:rowOff>
    </xdr:to>
    <xdr:pic>
      <xdr:nvPicPr>
        <xdr:cNvPr id="69" name="Picture 68">
          <a:extLst>
            <a:ext uri="{FF2B5EF4-FFF2-40B4-BE49-F238E27FC236}">
              <a16:creationId xmlns:a16="http://schemas.microsoft.com/office/drawing/2014/main" id="{00000000-0008-0000-1D00-000045000000}"/>
            </a:ext>
          </a:extLst>
        </xdr:cNvPr>
        <xdr:cNvPicPr>
          <a:picLocks noChangeAspect="1"/>
        </xdr:cNvPicPr>
      </xdr:nvPicPr>
      <xdr:blipFill>
        <a:blip xmlns:r="http://schemas.openxmlformats.org/officeDocument/2006/relationships" r:embed="rId2"/>
        <a:stretch>
          <a:fillRect/>
        </a:stretch>
      </xdr:blipFill>
      <xdr:spPr>
        <a:xfrm>
          <a:off x="6447790" y="36360735"/>
          <a:ext cx="167640" cy="2540"/>
        </a:xfrm>
        <a:prstGeom prst="rect">
          <a:avLst/>
        </a:prstGeom>
      </xdr:spPr>
    </xdr:pic>
    <xdr:clientData/>
  </xdr:twoCellAnchor>
  <xdr:twoCellAnchor editAs="oneCell">
    <xdr:from>
      <xdr:col>2</xdr:col>
      <xdr:colOff>104775</xdr:colOff>
      <xdr:row>208</xdr:row>
      <xdr:rowOff>76200</xdr:rowOff>
    </xdr:from>
    <xdr:to>
      <xdr:col>2</xdr:col>
      <xdr:colOff>264806</xdr:colOff>
      <xdr:row>208</xdr:row>
      <xdr:rowOff>78633</xdr:rowOff>
    </xdr:to>
    <xdr:pic>
      <xdr:nvPicPr>
        <xdr:cNvPr id="70" name="Picture 69">
          <a:extLst>
            <a:ext uri="{FF2B5EF4-FFF2-40B4-BE49-F238E27FC236}">
              <a16:creationId xmlns:a16="http://schemas.microsoft.com/office/drawing/2014/main" id="{00000000-0008-0000-1D00-000046000000}"/>
            </a:ext>
          </a:extLst>
        </xdr:cNvPr>
        <xdr:cNvPicPr>
          <a:picLocks noChangeAspect="1"/>
        </xdr:cNvPicPr>
      </xdr:nvPicPr>
      <xdr:blipFill>
        <a:blip xmlns:r="http://schemas.openxmlformats.org/officeDocument/2006/relationships" r:embed="rId2"/>
        <a:stretch>
          <a:fillRect/>
        </a:stretch>
      </xdr:blipFill>
      <xdr:spPr>
        <a:xfrm>
          <a:off x="970915" y="38065710"/>
          <a:ext cx="160020" cy="1905"/>
        </a:xfrm>
        <a:prstGeom prst="rect">
          <a:avLst/>
        </a:prstGeom>
      </xdr:spPr>
    </xdr:pic>
    <xdr:clientData/>
  </xdr:twoCellAnchor>
  <xdr:twoCellAnchor editAs="oneCell">
    <xdr:from>
      <xdr:col>4</xdr:col>
      <xdr:colOff>123825</xdr:colOff>
      <xdr:row>208</xdr:row>
      <xdr:rowOff>76200</xdr:rowOff>
    </xdr:from>
    <xdr:to>
      <xdr:col>4</xdr:col>
      <xdr:colOff>291476</xdr:colOff>
      <xdr:row>208</xdr:row>
      <xdr:rowOff>78633</xdr:rowOff>
    </xdr:to>
    <xdr:pic>
      <xdr:nvPicPr>
        <xdr:cNvPr id="71" name="Picture 70">
          <a:extLst>
            <a:ext uri="{FF2B5EF4-FFF2-40B4-BE49-F238E27FC236}">
              <a16:creationId xmlns:a16="http://schemas.microsoft.com/office/drawing/2014/main" id="{00000000-0008-0000-1D00-000047000000}"/>
            </a:ext>
          </a:extLst>
        </xdr:cNvPr>
        <xdr:cNvPicPr>
          <a:picLocks noChangeAspect="1"/>
        </xdr:cNvPicPr>
      </xdr:nvPicPr>
      <xdr:blipFill>
        <a:blip xmlns:r="http://schemas.openxmlformats.org/officeDocument/2006/relationships" r:embed="rId2"/>
        <a:stretch>
          <a:fillRect/>
        </a:stretch>
      </xdr:blipFill>
      <xdr:spPr>
        <a:xfrm>
          <a:off x="1826260" y="38065710"/>
          <a:ext cx="167640" cy="1905"/>
        </a:xfrm>
        <a:prstGeom prst="rect">
          <a:avLst/>
        </a:prstGeom>
      </xdr:spPr>
    </xdr:pic>
    <xdr:clientData/>
  </xdr:twoCellAnchor>
  <xdr:twoCellAnchor editAs="oneCell">
    <xdr:from>
      <xdr:col>16</xdr:col>
      <xdr:colOff>161925</xdr:colOff>
      <xdr:row>208</xdr:row>
      <xdr:rowOff>95250</xdr:rowOff>
    </xdr:from>
    <xdr:to>
      <xdr:col>16</xdr:col>
      <xdr:colOff>344816</xdr:colOff>
      <xdr:row>208</xdr:row>
      <xdr:rowOff>97147</xdr:rowOff>
    </xdr:to>
    <xdr:pic>
      <xdr:nvPicPr>
        <xdr:cNvPr id="72" name="Picture 71">
          <a:extLst>
            <a:ext uri="{FF2B5EF4-FFF2-40B4-BE49-F238E27FC236}">
              <a16:creationId xmlns:a16="http://schemas.microsoft.com/office/drawing/2014/main" id="{00000000-0008-0000-1D00-000048000000}"/>
            </a:ext>
          </a:extLst>
        </xdr:cNvPr>
        <xdr:cNvPicPr>
          <a:picLocks noChangeAspect="1"/>
        </xdr:cNvPicPr>
      </xdr:nvPicPr>
      <xdr:blipFill>
        <a:blip xmlns:r="http://schemas.openxmlformats.org/officeDocument/2006/relationships" r:embed="rId2"/>
        <a:stretch>
          <a:fillRect/>
        </a:stretch>
      </xdr:blipFill>
      <xdr:spPr>
        <a:xfrm>
          <a:off x="6485890" y="38084760"/>
          <a:ext cx="182880" cy="1270"/>
        </a:xfrm>
        <a:prstGeom prst="rect">
          <a:avLst/>
        </a:prstGeom>
      </xdr:spPr>
    </xdr:pic>
    <xdr:clientData/>
  </xdr:twoCellAnchor>
  <xdr:twoCellAnchor editAs="oneCell">
    <xdr:from>
      <xdr:col>18</xdr:col>
      <xdr:colOff>123825</xdr:colOff>
      <xdr:row>208</xdr:row>
      <xdr:rowOff>95250</xdr:rowOff>
    </xdr:from>
    <xdr:to>
      <xdr:col>18</xdr:col>
      <xdr:colOff>291476</xdr:colOff>
      <xdr:row>208</xdr:row>
      <xdr:rowOff>97147</xdr:rowOff>
    </xdr:to>
    <xdr:pic>
      <xdr:nvPicPr>
        <xdr:cNvPr id="73" name="Picture 72">
          <a:extLst>
            <a:ext uri="{FF2B5EF4-FFF2-40B4-BE49-F238E27FC236}">
              <a16:creationId xmlns:a16="http://schemas.microsoft.com/office/drawing/2014/main" id="{00000000-0008-0000-1D00-000049000000}"/>
            </a:ext>
          </a:extLst>
        </xdr:cNvPr>
        <xdr:cNvPicPr>
          <a:picLocks noChangeAspect="1"/>
        </xdr:cNvPicPr>
      </xdr:nvPicPr>
      <xdr:blipFill>
        <a:blip xmlns:r="http://schemas.openxmlformats.org/officeDocument/2006/relationships" r:embed="rId2"/>
        <a:stretch>
          <a:fillRect/>
        </a:stretch>
      </xdr:blipFill>
      <xdr:spPr>
        <a:xfrm>
          <a:off x="7210425" y="38084760"/>
          <a:ext cx="167640" cy="1270"/>
        </a:xfrm>
        <a:prstGeom prst="rect">
          <a:avLst/>
        </a:prstGeom>
      </xdr:spPr>
    </xdr:pic>
    <xdr:clientData/>
  </xdr:twoCellAnchor>
  <xdr:twoCellAnchor editAs="oneCell">
    <xdr:from>
      <xdr:col>20</xdr:col>
      <xdr:colOff>123825</xdr:colOff>
      <xdr:row>208</xdr:row>
      <xdr:rowOff>76200</xdr:rowOff>
    </xdr:from>
    <xdr:to>
      <xdr:col>20</xdr:col>
      <xdr:colOff>291476</xdr:colOff>
      <xdr:row>208</xdr:row>
      <xdr:rowOff>78633</xdr:rowOff>
    </xdr:to>
    <xdr:pic>
      <xdr:nvPicPr>
        <xdr:cNvPr id="74" name="Picture 73">
          <a:extLst>
            <a:ext uri="{FF2B5EF4-FFF2-40B4-BE49-F238E27FC236}">
              <a16:creationId xmlns:a16="http://schemas.microsoft.com/office/drawing/2014/main" id="{00000000-0008-0000-1D00-00004A000000}"/>
            </a:ext>
          </a:extLst>
        </xdr:cNvPr>
        <xdr:cNvPicPr>
          <a:picLocks noChangeAspect="1"/>
        </xdr:cNvPicPr>
      </xdr:nvPicPr>
      <xdr:blipFill>
        <a:blip xmlns:r="http://schemas.openxmlformats.org/officeDocument/2006/relationships" r:embed="rId2"/>
        <a:stretch>
          <a:fillRect/>
        </a:stretch>
      </xdr:blipFill>
      <xdr:spPr>
        <a:xfrm>
          <a:off x="7966075" y="38065710"/>
          <a:ext cx="167640" cy="1905"/>
        </a:xfrm>
        <a:prstGeom prst="rect">
          <a:avLst/>
        </a:prstGeom>
      </xdr:spPr>
    </xdr:pic>
    <xdr:clientData/>
  </xdr:twoCellAnchor>
  <xdr:twoCellAnchor editAs="oneCell">
    <xdr:from>
      <xdr:col>2</xdr:col>
      <xdr:colOff>114300</xdr:colOff>
      <xdr:row>217</xdr:row>
      <xdr:rowOff>66675</xdr:rowOff>
    </xdr:from>
    <xdr:to>
      <xdr:col>2</xdr:col>
      <xdr:colOff>281951</xdr:colOff>
      <xdr:row>217</xdr:row>
      <xdr:rowOff>68814</xdr:rowOff>
    </xdr:to>
    <xdr:pic>
      <xdr:nvPicPr>
        <xdr:cNvPr id="75" name="Picture 74">
          <a:extLst>
            <a:ext uri="{FF2B5EF4-FFF2-40B4-BE49-F238E27FC236}">
              <a16:creationId xmlns:a16="http://schemas.microsoft.com/office/drawing/2014/main" id="{00000000-0008-0000-1D00-00004B000000}"/>
            </a:ext>
          </a:extLst>
        </xdr:cNvPr>
        <xdr:cNvPicPr>
          <a:picLocks noChangeAspect="1"/>
        </xdr:cNvPicPr>
      </xdr:nvPicPr>
      <xdr:blipFill>
        <a:blip xmlns:r="http://schemas.openxmlformats.org/officeDocument/2006/relationships" r:embed="rId2"/>
        <a:stretch>
          <a:fillRect/>
        </a:stretch>
      </xdr:blipFill>
      <xdr:spPr>
        <a:xfrm>
          <a:off x="980440" y="39770685"/>
          <a:ext cx="167640" cy="1905"/>
        </a:xfrm>
        <a:prstGeom prst="rect">
          <a:avLst/>
        </a:prstGeom>
      </xdr:spPr>
    </xdr:pic>
    <xdr:clientData/>
  </xdr:twoCellAnchor>
  <xdr:twoCellAnchor editAs="oneCell">
    <xdr:from>
      <xdr:col>18</xdr:col>
      <xdr:colOff>114300</xdr:colOff>
      <xdr:row>217</xdr:row>
      <xdr:rowOff>85725</xdr:rowOff>
    </xdr:from>
    <xdr:to>
      <xdr:col>18</xdr:col>
      <xdr:colOff>281951</xdr:colOff>
      <xdr:row>217</xdr:row>
      <xdr:rowOff>88399</xdr:rowOff>
    </xdr:to>
    <xdr:pic>
      <xdr:nvPicPr>
        <xdr:cNvPr id="76" name="Picture 75">
          <a:extLst>
            <a:ext uri="{FF2B5EF4-FFF2-40B4-BE49-F238E27FC236}">
              <a16:creationId xmlns:a16="http://schemas.microsoft.com/office/drawing/2014/main" id="{00000000-0008-0000-1D00-00004C000000}"/>
            </a:ext>
          </a:extLst>
        </xdr:cNvPr>
        <xdr:cNvPicPr>
          <a:picLocks noChangeAspect="1"/>
        </xdr:cNvPicPr>
      </xdr:nvPicPr>
      <xdr:blipFill>
        <a:blip xmlns:r="http://schemas.openxmlformats.org/officeDocument/2006/relationships" r:embed="rId2"/>
        <a:stretch>
          <a:fillRect/>
        </a:stretch>
      </xdr:blipFill>
      <xdr:spPr>
        <a:xfrm>
          <a:off x="7200900" y="39789735"/>
          <a:ext cx="167640" cy="2540"/>
        </a:xfrm>
        <a:prstGeom prst="rect">
          <a:avLst/>
        </a:prstGeom>
      </xdr:spPr>
    </xdr:pic>
    <xdr:clientData/>
  </xdr:twoCellAnchor>
  <xdr:twoCellAnchor editAs="oneCell">
    <xdr:from>
      <xdr:col>22</xdr:col>
      <xdr:colOff>171450</xdr:colOff>
      <xdr:row>226</xdr:row>
      <xdr:rowOff>57150</xdr:rowOff>
    </xdr:from>
    <xdr:to>
      <xdr:col>22</xdr:col>
      <xdr:colOff>354341</xdr:colOff>
      <xdr:row>226</xdr:row>
      <xdr:rowOff>59289</xdr:rowOff>
    </xdr:to>
    <xdr:pic>
      <xdr:nvPicPr>
        <xdr:cNvPr id="77" name="Picture 76">
          <a:extLst>
            <a:ext uri="{FF2B5EF4-FFF2-40B4-BE49-F238E27FC236}">
              <a16:creationId xmlns:a16="http://schemas.microsoft.com/office/drawing/2014/main" id="{00000000-0008-0000-1D00-00004D000000}"/>
            </a:ext>
          </a:extLst>
        </xdr:cNvPr>
        <xdr:cNvPicPr>
          <a:picLocks noChangeAspect="1"/>
        </xdr:cNvPicPr>
      </xdr:nvPicPr>
      <xdr:blipFill>
        <a:blip xmlns:r="http://schemas.openxmlformats.org/officeDocument/2006/relationships" r:embed="rId2"/>
        <a:stretch>
          <a:fillRect/>
        </a:stretch>
      </xdr:blipFill>
      <xdr:spPr>
        <a:xfrm>
          <a:off x="8791575" y="41475660"/>
          <a:ext cx="182880" cy="1905"/>
        </a:xfrm>
        <a:prstGeom prst="rect">
          <a:avLst/>
        </a:prstGeom>
      </xdr:spPr>
    </xdr:pic>
    <xdr:clientData/>
  </xdr:twoCellAnchor>
  <xdr:twoCellAnchor editAs="oneCell">
    <xdr:from>
      <xdr:col>4</xdr:col>
      <xdr:colOff>114300</xdr:colOff>
      <xdr:row>235</xdr:row>
      <xdr:rowOff>95250</xdr:rowOff>
    </xdr:from>
    <xdr:to>
      <xdr:col>4</xdr:col>
      <xdr:colOff>281951</xdr:colOff>
      <xdr:row>235</xdr:row>
      <xdr:rowOff>97149</xdr:rowOff>
    </xdr:to>
    <xdr:pic>
      <xdr:nvPicPr>
        <xdr:cNvPr id="78" name="Picture 77">
          <a:extLst>
            <a:ext uri="{FF2B5EF4-FFF2-40B4-BE49-F238E27FC236}">
              <a16:creationId xmlns:a16="http://schemas.microsoft.com/office/drawing/2014/main" id="{00000000-0008-0000-1D00-00004E000000}"/>
            </a:ext>
          </a:extLst>
        </xdr:cNvPr>
        <xdr:cNvPicPr>
          <a:picLocks noChangeAspect="1"/>
        </xdr:cNvPicPr>
      </xdr:nvPicPr>
      <xdr:blipFill>
        <a:blip xmlns:r="http://schemas.openxmlformats.org/officeDocument/2006/relationships" r:embed="rId2"/>
        <a:stretch>
          <a:fillRect/>
        </a:stretch>
      </xdr:blipFill>
      <xdr:spPr>
        <a:xfrm>
          <a:off x="1816735" y="43228260"/>
          <a:ext cx="167640" cy="1270"/>
        </a:xfrm>
        <a:prstGeom prst="rect">
          <a:avLst/>
        </a:prstGeom>
      </xdr:spPr>
    </xdr:pic>
    <xdr:clientData/>
  </xdr:twoCellAnchor>
  <xdr:twoCellAnchor editAs="oneCell">
    <xdr:from>
      <xdr:col>10</xdr:col>
      <xdr:colOff>123825</xdr:colOff>
      <xdr:row>235</xdr:row>
      <xdr:rowOff>104775</xdr:rowOff>
    </xdr:from>
    <xdr:to>
      <xdr:col>10</xdr:col>
      <xdr:colOff>291476</xdr:colOff>
      <xdr:row>235</xdr:row>
      <xdr:rowOff>107697</xdr:rowOff>
    </xdr:to>
    <xdr:pic>
      <xdr:nvPicPr>
        <xdr:cNvPr id="79" name="Picture 78">
          <a:extLst>
            <a:ext uri="{FF2B5EF4-FFF2-40B4-BE49-F238E27FC236}">
              <a16:creationId xmlns:a16="http://schemas.microsoft.com/office/drawing/2014/main" id="{00000000-0008-0000-1D00-00004F000000}"/>
            </a:ext>
          </a:extLst>
        </xdr:cNvPr>
        <xdr:cNvPicPr>
          <a:picLocks noChangeAspect="1"/>
        </xdr:cNvPicPr>
      </xdr:nvPicPr>
      <xdr:blipFill>
        <a:blip xmlns:r="http://schemas.openxmlformats.org/officeDocument/2006/relationships" r:embed="rId2"/>
        <a:stretch>
          <a:fillRect/>
        </a:stretch>
      </xdr:blipFill>
      <xdr:spPr>
        <a:xfrm>
          <a:off x="4159885" y="43237785"/>
          <a:ext cx="167640" cy="2540"/>
        </a:xfrm>
        <a:prstGeom prst="rect">
          <a:avLst/>
        </a:prstGeom>
      </xdr:spPr>
    </xdr:pic>
    <xdr:clientData/>
  </xdr:twoCellAnchor>
  <xdr:twoCellAnchor editAs="oneCell">
    <xdr:from>
      <xdr:col>22</xdr:col>
      <xdr:colOff>123825</xdr:colOff>
      <xdr:row>235</xdr:row>
      <xdr:rowOff>85725</xdr:rowOff>
    </xdr:from>
    <xdr:to>
      <xdr:col>22</xdr:col>
      <xdr:colOff>291476</xdr:colOff>
      <xdr:row>235</xdr:row>
      <xdr:rowOff>88398</xdr:rowOff>
    </xdr:to>
    <xdr:pic>
      <xdr:nvPicPr>
        <xdr:cNvPr id="80" name="Picture 79">
          <a:extLst>
            <a:ext uri="{FF2B5EF4-FFF2-40B4-BE49-F238E27FC236}">
              <a16:creationId xmlns:a16="http://schemas.microsoft.com/office/drawing/2014/main" id="{00000000-0008-0000-1D00-000050000000}"/>
            </a:ext>
          </a:extLst>
        </xdr:cNvPr>
        <xdr:cNvPicPr>
          <a:picLocks noChangeAspect="1"/>
        </xdr:cNvPicPr>
      </xdr:nvPicPr>
      <xdr:blipFill>
        <a:blip xmlns:r="http://schemas.openxmlformats.org/officeDocument/2006/relationships" r:embed="rId2"/>
        <a:stretch>
          <a:fillRect/>
        </a:stretch>
      </xdr:blipFill>
      <xdr:spPr>
        <a:xfrm>
          <a:off x="8743950" y="43218735"/>
          <a:ext cx="167640" cy="2540"/>
        </a:xfrm>
        <a:prstGeom prst="rect">
          <a:avLst/>
        </a:prstGeom>
      </xdr:spPr>
    </xdr:pic>
    <xdr:clientData/>
  </xdr:twoCellAnchor>
  <xdr:twoCellAnchor editAs="oneCell">
    <xdr:from>
      <xdr:col>2</xdr:col>
      <xdr:colOff>104775</xdr:colOff>
      <xdr:row>244</xdr:row>
      <xdr:rowOff>95250</xdr:rowOff>
    </xdr:from>
    <xdr:to>
      <xdr:col>2</xdr:col>
      <xdr:colOff>264806</xdr:colOff>
      <xdr:row>244</xdr:row>
      <xdr:rowOff>97147</xdr:rowOff>
    </xdr:to>
    <xdr:pic>
      <xdr:nvPicPr>
        <xdr:cNvPr id="81" name="Picture 80">
          <a:extLst>
            <a:ext uri="{FF2B5EF4-FFF2-40B4-BE49-F238E27FC236}">
              <a16:creationId xmlns:a16="http://schemas.microsoft.com/office/drawing/2014/main" id="{00000000-0008-0000-1D00-000051000000}"/>
            </a:ext>
          </a:extLst>
        </xdr:cNvPr>
        <xdr:cNvPicPr>
          <a:picLocks noChangeAspect="1"/>
        </xdr:cNvPicPr>
      </xdr:nvPicPr>
      <xdr:blipFill>
        <a:blip xmlns:r="http://schemas.openxmlformats.org/officeDocument/2006/relationships" r:embed="rId2"/>
        <a:stretch>
          <a:fillRect/>
        </a:stretch>
      </xdr:blipFill>
      <xdr:spPr>
        <a:xfrm>
          <a:off x="970915" y="44942760"/>
          <a:ext cx="160020" cy="1270"/>
        </a:xfrm>
        <a:prstGeom prst="rect">
          <a:avLst/>
        </a:prstGeom>
      </xdr:spPr>
    </xdr:pic>
    <xdr:clientData/>
  </xdr:twoCellAnchor>
  <xdr:twoCellAnchor editAs="oneCell">
    <xdr:from>
      <xdr:col>6</xdr:col>
      <xdr:colOff>95250</xdr:colOff>
      <xdr:row>244</xdr:row>
      <xdr:rowOff>95250</xdr:rowOff>
    </xdr:from>
    <xdr:to>
      <xdr:col>6</xdr:col>
      <xdr:colOff>247661</xdr:colOff>
      <xdr:row>244</xdr:row>
      <xdr:rowOff>97147</xdr:rowOff>
    </xdr:to>
    <xdr:pic>
      <xdr:nvPicPr>
        <xdr:cNvPr id="82" name="Picture 81">
          <a:extLst>
            <a:ext uri="{FF2B5EF4-FFF2-40B4-BE49-F238E27FC236}">
              <a16:creationId xmlns:a16="http://schemas.microsoft.com/office/drawing/2014/main" id="{00000000-0008-0000-1D00-000052000000}"/>
            </a:ext>
          </a:extLst>
        </xdr:cNvPr>
        <xdr:cNvPicPr>
          <a:picLocks noChangeAspect="1"/>
        </xdr:cNvPicPr>
      </xdr:nvPicPr>
      <xdr:blipFill>
        <a:blip xmlns:r="http://schemas.openxmlformats.org/officeDocument/2006/relationships" r:embed="rId2"/>
        <a:stretch>
          <a:fillRect/>
        </a:stretch>
      </xdr:blipFill>
      <xdr:spPr>
        <a:xfrm>
          <a:off x="2575560" y="44942760"/>
          <a:ext cx="152400" cy="1270"/>
        </a:xfrm>
        <a:prstGeom prst="rect">
          <a:avLst/>
        </a:prstGeom>
      </xdr:spPr>
    </xdr:pic>
    <xdr:clientData/>
  </xdr:twoCellAnchor>
  <xdr:twoCellAnchor editAs="oneCell">
    <xdr:from>
      <xdr:col>28</xdr:col>
      <xdr:colOff>104775</xdr:colOff>
      <xdr:row>244</xdr:row>
      <xdr:rowOff>9525</xdr:rowOff>
    </xdr:from>
    <xdr:to>
      <xdr:col>28</xdr:col>
      <xdr:colOff>264806</xdr:colOff>
      <xdr:row>244</xdr:row>
      <xdr:rowOff>25675</xdr:rowOff>
    </xdr:to>
    <xdr:pic>
      <xdr:nvPicPr>
        <xdr:cNvPr id="83" name="Picture 82">
          <a:extLst>
            <a:ext uri="{FF2B5EF4-FFF2-40B4-BE49-F238E27FC236}">
              <a16:creationId xmlns:a16="http://schemas.microsoft.com/office/drawing/2014/main" id="{00000000-0008-0000-1D00-000053000000}"/>
            </a:ext>
          </a:extLst>
        </xdr:cNvPr>
        <xdr:cNvPicPr>
          <a:picLocks noChangeAspect="1"/>
        </xdr:cNvPicPr>
      </xdr:nvPicPr>
      <xdr:blipFill>
        <a:blip xmlns:r="http://schemas.openxmlformats.org/officeDocument/2006/relationships" r:embed="rId2"/>
        <a:stretch>
          <a:fillRect/>
        </a:stretch>
      </xdr:blipFill>
      <xdr:spPr>
        <a:xfrm>
          <a:off x="10968990" y="44857035"/>
          <a:ext cx="160020" cy="15875"/>
        </a:xfrm>
        <a:prstGeom prst="rect">
          <a:avLst/>
        </a:prstGeom>
      </xdr:spPr>
    </xdr:pic>
    <xdr:clientData/>
  </xdr:twoCellAnchor>
  <xdr:twoCellAnchor editAs="oneCell">
    <xdr:from>
      <xdr:col>2</xdr:col>
      <xdr:colOff>47625</xdr:colOff>
      <xdr:row>254</xdr:row>
      <xdr:rowOff>66675</xdr:rowOff>
    </xdr:from>
    <xdr:to>
      <xdr:col>2</xdr:col>
      <xdr:colOff>192416</xdr:colOff>
      <xdr:row>254</xdr:row>
      <xdr:rowOff>68814</xdr:rowOff>
    </xdr:to>
    <xdr:pic>
      <xdr:nvPicPr>
        <xdr:cNvPr id="84" name="Picture 83">
          <a:extLst>
            <a:ext uri="{FF2B5EF4-FFF2-40B4-BE49-F238E27FC236}">
              <a16:creationId xmlns:a16="http://schemas.microsoft.com/office/drawing/2014/main" id="{00000000-0008-0000-1D00-000054000000}"/>
            </a:ext>
          </a:extLst>
        </xdr:cNvPr>
        <xdr:cNvPicPr>
          <a:picLocks noChangeAspect="1"/>
        </xdr:cNvPicPr>
      </xdr:nvPicPr>
      <xdr:blipFill>
        <a:blip xmlns:r="http://schemas.openxmlformats.org/officeDocument/2006/relationships" r:embed="rId2"/>
        <a:stretch>
          <a:fillRect/>
        </a:stretch>
      </xdr:blipFill>
      <xdr:spPr>
        <a:xfrm>
          <a:off x="913765" y="46819185"/>
          <a:ext cx="144780" cy="1905"/>
        </a:xfrm>
        <a:prstGeom prst="rect">
          <a:avLst/>
        </a:prstGeom>
      </xdr:spPr>
    </xdr:pic>
    <xdr:clientData/>
  </xdr:twoCellAnchor>
  <xdr:twoCellAnchor editAs="oneCell">
    <xdr:from>
      <xdr:col>10</xdr:col>
      <xdr:colOff>180975</xdr:colOff>
      <xdr:row>254</xdr:row>
      <xdr:rowOff>76200</xdr:rowOff>
    </xdr:from>
    <xdr:to>
      <xdr:col>10</xdr:col>
      <xdr:colOff>352436</xdr:colOff>
      <xdr:row>254</xdr:row>
      <xdr:rowOff>78633</xdr:rowOff>
    </xdr:to>
    <xdr:pic>
      <xdr:nvPicPr>
        <xdr:cNvPr id="85" name="Picture 84">
          <a:extLst>
            <a:ext uri="{FF2B5EF4-FFF2-40B4-BE49-F238E27FC236}">
              <a16:creationId xmlns:a16="http://schemas.microsoft.com/office/drawing/2014/main" id="{00000000-0008-0000-1D00-000055000000}"/>
            </a:ext>
          </a:extLst>
        </xdr:cNvPr>
        <xdr:cNvPicPr>
          <a:picLocks noChangeAspect="1"/>
        </xdr:cNvPicPr>
      </xdr:nvPicPr>
      <xdr:blipFill>
        <a:blip xmlns:r="http://schemas.openxmlformats.org/officeDocument/2006/relationships" r:embed="rId2"/>
        <a:stretch>
          <a:fillRect/>
        </a:stretch>
      </xdr:blipFill>
      <xdr:spPr>
        <a:xfrm>
          <a:off x="4217035" y="46828710"/>
          <a:ext cx="171450" cy="1905"/>
        </a:xfrm>
        <a:prstGeom prst="rect">
          <a:avLst/>
        </a:prstGeom>
      </xdr:spPr>
    </xdr:pic>
    <xdr:clientData/>
  </xdr:twoCellAnchor>
  <xdr:twoCellAnchor editAs="oneCell">
    <xdr:from>
      <xdr:col>20</xdr:col>
      <xdr:colOff>114300</xdr:colOff>
      <xdr:row>254</xdr:row>
      <xdr:rowOff>76200</xdr:rowOff>
    </xdr:from>
    <xdr:to>
      <xdr:col>20</xdr:col>
      <xdr:colOff>281951</xdr:colOff>
      <xdr:row>254</xdr:row>
      <xdr:rowOff>78633</xdr:rowOff>
    </xdr:to>
    <xdr:pic>
      <xdr:nvPicPr>
        <xdr:cNvPr id="86" name="Picture 85">
          <a:extLst>
            <a:ext uri="{FF2B5EF4-FFF2-40B4-BE49-F238E27FC236}">
              <a16:creationId xmlns:a16="http://schemas.microsoft.com/office/drawing/2014/main" id="{00000000-0008-0000-1D00-000056000000}"/>
            </a:ext>
          </a:extLst>
        </xdr:cNvPr>
        <xdr:cNvPicPr>
          <a:picLocks noChangeAspect="1"/>
        </xdr:cNvPicPr>
      </xdr:nvPicPr>
      <xdr:blipFill>
        <a:blip xmlns:r="http://schemas.openxmlformats.org/officeDocument/2006/relationships" r:embed="rId2"/>
        <a:stretch>
          <a:fillRect/>
        </a:stretch>
      </xdr:blipFill>
      <xdr:spPr>
        <a:xfrm>
          <a:off x="7956550" y="46828710"/>
          <a:ext cx="167640" cy="1905"/>
        </a:xfrm>
        <a:prstGeom prst="rect">
          <a:avLst/>
        </a:prstGeom>
      </xdr:spPr>
    </xdr:pic>
    <xdr:clientData/>
  </xdr:twoCellAnchor>
  <xdr:twoCellAnchor editAs="oneCell">
    <xdr:from>
      <xdr:col>26</xdr:col>
      <xdr:colOff>180975</xdr:colOff>
      <xdr:row>254</xdr:row>
      <xdr:rowOff>95250</xdr:rowOff>
    </xdr:from>
    <xdr:to>
      <xdr:col>26</xdr:col>
      <xdr:colOff>352436</xdr:colOff>
      <xdr:row>254</xdr:row>
      <xdr:rowOff>97149</xdr:rowOff>
    </xdr:to>
    <xdr:pic>
      <xdr:nvPicPr>
        <xdr:cNvPr id="87" name="Picture 86">
          <a:extLst>
            <a:ext uri="{FF2B5EF4-FFF2-40B4-BE49-F238E27FC236}">
              <a16:creationId xmlns:a16="http://schemas.microsoft.com/office/drawing/2014/main" id="{00000000-0008-0000-1D00-000057000000}"/>
            </a:ext>
          </a:extLst>
        </xdr:cNvPr>
        <xdr:cNvPicPr>
          <a:picLocks noChangeAspect="1"/>
        </xdr:cNvPicPr>
      </xdr:nvPicPr>
      <xdr:blipFill>
        <a:blip xmlns:r="http://schemas.openxmlformats.org/officeDocument/2006/relationships" r:embed="rId2"/>
        <a:stretch>
          <a:fillRect/>
        </a:stretch>
      </xdr:blipFill>
      <xdr:spPr>
        <a:xfrm>
          <a:off x="10304780" y="46847760"/>
          <a:ext cx="171450" cy="1270"/>
        </a:xfrm>
        <a:prstGeom prst="rect">
          <a:avLst/>
        </a:prstGeom>
      </xdr:spPr>
    </xdr:pic>
    <xdr:clientData/>
  </xdr:twoCellAnchor>
  <xdr:twoCellAnchor editAs="oneCell">
    <xdr:from>
      <xdr:col>18</xdr:col>
      <xdr:colOff>104775</xdr:colOff>
      <xdr:row>263</xdr:row>
      <xdr:rowOff>95250</xdr:rowOff>
    </xdr:from>
    <xdr:to>
      <xdr:col>18</xdr:col>
      <xdr:colOff>264806</xdr:colOff>
      <xdr:row>263</xdr:row>
      <xdr:rowOff>97147</xdr:rowOff>
    </xdr:to>
    <xdr:pic>
      <xdr:nvPicPr>
        <xdr:cNvPr id="88" name="Picture 87">
          <a:extLst>
            <a:ext uri="{FF2B5EF4-FFF2-40B4-BE49-F238E27FC236}">
              <a16:creationId xmlns:a16="http://schemas.microsoft.com/office/drawing/2014/main" id="{00000000-0008-0000-1D00-000058000000}"/>
            </a:ext>
          </a:extLst>
        </xdr:cNvPr>
        <xdr:cNvPicPr>
          <a:picLocks noChangeAspect="1"/>
        </xdr:cNvPicPr>
      </xdr:nvPicPr>
      <xdr:blipFill>
        <a:blip xmlns:r="http://schemas.openxmlformats.org/officeDocument/2006/relationships" r:embed="rId2"/>
        <a:stretch>
          <a:fillRect/>
        </a:stretch>
      </xdr:blipFill>
      <xdr:spPr>
        <a:xfrm>
          <a:off x="7191375" y="48562260"/>
          <a:ext cx="160020" cy="1270"/>
        </a:xfrm>
        <a:prstGeom prst="rect">
          <a:avLst/>
        </a:prstGeom>
      </xdr:spPr>
    </xdr:pic>
    <xdr:clientData/>
  </xdr:twoCellAnchor>
  <xdr:twoCellAnchor editAs="oneCell">
    <xdr:from>
      <xdr:col>33</xdr:col>
      <xdr:colOff>190500</xdr:colOff>
      <xdr:row>263</xdr:row>
      <xdr:rowOff>47625</xdr:rowOff>
    </xdr:from>
    <xdr:to>
      <xdr:col>34</xdr:col>
      <xdr:colOff>234526</xdr:colOff>
      <xdr:row>263</xdr:row>
      <xdr:rowOff>48239</xdr:rowOff>
    </xdr:to>
    <xdr:pic>
      <xdr:nvPicPr>
        <xdr:cNvPr id="89" name="Picture 88">
          <a:extLst>
            <a:ext uri="{FF2B5EF4-FFF2-40B4-BE49-F238E27FC236}">
              <a16:creationId xmlns:a16="http://schemas.microsoft.com/office/drawing/2014/main" id="{00000000-0008-0000-1D00-000059000000}"/>
            </a:ext>
          </a:extLst>
        </xdr:cNvPr>
        <xdr:cNvPicPr>
          <a:picLocks noChangeAspect="1"/>
        </xdr:cNvPicPr>
      </xdr:nvPicPr>
      <xdr:blipFill>
        <a:blip xmlns:r="http://schemas.openxmlformats.org/officeDocument/2006/relationships" r:embed="rId2"/>
        <a:stretch>
          <a:fillRect/>
        </a:stretch>
      </xdr:blipFill>
      <xdr:spPr>
        <a:xfrm>
          <a:off x="13905865" y="48514635"/>
          <a:ext cx="747395" cy="0"/>
        </a:xfrm>
        <a:prstGeom prst="rect">
          <a:avLst/>
        </a:prstGeom>
      </xdr:spPr>
    </xdr:pic>
    <xdr:clientData/>
  </xdr:twoCellAnchor>
  <xdr:twoCellAnchor editAs="oneCell">
    <xdr:from>
      <xdr:col>18</xdr:col>
      <xdr:colOff>95250</xdr:colOff>
      <xdr:row>272</xdr:row>
      <xdr:rowOff>95250</xdr:rowOff>
    </xdr:from>
    <xdr:to>
      <xdr:col>18</xdr:col>
      <xdr:colOff>247661</xdr:colOff>
      <xdr:row>272</xdr:row>
      <xdr:rowOff>97148</xdr:rowOff>
    </xdr:to>
    <xdr:pic>
      <xdr:nvPicPr>
        <xdr:cNvPr id="90" name="Picture 89">
          <a:extLst>
            <a:ext uri="{FF2B5EF4-FFF2-40B4-BE49-F238E27FC236}">
              <a16:creationId xmlns:a16="http://schemas.microsoft.com/office/drawing/2014/main" id="{00000000-0008-0000-1D00-00005A000000}"/>
            </a:ext>
          </a:extLst>
        </xdr:cNvPr>
        <xdr:cNvPicPr>
          <a:picLocks noChangeAspect="1"/>
        </xdr:cNvPicPr>
      </xdr:nvPicPr>
      <xdr:blipFill>
        <a:blip xmlns:r="http://schemas.openxmlformats.org/officeDocument/2006/relationships" r:embed="rId2"/>
        <a:stretch>
          <a:fillRect/>
        </a:stretch>
      </xdr:blipFill>
      <xdr:spPr>
        <a:xfrm>
          <a:off x="7181850" y="50276760"/>
          <a:ext cx="152400" cy="1270"/>
        </a:xfrm>
        <a:prstGeom prst="rect">
          <a:avLst/>
        </a:prstGeom>
      </xdr:spPr>
    </xdr:pic>
    <xdr:clientData/>
  </xdr:twoCellAnchor>
  <xdr:twoCellAnchor editAs="oneCell">
    <xdr:from>
      <xdr:col>22</xdr:col>
      <xdr:colOff>47625</xdr:colOff>
      <xdr:row>272</xdr:row>
      <xdr:rowOff>85725</xdr:rowOff>
    </xdr:from>
    <xdr:to>
      <xdr:col>22</xdr:col>
      <xdr:colOff>192416</xdr:colOff>
      <xdr:row>272</xdr:row>
      <xdr:rowOff>88399</xdr:rowOff>
    </xdr:to>
    <xdr:pic>
      <xdr:nvPicPr>
        <xdr:cNvPr id="91" name="Picture 90">
          <a:extLst>
            <a:ext uri="{FF2B5EF4-FFF2-40B4-BE49-F238E27FC236}">
              <a16:creationId xmlns:a16="http://schemas.microsoft.com/office/drawing/2014/main" id="{00000000-0008-0000-1D00-00005B000000}"/>
            </a:ext>
          </a:extLst>
        </xdr:cNvPr>
        <xdr:cNvPicPr>
          <a:picLocks noChangeAspect="1"/>
        </xdr:cNvPicPr>
      </xdr:nvPicPr>
      <xdr:blipFill>
        <a:blip xmlns:r="http://schemas.openxmlformats.org/officeDocument/2006/relationships" r:embed="rId2"/>
        <a:stretch>
          <a:fillRect/>
        </a:stretch>
      </xdr:blipFill>
      <xdr:spPr>
        <a:xfrm>
          <a:off x="8667750" y="50267235"/>
          <a:ext cx="144780" cy="2540"/>
        </a:xfrm>
        <a:prstGeom prst="rect">
          <a:avLst/>
        </a:prstGeom>
      </xdr:spPr>
    </xdr:pic>
    <xdr:clientData/>
  </xdr:twoCellAnchor>
  <xdr:twoCellAnchor editAs="oneCell">
    <xdr:from>
      <xdr:col>28</xdr:col>
      <xdr:colOff>142875</xdr:colOff>
      <xdr:row>281</xdr:row>
      <xdr:rowOff>152400</xdr:rowOff>
    </xdr:from>
    <xdr:to>
      <xdr:col>28</xdr:col>
      <xdr:colOff>318146</xdr:colOff>
      <xdr:row>281</xdr:row>
      <xdr:rowOff>156857</xdr:rowOff>
    </xdr:to>
    <xdr:pic>
      <xdr:nvPicPr>
        <xdr:cNvPr id="92" name="Picture 91">
          <a:extLst>
            <a:ext uri="{FF2B5EF4-FFF2-40B4-BE49-F238E27FC236}">
              <a16:creationId xmlns:a16="http://schemas.microsoft.com/office/drawing/2014/main" id="{00000000-0008-0000-1D00-00005C000000}"/>
            </a:ext>
          </a:extLst>
        </xdr:cNvPr>
        <xdr:cNvPicPr>
          <a:picLocks noChangeAspect="1"/>
        </xdr:cNvPicPr>
      </xdr:nvPicPr>
      <xdr:blipFill>
        <a:blip xmlns:r="http://schemas.openxmlformats.org/officeDocument/2006/relationships" r:embed="rId2"/>
        <a:stretch>
          <a:fillRect/>
        </a:stretch>
      </xdr:blipFill>
      <xdr:spPr>
        <a:xfrm>
          <a:off x="11007090" y="52048410"/>
          <a:ext cx="175260" cy="4445"/>
        </a:xfrm>
        <a:prstGeom prst="rect">
          <a:avLst/>
        </a:prstGeom>
      </xdr:spPr>
    </xdr:pic>
    <xdr:clientData/>
  </xdr:twoCellAnchor>
  <xdr:twoCellAnchor editAs="oneCell">
    <xdr:from>
      <xdr:col>16</xdr:col>
      <xdr:colOff>95250</xdr:colOff>
      <xdr:row>290</xdr:row>
      <xdr:rowOff>104775</xdr:rowOff>
    </xdr:from>
    <xdr:to>
      <xdr:col>16</xdr:col>
      <xdr:colOff>247661</xdr:colOff>
      <xdr:row>290</xdr:row>
      <xdr:rowOff>107698</xdr:rowOff>
    </xdr:to>
    <xdr:pic>
      <xdr:nvPicPr>
        <xdr:cNvPr id="93" name="Picture 92">
          <a:extLst>
            <a:ext uri="{FF2B5EF4-FFF2-40B4-BE49-F238E27FC236}">
              <a16:creationId xmlns:a16="http://schemas.microsoft.com/office/drawing/2014/main" id="{00000000-0008-0000-1D00-00005D000000}"/>
            </a:ext>
          </a:extLst>
        </xdr:cNvPr>
        <xdr:cNvPicPr>
          <a:picLocks noChangeAspect="1"/>
        </xdr:cNvPicPr>
      </xdr:nvPicPr>
      <xdr:blipFill>
        <a:blip xmlns:r="http://schemas.openxmlformats.org/officeDocument/2006/relationships" r:embed="rId2"/>
        <a:stretch>
          <a:fillRect/>
        </a:stretch>
      </xdr:blipFill>
      <xdr:spPr>
        <a:xfrm>
          <a:off x="6419215" y="53715285"/>
          <a:ext cx="152400" cy="2540"/>
        </a:xfrm>
        <a:prstGeom prst="rect">
          <a:avLst/>
        </a:prstGeom>
      </xdr:spPr>
    </xdr:pic>
    <xdr:clientData/>
  </xdr:twoCellAnchor>
  <xdr:twoCellAnchor editAs="oneCell">
    <xdr:from>
      <xdr:col>14</xdr:col>
      <xdr:colOff>104775</xdr:colOff>
      <xdr:row>308</xdr:row>
      <xdr:rowOff>66675</xdr:rowOff>
    </xdr:from>
    <xdr:to>
      <xdr:col>14</xdr:col>
      <xdr:colOff>264806</xdr:colOff>
      <xdr:row>308</xdr:row>
      <xdr:rowOff>68813</xdr:rowOff>
    </xdr:to>
    <xdr:pic>
      <xdr:nvPicPr>
        <xdr:cNvPr id="94" name="Picture 93">
          <a:extLst>
            <a:ext uri="{FF2B5EF4-FFF2-40B4-BE49-F238E27FC236}">
              <a16:creationId xmlns:a16="http://schemas.microsoft.com/office/drawing/2014/main" id="{00000000-0008-0000-1D00-00005E000000}"/>
            </a:ext>
          </a:extLst>
        </xdr:cNvPr>
        <xdr:cNvPicPr>
          <a:picLocks noChangeAspect="1"/>
        </xdr:cNvPicPr>
      </xdr:nvPicPr>
      <xdr:blipFill>
        <a:blip xmlns:r="http://schemas.openxmlformats.org/officeDocument/2006/relationships" r:embed="rId2"/>
        <a:stretch>
          <a:fillRect/>
        </a:stretch>
      </xdr:blipFill>
      <xdr:spPr>
        <a:xfrm>
          <a:off x="5666105" y="57106185"/>
          <a:ext cx="160020" cy="1905"/>
        </a:xfrm>
        <a:prstGeom prst="rect">
          <a:avLst/>
        </a:prstGeom>
      </xdr:spPr>
    </xdr:pic>
    <xdr:clientData/>
  </xdr:twoCellAnchor>
  <xdr:twoCellAnchor editAs="oneCell">
    <xdr:from>
      <xdr:col>20</xdr:col>
      <xdr:colOff>123825</xdr:colOff>
      <xdr:row>308</xdr:row>
      <xdr:rowOff>66675</xdr:rowOff>
    </xdr:from>
    <xdr:to>
      <xdr:col>20</xdr:col>
      <xdr:colOff>291476</xdr:colOff>
      <xdr:row>308</xdr:row>
      <xdr:rowOff>68813</xdr:rowOff>
    </xdr:to>
    <xdr:pic>
      <xdr:nvPicPr>
        <xdr:cNvPr id="95" name="Picture 94">
          <a:extLst>
            <a:ext uri="{FF2B5EF4-FFF2-40B4-BE49-F238E27FC236}">
              <a16:creationId xmlns:a16="http://schemas.microsoft.com/office/drawing/2014/main" id="{00000000-0008-0000-1D00-00005F000000}"/>
            </a:ext>
          </a:extLst>
        </xdr:cNvPr>
        <xdr:cNvPicPr>
          <a:picLocks noChangeAspect="1"/>
        </xdr:cNvPicPr>
      </xdr:nvPicPr>
      <xdr:blipFill>
        <a:blip xmlns:r="http://schemas.openxmlformats.org/officeDocument/2006/relationships" r:embed="rId2"/>
        <a:stretch>
          <a:fillRect/>
        </a:stretch>
      </xdr:blipFill>
      <xdr:spPr>
        <a:xfrm>
          <a:off x="7966075" y="57106185"/>
          <a:ext cx="167640" cy="1905"/>
        </a:xfrm>
        <a:prstGeom prst="rect">
          <a:avLst/>
        </a:prstGeom>
      </xdr:spPr>
    </xdr:pic>
    <xdr:clientData/>
  </xdr:twoCellAnchor>
  <xdr:twoCellAnchor editAs="oneCell">
    <xdr:from>
      <xdr:col>28</xdr:col>
      <xdr:colOff>142875</xdr:colOff>
      <xdr:row>308</xdr:row>
      <xdr:rowOff>28575</xdr:rowOff>
    </xdr:from>
    <xdr:to>
      <xdr:col>28</xdr:col>
      <xdr:colOff>318146</xdr:colOff>
      <xdr:row>308</xdr:row>
      <xdr:rowOff>29189</xdr:rowOff>
    </xdr:to>
    <xdr:pic>
      <xdr:nvPicPr>
        <xdr:cNvPr id="96" name="Picture 95">
          <a:extLst>
            <a:ext uri="{FF2B5EF4-FFF2-40B4-BE49-F238E27FC236}">
              <a16:creationId xmlns:a16="http://schemas.microsoft.com/office/drawing/2014/main" id="{00000000-0008-0000-1D00-000060000000}"/>
            </a:ext>
          </a:extLst>
        </xdr:cNvPr>
        <xdr:cNvPicPr>
          <a:picLocks noChangeAspect="1"/>
        </xdr:cNvPicPr>
      </xdr:nvPicPr>
      <xdr:blipFill>
        <a:blip xmlns:r="http://schemas.openxmlformats.org/officeDocument/2006/relationships" r:embed="rId2"/>
        <a:stretch>
          <a:fillRect/>
        </a:stretch>
      </xdr:blipFill>
      <xdr:spPr>
        <a:xfrm>
          <a:off x="11007090" y="57068085"/>
          <a:ext cx="175260" cy="0"/>
        </a:xfrm>
        <a:prstGeom prst="rect">
          <a:avLst/>
        </a:prstGeom>
      </xdr:spPr>
    </xdr:pic>
    <xdr:clientData/>
  </xdr:twoCellAnchor>
  <xdr:twoCellAnchor editAs="oneCell">
    <xdr:from>
      <xdr:col>20</xdr:col>
      <xdr:colOff>114300</xdr:colOff>
      <xdr:row>317</xdr:row>
      <xdr:rowOff>47625</xdr:rowOff>
    </xdr:from>
    <xdr:to>
      <xdr:col>20</xdr:col>
      <xdr:colOff>281951</xdr:colOff>
      <xdr:row>317</xdr:row>
      <xdr:rowOff>48240</xdr:rowOff>
    </xdr:to>
    <xdr:pic>
      <xdr:nvPicPr>
        <xdr:cNvPr id="97" name="Picture 96">
          <a:extLst>
            <a:ext uri="{FF2B5EF4-FFF2-40B4-BE49-F238E27FC236}">
              <a16:creationId xmlns:a16="http://schemas.microsoft.com/office/drawing/2014/main" id="{00000000-0008-0000-1D00-000061000000}"/>
            </a:ext>
          </a:extLst>
        </xdr:cNvPr>
        <xdr:cNvPicPr>
          <a:picLocks noChangeAspect="1"/>
        </xdr:cNvPicPr>
      </xdr:nvPicPr>
      <xdr:blipFill>
        <a:blip xmlns:r="http://schemas.openxmlformats.org/officeDocument/2006/relationships" r:embed="rId2"/>
        <a:stretch>
          <a:fillRect/>
        </a:stretch>
      </xdr:blipFill>
      <xdr:spPr>
        <a:xfrm>
          <a:off x="7956550" y="58801635"/>
          <a:ext cx="167640" cy="0"/>
        </a:xfrm>
        <a:prstGeom prst="rect">
          <a:avLst/>
        </a:prstGeom>
      </xdr:spPr>
    </xdr:pic>
    <xdr:clientData/>
  </xdr:twoCellAnchor>
  <xdr:twoCellAnchor editAs="oneCell">
    <xdr:from>
      <xdr:col>10</xdr:col>
      <xdr:colOff>114300</xdr:colOff>
      <xdr:row>326</xdr:row>
      <xdr:rowOff>85725</xdr:rowOff>
    </xdr:from>
    <xdr:to>
      <xdr:col>10</xdr:col>
      <xdr:colOff>281951</xdr:colOff>
      <xdr:row>326</xdr:row>
      <xdr:rowOff>88399</xdr:rowOff>
    </xdr:to>
    <xdr:pic>
      <xdr:nvPicPr>
        <xdr:cNvPr id="98" name="Picture 97">
          <a:extLst>
            <a:ext uri="{FF2B5EF4-FFF2-40B4-BE49-F238E27FC236}">
              <a16:creationId xmlns:a16="http://schemas.microsoft.com/office/drawing/2014/main" id="{00000000-0008-0000-1D00-000062000000}"/>
            </a:ext>
          </a:extLst>
        </xdr:cNvPr>
        <xdr:cNvPicPr>
          <a:picLocks noChangeAspect="1"/>
        </xdr:cNvPicPr>
      </xdr:nvPicPr>
      <xdr:blipFill>
        <a:blip xmlns:r="http://schemas.openxmlformats.org/officeDocument/2006/relationships" r:embed="rId2"/>
        <a:stretch>
          <a:fillRect/>
        </a:stretch>
      </xdr:blipFill>
      <xdr:spPr>
        <a:xfrm>
          <a:off x="4150360" y="60554235"/>
          <a:ext cx="167640" cy="2540"/>
        </a:xfrm>
        <a:prstGeom prst="rect">
          <a:avLst/>
        </a:prstGeom>
      </xdr:spPr>
    </xdr:pic>
    <xdr:clientData/>
  </xdr:twoCellAnchor>
  <xdr:twoCellAnchor editAs="oneCell">
    <xdr:from>
      <xdr:col>6</xdr:col>
      <xdr:colOff>104775</xdr:colOff>
      <xdr:row>335</xdr:row>
      <xdr:rowOff>76200</xdr:rowOff>
    </xdr:from>
    <xdr:to>
      <xdr:col>6</xdr:col>
      <xdr:colOff>264806</xdr:colOff>
      <xdr:row>335</xdr:row>
      <xdr:rowOff>78633</xdr:rowOff>
    </xdr:to>
    <xdr:pic>
      <xdr:nvPicPr>
        <xdr:cNvPr id="99" name="Picture 98">
          <a:extLst>
            <a:ext uri="{FF2B5EF4-FFF2-40B4-BE49-F238E27FC236}">
              <a16:creationId xmlns:a16="http://schemas.microsoft.com/office/drawing/2014/main" id="{00000000-0008-0000-1D00-000063000000}"/>
            </a:ext>
          </a:extLst>
        </xdr:cNvPr>
        <xdr:cNvPicPr>
          <a:picLocks noChangeAspect="1"/>
        </xdr:cNvPicPr>
      </xdr:nvPicPr>
      <xdr:blipFill>
        <a:blip xmlns:r="http://schemas.openxmlformats.org/officeDocument/2006/relationships" r:embed="rId2"/>
        <a:stretch>
          <a:fillRect/>
        </a:stretch>
      </xdr:blipFill>
      <xdr:spPr>
        <a:xfrm>
          <a:off x="2585085" y="62259210"/>
          <a:ext cx="160020" cy="1905"/>
        </a:xfrm>
        <a:prstGeom prst="rect">
          <a:avLst/>
        </a:prstGeom>
      </xdr:spPr>
    </xdr:pic>
    <xdr:clientData/>
  </xdr:twoCellAnchor>
  <xdr:twoCellAnchor editAs="oneCell">
    <xdr:from>
      <xdr:col>24</xdr:col>
      <xdr:colOff>209550</xdr:colOff>
      <xdr:row>335</xdr:row>
      <xdr:rowOff>28575</xdr:rowOff>
    </xdr:from>
    <xdr:to>
      <xdr:col>24</xdr:col>
      <xdr:colOff>383116</xdr:colOff>
      <xdr:row>335</xdr:row>
      <xdr:rowOff>29190</xdr:rowOff>
    </xdr:to>
    <xdr:pic>
      <xdr:nvPicPr>
        <xdr:cNvPr id="100" name="Picture 99">
          <a:extLst>
            <a:ext uri="{FF2B5EF4-FFF2-40B4-BE49-F238E27FC236}">
              <a16:creationId xmlns:a16="http://schemas.microsoft.com/office/drawing/2014/main" id="{00000000-0008-0000-1D00-000064000000}"/>
            </a:ext>
          </a:extLst>
        </xdr:cNvPr>
        <xdr:cNvPicPr>
          <a:picLocks noChangeAspect="1"/>
        </xdr:cNvPicPr>
      </xdr:nvPicPr>
      <xdr:blipFill>
        <a:blip xmlns:r="http://schemas.openxmlformats.org/officeDocument/2006/relationships" r:embed="rId2"/>
        <a:stretch>
          <a:fillRect/>
        </a:stretch>
      </xdr:blipFill>
      <xdr:spPr>
        <a:xfrm>
          <a:off x="9585325" y="62211585"/>
          <a:ext cx="173355" cy="0"/>
        </a:xfrm>
        <a:prstGeom prst="rect">
          <a:avLst/>
        </a:prstGeom>
      </xdr:spPr>
    </xdr:pic>
    <xdr:clientData/>
  </xdr:twoCellAnchor>
  <xdr:twoCellAnchor editAs="oneCell">
    <xdr:from>
      <xdr:col>6</xdr:col>
      <xdr:colOff>180975</xdr:colOff>
      <xdr:row>254</xdr:row>
      <xdr:rowOff>76200</xdr:rowOff>
    </xdr:from>
    <xdr:to>
      <xdr:col>6</xdr:col>
      <xdr:colOff>352436</xdr:colOff>
      <xdr:row>254</xdr:row>
      <xdr:rowOff>78633</xdr:rowOff>
    </xdr:to>
    <xdr:pic>
      <xdr:nvPicPr>
        <xdr:cNvPr id="101" name="Picture 100">
          <a:extLst>
            <a:ext uri="{FF2B5EF4-FFF2-40B4-BE49-F238E27FC236}">
              <a16:creationId xmlns:a16="http://schemas.microsoft.com/office/drawing/2014/main" id="{00000000-0008-0000-1D00-000065000000}"/>
            </a:ext>
          </a:extLst>
        </xdr:cNvPr>
        <xdr:cNvPicPr>
          <a:picLocks noChangeAspect="1"/>
        </xdr:cNvPicPr>
      </xdr:nvPicPr>
      <xdr:blipFill>
        <a:blip xmlns:r="http://schemas.openxmlformats.org/officeDocument/2006/relationships" r:embed="rId2"/>
        <a:stretch>
          <a:fillRect/>
        </a:stretch>
      </xdr:blipFill>
      <xdr:spPr>
        <a:xfrm>
          <a:off x="2661285" y="46828710"/>
          <a:ext cx="171450" cy="1905"/>
        </a:xfrm>
        <a:prstGeom prst="rect">
          <a:avLst/>
        </a:prstGeom>
      </xdr:spPr>
    </xdr:pic>
    <xdr:clientData/>
  </xdr:twoCellAnchor>
  <xdr:twoCellAnchor editAs="oneCell">
    <xdr:from>
      <xdr:col>30</xdr:col>
      <xdr:colOff>0</xdr:colOff>
      <xdr:row>349</xdr:row>
      <xdr:rowOff>0</xdr:rowOff>
    </xdr:from>
    <xdr:to>
      <xdr:col>33</xdr:col>
      <xdr:colOff>120015</xdr:colOff>
      <xdr:row>349</xdr:row>
      <xdr:rowOff>29791</xdr:rowOff>
    </xdr:to>
    <xdr:sp macro="" textlink="">
      <xdr:nvSpPr>
        <xdr:cNvPr id="102" name="Text Box 6212">
          <a:extLst>
            <a:ext uri="{FF2B5EF4-FFF2-40B4-BE49-F238E27FC236}">
              <a16:creationId xmlns:a16="http://schemas.microsoft.com/office/drawing/2014/main" id="{00000000-0008-0000-1D00-000066000000}"/>
            </a:ext>
          </a:extLst>
        </xdr:cNvPr>
        <xdr:cNvSpPr txBox="1">
          <a:spLocks noChangeArrowheads="1"/>
        </xdr:cNvSpPr>
      </xdr:nvSpPr>
      <xdr:spPr>
        <a:xfrm>
          <a:off x="11678920" y="64850010"/>
          <a:ext cx="2156460" cy="29210"/>
        </a:xfrm>
        <a:prstGeom prst="rect">
          <a:avLst/>
        </a:prstGeom>
        <a:noFill/>
        <a:ln w="9525">
          <a:noFill/>
          <a:miter lim="800000"/>
        </a:ln>
      </xdr:spPr>
    </xdr:sp>
    <xdr:clientData/>
  </xdr:twoCellAnchor>
  <xdr:twoCellAnchor editAs="oneCell">
    <xdr:from>
      <xdr:col>23</xdr:col>
      <xdr:colOff>114300</xdr:colOff>
      <xdr:row>352</xdr:row>
      <xdr:rowOff>0</xdr:rowOff>
    </xdr:from>
    <xdr:to>
      <xdr:col>23</xdr:col>
      <xdr:colOff>283083</xdr:colOff>
      <xdr:row>352</xdr:row>
      <xdr:rowOff>29718</xdr:rowOff>
    </xdr:to>
    <xdr:sp macro="" textlink="">
      <xdr:nvSpPr>
        <xdr:cNvPr id="103" name="Text Box 11802">
          <a:extLst>
            <a:ext uri="{FF2B5EF4-FFF2-40B4-BE49-F238E27FC236}">
              <a16:creationId xmlns:a16="http://schemas.microsoft.com/office/drawing/2014/main" id="{00000000-0008-0000-1D00-000067000000}"/>
            </a:ext>
          </a:extLst>
        </xdr:cNvPr>
        <xdr:cNvSpPr txBox="1">
          <a:spLocks noChangeArrowheads="1"/>
        </xdr:cNvSpPr>
      </xdr:nvSpPr>
      <xdr:spPr>
        <a:xfrm>
          <a:off x="9134475" y="65421510"/>
          <a:ext cx="168275" cy="29210"/>
        </a:xfrm>
        <a:prstGeom prst="rect">
          <a:avLst/>
        </a:prstGeom>
        <a:noFill/>
        <a:ln w="9525">
          <a:noFill/>
          <a:miter lim="800000"/>
        </a:ln>
      </xdr:spPr>
    </xdr:sp>
    <xdr:clientData/>
  </xdr:twoCellAnchor>
  <xdr:oneCellAnchor>
    <xdr:from>
      <xdr:col>26</xdr:col>
      <xdr:colOff>114300</xdr:colOff>
      <xdr:row>5</xdr:row>
      <xdr:rowOff>0</xdr:rowOff>
    </xdr:from>
    <xdr:ext cx="104775" cy="219076"/>
    <xdr:sp macro="" textlink="">
      <xdr:nvSpPr>
        <xdr:cNvPr id="104" name="Text Box 6212">
          <a:extLst>
            <a:ext uri="{FF2B5EF4-FFF2-40B4-BE49-F238E27FC236}">
              <a16:creationId xmlns:a16="http://schemas.microsoft.com/office/drawing/2014/main" id="{00000000-0008-0000-1D00-000068000000}"/>
            </a:ext>
          </a:extLst>
        </xdr:cNvPr>
        <xdr:cNvSpPr txBox="1">
          <a:spLocks noChangeArrowheads="1"/>
        </xdr:cNvSpPr>
      </xdr:nvSpPr>
      <xdr:spPr>
        <a:xfrm>
          <a:off x="10238105" y="105156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23</xdr:col>
      <xdr:colOff>114300</xdr:colOff>
      <xdr:row>18</xdr:row>
      <xdr:rowOff>28575</xdr:rowOff>
    </xdr:from>
    <xdr:ext cx="104775" cy="229430"/>
    <xdr:sp macro="" textlink="">
      <xdr:nvSpPr>
        <xdr:cNvPr id="105" name="Text Box 11802">
          <a:extLst>
            <a:ext uri="{FF2B5EF4-FFF2-40B4-BE49-F238E27FC236}">
              <a16:creationId xmlns:a16="http://schemas.microsoft.com/office/drawing/2014/main" id="{00000000-0008-0000-1D00-000069000000}"/>
            </a:ext>
          </a:extLst>
        </xdr:cNvPr>
        <xdr:cNvSpPr txBox="1">
          <a:spLocks noChangeArrowheads="1"/>
        </xdr:cNvSpPr>
      </xdr:nvSpPr>
      <xdr:spPr>
        <a:xfrm>
          <a:off x="9134475" y="3526155"/>
          <a:ext cx="104775" cy="22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101804</xdr:colOff>
      <xdr:row>15</xdr:row>
      <xdr:rowOff>28575</xdr:rowOff>
    </xdr:from>
    <xdr:ext cx="120050" cy="546894"/>
    <xdr:pic>
      <xdr:nvPicPr>
        <xdr:cNvPr id="106" name="Picture 11597">
          <a:extLst>
            <a:ext uri="{FF2B5EF4-FFF2-40B4-BE49-F238E27FC236}">
              <a16:creationId xmlns:a16="http://schemas.microsoft.com/office/drawing/2014/main" id="{00000000-0008-0000-1D00-00006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782060" y="2870835"/>
          <a:ext cx="120015" cy="546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5014</xdr:colOff>
      <xdr:row>10</xdr:row>
      <xdr:rowOff>152400</xdr:rowOff>
    </xdr:from>
    <xdr:to>
      <xdr:col>7</xdr:col>
      <xdr:colOff>5014</xdr:colOff>
      <xdr:row>11</xdr:row>
      <xdr:rowOff>57150</xdr:rowOff>
    </xdr:to>
    <xdr:sp macro="" textlink="">
      <xdr:nvSpPr>
        <xdr:cNvPr id="107" name="Rectangle 10693">
          <a:extLst>
            <a:ext uri="{FF2B5EF4-FFF2-40B4-BE49-F238E27FC236}">
              <a16:creationId xmlns:a16="http://schemas.microsoft.com/office/drawing/2014/main" id="{00000000-0008-0000-1D00-00006B000000}"/>
            </a:ext>
          </a:extLst>
        </xdr:cNvPr>
        <xdr:cNvSpPr>
          <a:spLocks noChangeArrowheads="1"/>
        </xdr:cNvSpPr>
      </xdr:nvSpPr>
      <xdr:spPr>
        <a:xfrm>
          <a:off x="2484755" y="2099310"/>
          <a:ext cx="422275" cy="83820"/>
        </a:xfrm>
        <a:prstGeom prst="rect">
          <a:avLst/>
        </a:prstGeom>
        <a:solidFill>
          <a:srgbClr val="000000"/>
        </a:solidFill>
        <a:ln w="9525">
          <a:solidFill>
            <a:srgbClr val="000000"/>
          </a:solidFill>
          <a:miter lim="800000"/>
        </a:ln>
      </xdr:spPr>
    </xdr:sp>
    <xdr:clientData/>
  </xdr:twoCellAnchor>
  <xdr:twoCellAnchor>
    <xdr:from>
      <xdr:col>4</xdr:col>
      <xdr:colOff>180975</xdr:colOff>
      <xdr:row>7</xdr:row>
      <xdr:rowOff>28575</xdr:rowOff>
    </xdr:from>
    <xdr:to>
      <xdr:col>6</xdr:col>
      <xdr:colOff>190500</xdr:colOff>
      <xdr:row>7</xdr:row>
      <xdr:rowOff>133350</xdr:rowOff>
    </xdr:to>
    <xdr:sp macro="" textlink="">
      <xdr:nvSpPr>
        <xdr:cNvPr id="108" name="Freeform 10695">
          <a:extLst>
            <a:ext uri="{FF2B5EF4-FFF2-40B4-BE49-F238E27FC236}">
              <a16:creationId xmlns:a16="http://schemas.microsoft.com/office/drawing/2014/main" id="{00000000-0008-0000-1D00-00006C000000}"/>
            </a:ext>
          </a:extLst>
        </xdr:cNvPr>
        <xdr:cNvSpPr/>
      </xdr:nvSpPr>
      <xdr:spPr>
        <a:xfrm>
          <a:off x="1883410" y="1438275"/>
          <a:ext cx="78740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8</xdr:col>
      <xdr:colOff>0</xdr:colOff>
      <xdr:row>9</xdr:row>
      <xdr:rowOff>152400</xdr:rowOff>
    </xdr:from>
    <xdr:to>
      <xdr:col>9</xdr:col>
      <xdr:colOff>9525</xdr:colOff>
      <xdr:row>11</xdr:row>
      <xdr:rowOff>0</xdr:rowOff>
    </xdr:to>
    <xdr:sp macro="" textlink="">
      <xdr:nvSpPr>
        <xdr:cNvPr id="109" name="AutoShape 10697">
          <a:extLst>
            <a:ext uri="{FF2B5EF4-FFF2-40B4-BE49-F238E27FC236}">
              <a16:creationId xmlns:a16="http://schemas.microsoft.com/office/drawing/2014/main" id="{00000000-0008-0000-1D00-00006D000000}"/>
            </a:ext>
          </a:extLst>
        </xdr:cNvPr>
        <xdr:cNvSpPr>
          <a:spLocks noChangeArrowheads="1"/>
        </xdr:cNvSpPr>
      </xdr:nvSpPr>
      <xdr:spPr>
        <a:xfrm>
          <a:off x="3258185" y="1920240"/>
          <a:ext cx="431800" cy="205740"/>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110" name="AutoShape 10698">
          <a:extLst>
            <a:ext uri="{FF2B5EF4-FFF2-40B4-BE49-F238E27FC236}">
              <a16:creationId xmlns:a16="http://schemas.microsoft.com/office/drawing/2014/main" id="{00000000-0008-0000-1D00-00006E000000}"/>
            </a:ext>
          </a:extLst>
        </xdr:cNvPr>
        <xdr:cNvSpPr>
          <a:spLocks noChangeArrowheads="1"/>
        </xdr:cNvSpPr>
      </xdr:nvSpPr>
      <xdr:spPr>
        <a:xfrm rot="10800000">
          <a:off x="3258185" y="1777365"/>
          <a:ext cx="431800" cy="169545"/>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111" name="Rectangle 10699">
          <a:extLst>
            <a:ext uri="{FF2B5EF4-FFF2-40B4-BE49-F238E27FC236}">
              <a16:creationId xmlns:a16="http://schemas.microsoft.com/office/drawing/2014/main" id="{00000000-0008-0000-1D00-00006F000000}"/>
            </a:ext>
          </a:extLst>
        </xdr:cNvPr>
        <xdr:cNvSpPr>
          <a:spLocks noChangeArrowheads="1"/>
        </xdr:cNvSpPr>
      </xdr:nvSpPr>
      <xdr:spPr>
        <a:xfrm>
          <a:off x="3258185" y="2099310"/>
          <a:ext cx="422275" cy="83820"/>
        </a:xfrm>
        <a:prstGeom prst="rect">
          <a:avLst/>
        </a:prstGeom>
        <a:solidFill>
          <a:srgbClr val="FFFFFF"/>
        </a:solidFill>
        <a:ln w="9525">
          <a:solidFill>
            <a:srgbClr val="000000"/>
          </a:solidFill>
          <a:miter lim="800000"/>
        </a:ln>
      </xdr:spPr>
    </xdr:sp>
    <xdr:clientData/>
  </xdr:twoCellAnchor>
  <xdr:twoCellAnchor>
    <xdr:from>
      <xdr:col>10</xdr:col>
      <xdr:colOff>9525</xdr:colOff>
      <xdr:row>9</xdr:row>
      <xdr:rowOff>9525</xdr:rowOff>
    </xdr:from>
    <xdr:to>
      <xdr:col>11</xdr:col>
      <xdr:colOff>19551</xdr:colOff>
      <xdr:row>11</xdr:row>
      <xdr:rowOff>9525</xdr:rowOff>
    </xdr:to>
    <xdr:sp macro="" textlink="">
      <xdr:nvSpPr>
        <xdr:cNvPr id="112" name="Rectangle 10701">
          <a:extLst>
            <a:ext uri="{FF2B5EF4-FFF2-40B4-BE49-F238E27FC236}">
              <a16:creationId xmlns:a16="http://schemas.microsoft.com/office/drawing/2014/main" id="{00000000-0008-0000-1D00-000070000000}"/>
            </a:ext>
          </a:extLst>
        </xdr:cNvPr>
        <xdr:cNvSpPr>
          <a:spLocks noChangeArrowheads="1"/>
        </xdr:cNvSpPr>
      </xdr:nvSpPr>
      <xdr:spPr>
        <a:xfrm>
          <a:off x="4045585" y="1777365"/>
          <a:ext cx="416560" cy="358140"/>
        </a:xfrm>
        <a:prstGeom prst="rect">
          <a:avLst/>
        </a:prstGeom>
        <a:solidFill>
          <a:srgbClr val="FFFF00"/>
        </a:solidFill>
        <a:ln w="9525">
          <a:solidFill>
            <a:srgbClr val="000000"/>
          </a:solidFill>
          <a:miter lim="800000"/>
        </a:ln>
      </xdr:spPr>
    </xdr:sp>
    <xdr:clientData/>
  </xdr:twoCellAnchor>
  <xdr:twoCellAnchor>
    <xdr:from>
      <xdr:col>10</xdr:col>
      <xdr:colOff>0</xdr:colOff>
      <xdr:row>10</xdr:row>
      <xdr:rowOff>152400</xdr:rowOff>
    </xdr:from>
    <xdr:to>
      <xdr:col>11</xdr:col>
      <xdr:colOff>0</xdr:colOff>
      <xdr:row>11</xdr:row>
      <xdr:rowOff>57150</xdr:rowOff>
    </xdr:to>
    <xdr:sp macro="" textlink="">
      <xdr:nvSpPr>
        <xdr:cNvPr id="113" name="Rectangle 10704">
          <a:extLst>
            <a:ext uri="{FF2B5EF4-FFF2-40B4-BE49-F238E27FC236}">
              <a16:creationId xmlns:a16="http://schemas.microsoft.com/office/drawing/2014/main" id="{00000000-0008-0000-1D00-000071000000}"/>
            </a:ext>
          </a:extLst>
        </xdr:cNvPr>
        <xdr:cNvSpPr>
          <a:spLocks noChangeArrowheads="1"/>
        </xdr:cNvSpPr>
      </xdr:nvSpPr>
      <xdr:spPr>
        <a:xfrm>
          <a:off x="4036060" y="2099310"/>
          <a:ext cx="407035" cy="83820"/>
        </a:xfrm>
        <a:prstGeom prst="rect">
          <a:avLst/>
        </a:prstGeom>
        <a:solidFill>
          <a:srgbClr val="FFFFFF"/>
        </a:solidFill>
        <a:ln w="9525">
          <a:solidFill>
            <a:srgbClr val="000000"/>
          </a:solidFill>
          <a:miter lim="800000"/>
        </a:ln>
      </xdr:spPr>
    </xdr:sp>
    <xdr:clientData/>
  </xdr:twoCellAnchor>
  <xdr:twoCellAnchor>
    <xdr:from>
      <xdr:col>9</xdr:col>
      <xdr:colOff>354352</xdr:colOff>
      <xdr:row>7</xdr:row>
      <xdr:rowOff>38100</xdr:rowOff>
    </xdr:from>
    <xdr:to>
      <xdr:col>11</xdr:col>
      <xdr:colOff>20977</xdr:colOff>
      <xdr:row>9</xdr:row>
      <xdr:rowOff>19050</xdr:rowOff>
    </xdr:to>
    <xdr:sp macro="" textlink="">
      <xdr:nvSpPr>
        <xdr:cNvPr id="114" name="AutoShape 10705">
          <a:extLst>
            <a:ext uri="{FF2B5EF4-FFF2-40B4-BE49-F238E27FC236}">
              <a16:creationId xmlns:a16="http://schemas.microsoft.com/office/drawing/2014/main" id="{00000000-0008-0000-1D00-000072000000}"/>
            </a:ext>
          </a:extLst>
        </xdr:cNvPr>
        <xdr:cNvSpPr>
          <a:spLocks noChangeArrowheads="1"/>
        </xdr:cNvSpPr>
      </xdr:nvSpPr>
      <xdr:spPr>
        <a:xfrm>
          <a:off x="4034790" y="1447800"/>
          <a:ext cx="429260" cy="339090"/>
        </a:xfrm>
        <a:prstGeom prst="triangle">
          <a:avLst>
            <a:gd name="adj" fmla="val 50000"/>
          </a:avLst>
        </a:prstGeom>
        <a:solidFill>
          <a:srgbClr val="FFFF00"/>
        </a:solidFill>
        <a:ln w="9525">
          <a:solidFill>
            <a:srgbClr val="000000"/>
          </a:solidFill>
          <a:miter lim="800000"/>
        </a:ln>
      </xdr:spPr>
      <xdr:txBody>
        <a:bodyPr/>
        <a:lstStyle/>
        <a:p>
          <a:endParaRPr lang="en-US"/>
        </a:p>
      </xdr:txBody>
    </xdr:sp>
    <xdr:clientData/>
  </xdr:twoCellAnchor>
  <xdr:twoCellAnchor>
    <xdr:from>
      <xdr:col>8</xdr:col>
      <xdr:colOff>180975</xdr:colOff>
      <xdr:row>7</xdr:row>
      <xdr:rowOff>28575</xdr:rowOff>
    </xdr:from>
    <xdr:to>
      <xdr:col>10</xdr:col>
      <xdr:colOff>190500</xdr:colOff>
      <xdr:row>7</xdr:row>
      <xdr:rowOff>133350</xdr:rowOff>
    </xdr:to>
    <xdr:sp macro="" textlink="">
      <xdr:nvSpPr>
        <xdr:cNvPr id="115" name="Freeform 10706">
          <a:extLst>
            <a:ext uri="{FF2B5EF4-FFF2-40B4-BE49-F238E27FC236}">
              <a16:creationId xmlns:a16="http://schemas.microsoft.com/office/drawing/2014/main" id="{00000000-0008-0000-1D00-000073000000}"/>
            </a:ext>
          </a:extLst>
        </xdr:cNvPr>
        <xdr:cNvSpPr/>
      </xdr:nvSpPr>
      <xdr:spPr>
        <a:xfrm>
          <a:off x="3439160" y="1438275"/>
          <a:ext cx="78740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60000"/>
            <a:lumOff val="40000"/>
          </a:schemeClr>
        </a:solidFill>
        <a:ln w="9525">
          <a:solidFill>
            <a:srgbClr val="000000"/>
          </a:solidFill>
          <a:round/>
        </a:ln>
      </xdr:spPr>
    </xdr:sp>
    <xdr:clientData/>
  </xdr:twoCellAnchor>
  <xdr:twoCellAnchor>
    <xdr:from>
      <xdr:col>6</xdr:col>
      <xdr:colOff>161925</xdr:colOff>
      <xdr:row>7</xdr:row>
      <xdr:rowOff>28575</xdr:rowOff>
    </xdr:from>
    <xdr:to>
      <xdr:col>8</xdr:col>
      <xdr:colOff>171450</xdr:colOff>
      <xdr:row>7</xdr:row>
      <xdr:rowOff>133350</xdr:rowOff>
    </xdr:to>
    <xdr:sp macro="" textlink="">
      <xdr:nvSpPr>
        <xdr:cNvPr id="116" name="Freeform 10707">
          <a:extLst>
            <a:ext uri="{FF2B5EF4-FFF2-40B4-BE49-F238E27FC236}">
              <a16:creationId xmlns:a16="http://schemas.microsoft.com/office/drawing/2014/main" id="{00000000-0008-0000-1D00-000074000000}"/>
            </a:ext>
          </a:extLst>
        </xdr:cNvPr>
        <xdr:cNvSpPr/>
      </xdr:nvSpPr>
      <xdr:spPr>
        <a:xfrm>
          <a:off x="2642235" y="1438275"/>
          <a:ext cx="78740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60000"/>
            <a:lumOff val="40000"/>
          </a:schemeClr>
        </a:solidFill>
        <a:ln w="9525">
          <a:solidFill>
            <a:srgbClr val="000000"/>
          </a:solidFill>
          <a:round/>
        </a:ln>
      </xdr:spPr>
    </xdr:sp>
    <xdr:clientData/>
  </xdr:twoCellAnchor>
  <xdr:twoCellAnchor>
    <xdr:from>
      <xdr:col>10</xdr:col>
      <xdr:colOff>161925</xdr:colOff>
      <xdr:row>7</xdr:row>
      <xdr:rowOff>28575</xdr:rowOff>
    </xdr:from>
    <xdr:to>
      <xdr:col>12</xdr:col>
      <xdr:colOff>171450</xdr:colOff>
      <xdr:row>7</xdr:row>
      <xdr:rowOff>133350</xdr:rowOff>
    </xdr:to>
    <xdr:sp macro="" textlink="">
      <xdr:nvSpPr>
        <xdr:cNvPr id="117" name="Freeform 10708">
          <a:extLst>
            <a:ext uri="{FF2B5EF4-FFF2-40B4-BE49-F238E27FC236}">
              <a16:creationId xmlns:a16="http://schemas.microsoft.com/office/drawing/2014/main" id="{00000000-0008-0000-1D00-000075000000}"/>
            </a:ext>
          </a:extLst>
        </xdr:cNvPr>
        <xdr:cNvSpPr/>
      </xdr:nvSpPr>
      <xdr:spPr>
        <a:xfrm>
          <a:off x="4197985" y="1438275"/>
          <a:ext cx="772160"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4">
            <a:lumMod val="75000"/>
          </a:schemeClr>
        </a:solidFill>
        <a:ln w="9525">
          <a:solidFill>
            <a:srgbClr val="000000"/>
          </a:solidFill>
          <a:round/>
        </a:ln>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118" name="Rectangle 10709">
          <a:extLst>
            <a:ext uri="{FF2B5EF4-FFF2-40B4-BE49-F238E27FC236}">
              <a16:creationId xmlns:a16="http://schemas.microsoft.com/office/drawing/2014/main" id="{00000000-0008-0000-1D00-000076000000}"/>
            </a:ext>
          </a:extLst>
        </xdr:cNvPr>
        <xdr:cNvSpPr>
          <a:spLocks noChangeArrowheads="1"/>
        </xdr:cNvSpPr>
      </xdr:nvSpPr>
      <xdr:spPr>
        <a:xfrm>
          <a:off x="3258185" y="2099310"/>
          <a:ext cx="422275" cy="83820"/>
        </a:xfrm>
        <a:prstGeom prst="rect">
          <a:avLst/>
        </a:prstGeom>
        <a:solidFill>
          <a:schemeClr val="accent1"/>
        </a:solidFill>
        <a:ln w="9525">
          <a:solidFill>
            <a:srgbClr val="000000"/>
          </a:solidFill>
          <a:miter lim="800000"/>
        </a:ln>
      </xdr:spPr>
    </xdr:sp>
    <xdr:clientData/>
  </xdr:twoCellAnchor>
  <xdr:twoCellAnchor>
    <xdr:from>
      <xdr:col>9</xdr:col>
      <xdr:colOff>357188</xdr:colOff>
      <xdr:row>10</xdr:row>
      <xdr:rowOff>152400</xdr:rowOff>
    </xdr:from>
    <xdr:to>
      <xdr:col>10</xdr:col>
      <xdr:colOff>386953</xdr:colOff>
      <xdr:row>11</xdr:row>
      <xdr:rowOff>57150</xdr:rowOff>
    </xdr:to>
    <xdr:sp macro="" textlink="">
      <xdr:nvSpPr>
        <xdr:cNvPr id="119" name="Rectangle 10710">
          <a:extLst>
            <a:ext uri="{FF2B5EF4-FFF2-40B4-BE49-F238E27FC236}">
              <a16:creationId xmlns:a16="http://schemas.microsoft.com/office/drawing/2014/main" id="{00000000-0008-0000-1D00-000077000000}"/>
            </a:ext>
          </a:extLst>
        </xdr:cNvPr>
        <xdr:cNvSpPr>
          <a:spLocks noChangeArrowheads="1"/>
        </xdr:cNvSpPr>
      </xdr:nvSpPr>
      <xdr:spPr>
        <a:xfrm>
          <a:off x="4036060" y="2099310"/>
          <a:ext cx="386715" cy="83820"/>
        </a:xfrm>
        <a:prstGeom prst="rect">
          <a:avLst/>
        </a:prstGeom>
        <a:solidFill>
          <a:srgbClr val="7030A0"/>
        </a:solidFill>
        <a:ln w="9525">
          <a:solidFill>
            <a:srgbClr val="000000"/>
          </a:solidFill>
          <a:miter lim="800000"/>
        </a:ln>
      </xdr:spPr>
    </xdr:sp>
    <xdr:clientData/>
  </xdr:twoCellAnchor>
  <xdr:twoCellAnchor>
    <xdr:from>
      <xdr:col>9</xdr:col>
      <xdr:colOff>200025</xdr:colOff>
      <xdr:row>6</xdr:row>
      <xdr:rowOff>9525</xdr:rowOff>
    </xdr:from>
    <xdr:to>
      <xdr:col>9</xdr:col>
      <xdr:colOff>209550</xdr:colOff>
      <xdr:row>7</xdr:row>
      <xdr:rowOff>57150</xdr:rowOff>
    </xdr:to>
    <xdr:sp macro="" textlink="">
      <xdr:nvSpPr>
        <xdr:cNvPr id="120" name="Line 10712">
          <a:extLst>
            <a:ext uri="{FF2B5EF4-FFF2-40B4-BE49-F238E27FC236}">
              <a16:creationId xmlns:a16="http://schemas.microsoft.com/office/drawing/2014/main" id="{00000000-0008-0000-1D00-000078000000}"/>
            </a:ext>
          </a:extLst>
        </xdr:cNvPr>
        <xdr:cNvSpPr>
          <a:spLocks noChangeShapeType="1"/>
        </xdr:cNvSpPr>
      </xdr:nvSpPr>
      <xdr:spPr>
        <a:xfrm flipH="1" flipV="1">
          <a:off x="3880485" y="1240155"/>
          <a:ext cx="9525" cy="22669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228600</xdr:colOff>
      <xdr:row>6</xdr:row>
      <xdr:rowOff>0</xdr:rowOff>
    </xdr:from>
    <xdr:to>
      <xdr:col>13</xdr:col>
      <xdr:colOff>104775</xdr:colOff>
      <xdr:row>7</xdr:row>
      <xdr:rowOff>66675</xdr:rowOff>
    </xdr:to>
    <xdr:sp macro="" textlink="">
      <xdr:nvSpPr>
        <xdr:cNvPr id="121" name="Line 10714">
          <a:extLst>
            <a:ext uri="{FF2B5EF4-FFF2-40B4-BE49-F238E27FC236}">
              <a16:creationId xmlns:a16="http://schemas.microsoft.com/office/drawing/2014/main" id="{00000000-0008-0000-1D00-000079000000}"/>
            </a:ext>
          </a:extLst>
        </xdr:cNvPr>
        <xdr:cNvSpPr>
          <a:spLocks noChangeShapeType="1"/>
        </xdr:cNvSpPr>
      </xdr:nvSpPr>
      <xdr:spPr>
        <a:xfrm flipV="1">
          <a:off x="4671695" y="1230630"/>
          <a:ext cx="638810" cy="24574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9525</xdr:colOff>
      <xdr:row>11</xdr:row>
      <xdr:rowOff>19050</xdr:rowOff>
    </xdr:from>
    <xdr:to>
      <xdr:col>11</xdr:col>
      <xdr:colOff>314325</xdr:colOff>
      <xdr:row>11</xdr:row>
      <xdr:rowOff>19050</xdr:rowOff>
    </xdr:to>
    <xdr:sp macro="" textlink="">
      <xdr:nvSpPr>
        <xdr:cNvPr id="122" name="Line 10715">
          <a:extLst>
            <a:ext uri="{FF2B5EF4-FFF2-40B4-BE49-F238E27FC236}">
              <a16:creationId xmlns:a16="http://schemas.microsoft.com/office/drawing/2014/main" id="{00000000-0008-0000-1D00-00007A000000}"/>
            </a:ext>
          </a:extLst>
        </xdr:cNvPr>
        <xdr:cNvSpPr>
          <a:spLocks noChangeShapeType="1"/>
        </xdr:cNvSpPr>
      </xdr:nvSpPr>
      <xdr:spPr>
        <a:xfrm>
          <a:off x="4452620" y="2145030"/>
          <a:ext cx="30480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9</xdr:row>
      <xdr:rowOff>104775</xdr:rowOff>
    </xdr:from>
    <xdr:to>
      <xdr:col>11</xdr:col>
      <xdr:colOff>342900</xdr:colOff>
      <xdr:row>9</xdr:row>
      <xdr:rowOff>104775</xdr:rowOff>
    </xdr:to>
    <xdr:sp macro="" textlink="">
      <xdr:nvSpPr>
        <xdr:cNvPr id="123" name="Line 10716">
          <a:extLst>
            <a:ext uri="{FF2B5EF4-FFF2-40B4-BE49-F238E27FC236}">
              <a16:creationId xmlns:a16="http://schemas.microsoft.com/office/drawing/2014/main" id="{00000000-0008-0000-1D00-00007B000000}"/>
            </a:ext>
          </a:extLst>
        </xdr:cNvPr>
        <xdr:cNvSpPr>
          <a:spLocks noChangeShapeType="1"/>
        </xdr:cNvSpPr>
      </xdr:nvSpPr>
      <xdr:spPr>
        <a:xfrm>
          <a:off x="4443095" y="1872615"/>
          <a:ext cx="34290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295275</xdr:colOff>
      <xdr:row>8</xdr:row>
      <xdr:rowOff>57150</xdr:rowOff>
    </xdr:from>
    <xdr:to>
      <xdr:col>11</xdr:col>
      <xdr:colOff>323850</xdr:colOff>
      <xdr:row>8</xdr:row>
      <xdr:rowOff>57150</xdr:rowOff>
    </xdr:to>
    <xdr:sp macro="" textlink="">
      <xdr:nvSpPr>
        <xdr:cNvPr id="124" name="Line 10720">
          <a:extLst>
            <a:ext uri="{FF2B5EF4-FFF2-40B4-BE49-F238E27FC236}">
              <a16:creationId xmlns:a16="http://schemas.microsoft.com/office/drawing/2014/main" id="{00000000-0008-0000-1D00-00007C000000}"/>
            </a:ext>
          </a:extLst>
        </xdr:cNvPr>
        <xdr:cNvSpPr>
          <a:spLocks noChangeShapeType="1"/>
        </xdr:cNvSpPr>
      </xdr:nvSpPr>
      <xdr:spPr>
        <a:xfrm>
          <a:off x="4331335" y="1645920"/>
          <a:ext cx="43561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125" name="AutoShape 10722">
          <a:extLst>
            <a:ext uri="{FF2B5EF4-FFF2-40B4-BE49-F238E27FC236}">
              <a16:creationId xmlns:a16="http://schemas.microsoft.com/office/drawing/2014/main" id="{00000000-0008-0000-1D00-00007D000000}"/>
            </a:ext>
          </a:extLst>
        </xdr:cNvPr>
        <xdr:cNvSpPr>
          <a:spLocks noChangeArrowheads="1"/>
        </xdr:cNvSpPr>
      </xdr:nvSpPr>
      <xdr:spPr>
        <a:xfrm rot="10800000">
          <a:off x="3258185" y="1777365"/>
          <a:ext cx="431800" cy="169545"/>
        </a:xfrm>
        <a:prstGeom prst="triangle">
          <a:avLst>
            <a:gd name="adj" fmla="val 50000"/>
          </a:avLst>
        </a:prstGeom>
        <a:solidFill>
          <a:srgbClr val="008000"/>
        </a:solidFill>
        <a:ln w="9525">
          <a:solidFill>
            <a:srgbClr val="000000"/>
          </a:solidFill>
          <a:miter lim="800000"/>
        </a:ln>
      </xdr:spPr>
    </xdr:sp>
    <xdr:clientData/>
  </xdr:twoCellAnchor>
  <xdr:twoCellAnchor>
    <xdr:from>
      <xdr:col>11</xdr:col>
      <xdr:colOff>349646</xdr:colOff>
      <xdr:row>14</xdr:row>
      <xdr:rowOff>103585</xdr:rowOff>
    </xdr:from>
    <xdr:to>
      <xdr:col>12</xdr:col>
      <xdr:colOff>49212</xdr:colOff>
      <xdr:row>17</xdr:row>
      <xdr:rowOff>122635</xdr:rowOff>
    </xdr:to>
    <xdr:sp macro="" textlink="">
      <xdr:nvSpPr>
        <xdr:cNvPr id="126" name="AutoShape 10732">
          <a:extLst>
            <a:ext uri="{FF2B5EF4-FFF2-40B4-BE49-F238E27FC236}">
              <a16:creationId xmlns:a16="http://schemas.microsoft.com/office/drawing/2014/main" id="{00000000-0008-0000-1D00-00007E000000}"/>
            </a:ext>
          </a:extLst>
        </xdr:cNvPr>
        <xdr:cNvSpPr>
          <a:spLocks noChangeArrowheads="1"/>
        </xdr:cNvSpPr>
      </xdr:nvSpPr>
      <xdr:spPr>
        <a:xfrm rot="5400000">
          <a:off x="4483100" y="3075940"/>
          <a:ext cx="674370" cy="55245"/>
        </a:xfrm>
        <a:prstGeom prst="wave">
          <a:avLst>
            <a:gd name="adj1" fmla="val 13005"/>
            <a:gd name="adj2" fmla="val 0"/>
          </a:avLst>
        </a:prstGeom>
        <a:solidFill>
          <a:srgbClr val="33CCCC"/>
        </a:solidFill>
        <a:ln w="9525" algn="ctr">
          <a:solidFill>
            <a:srgbClr val="000000"/>
          </a:solidFill>
          <a:round/>
        </a:ln>
      </xdr:spPr>
    </xdr:sp>
    <xdr:clientData/>
  </xdr:twoCellAnchor>
  <xdr:twoCellAnchor>
    <xdr:from>
      <xdr:col>8</xdr:col>
      <xdr:colOff>148431</xdr:colOff>
      <xdr:row>15</xdr:row>
      <xdr:rowOff>166294</xdr:rowOff>
    </xdr:from>
    <xdr:to>
      <xdr:col>8</xdr:col>
      <xdr:colOff>186531</xdr:colOff>
      <xdr:row>18</xdr:row>
      <xdr:rowOff>156768</xdr:rowOff>
    </xdr:to>
    <xdr:sp macro="" textlink="">
      <xdr:nvSpPr>
        <xdr:cNvPr id="127" name="AutoShape 10733">
          <a:extLst>
            <a:ext uri="{FF2B5EF4-FFF2-40B4-BE49-F238E27FC236}">
              <a16:creationId xmlns:a16="http://schemas.microsoft.com/office/drawing/2014/main" id="{00000000-0008-0000-1D00-00007F000000}"/>
            </a:ext>
          </a:extLst>
        </xdr:cNvPr>
        <xdr:cNvSpPr>
          <a:spLocks noChangeArrowheads="1"/>
        </xdr:cNvSpPr>
      </xdr:nvSpPr>
      <xdr:spPr>
        <a:xfrm rot="5400000">
          <a:off x="3102610" y="3312160"/>
          <a:ext cx="64579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344884</xdr:colOff>
      <xdr:row>15</xdr:row>
      <xdr:rowOff>38017</xdr:rowOff>
    </xdr:from>
    <xdr:to>
      <xdr:col>3</xdr:col>
      <xdr:colOff>68659</xdr:colOff>
      <xdr:row>17</xdr:row>
      <xdr:rowOff>178908</xdr:rowOff>
    </xdr:to>
    <xdr:sp macro="" textlink="">
      <xdr:nvSpPr>
        <xdr:cNvPr id="128" name="AutoShape 10734">
          <a:extLst>
            <a:ext uri="{FF2B5EF4-FFF2-40B4-BE49-F238E27FC236}">
              <a16:creationId xmlns:a16="http://schemas.microsoft.com/office/drawing/2014/main" id="{00000000-0008-0000-1D00-000080000000}"/>
            </a:ext>
          </a:extLst>
        </xdr:cNvPr>
        <xdr:cNvSpPr>
          <a:spLocks noChangeArrowheads="1"/>
        </xdr:cNvSpPr>
      </xdr:nvSpPr>
      <xdr:spPr>
        <a:xfrm rot="5400000">
          <a:off x="1012190" y="3078480"/>
          <a:ext cx="617220" cy="21971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9</xdr:col>
      <xdr:colOff>247650</xdr:colOff>
      <xdr:row>10</xdr:row>
      <xdr:rowOff>104775</xdr:rowOff>
    </xdr:from>
    <xdr:to>
      <xdr:col>10</xdr:col>
      <xdr:colOff>123825</xdr:colOff>
      <xdr:row>10</xdr:row>
      <xdr:rowOff>104775</xdr:rowOff>
    </xdr:to>
    <xdr:sp macro="" textlink="">
      <xdr:nvSpPr>
        <xdr:cNvPr id="129" name="Line 10735">
          <a:extLst>
            <a:ext uri="{FF2B5EF4-FFF2-40B4-BE49-F238E27FC236}">
              <a16:creationId xmlns:a16="http://schemas.microsoft.com/office/drawing/2014/main" id="{00000000-0008-0000-1D00-000081000000}"/>
            </a:ext>
          </a:extLst>
        </xdr:cNvPr>
        <xdr:cNvSpPr>
          <a:spLocks noChangeShapeType="1"/>
        </xdr:cNvSpPr>
      </xdr:nvSpPr>
      <xdr:spPr>
        <a:xfrm flipH="1">
          <a:off x="3928110" y="2051685"/>
          <a:ext cx="231775"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247650</xdr:colOff>
      <xdr:row>10</xdr:row>
      <xdr:rowOff>104775</xdr:rowOff>
    </xdr:from>
    <xdr:to>
      <xdr:col>9</xdr:col>
      <xdr:colOff>247650</xdr:colOff>
      <xdr:row>11</xdr:row>
      <xdr:rowOff>114300</xdr:rowOff>
    </xdr:to>
    <xdr:sp macro="" textlink="">
      <xdr:nvSpPr>
        <xdr:cNvPr id="130" name="Line 10736">
          <a:extLst>
            <a:ext uri="{FF2B5EF4-FFF2-40B4-BE49-F238E27FC236}">
              <a16:creationId xmlns:a16="http://schemas.microsoft.com/office/drawing/2014/main" id="{00000000-0008-0000-1D00-000082000000}"/>
            </a:ext>
          </a:extLst>
        </xdr:cNvPr>
        <xdr:cNvSpPr>
          <a:spLocks noChangeShapeType="1"/>
        </xdr:cNvSpPr>
      </xdr:nvSpPr>
      <xdr:spPr>
        <a:xfrm>
          <a:off x="3928110" y="2051685"/>
          <a:ext cx="0" cy="18859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371079</xdr:colOff>
      <xdr:row>15</xdr:row>
      <xdr:rowOff>14286</xdr:rowOff>
    </xdr:from>
    <xdr:to>
      <xdr:col>5</xdr:col>
      <xdr:colOff>31354</xdr:colOff>
      <xdr:row>17</xdr:row>
      <xdr:rowOff>183751</xdr:rowOff>
    </xdr:to>
    <xdr:sp macro="" textlink="">
      <xdr:nvSpPr>
        <xdr:cNvPr id="131" name="Rectangle 11590" descr="Light horizontal">
          <a:extLst>
            <a:ext uri="{FF2B5EF4-FFF2-40B4-BE49-F238E27FC236}">
              <a16:creationId xmlns:a16="http://schemas.microsoft.com/office/drawing/2014/main" id="{00000000-0008-0000-1D00-000083000000}"/>
            </a:ext>
          </a:extLst>
        </xdr:cNvPr>
        <xdr:cNvSpPr>
          <a:spLocks noChangeArrowheads="1"/>
        </xdr:cNvSpPr>
      </xdr:nvSpPr>
      <xdr:spPr>
        <a:xfrm>
          <a:off x="2073275" y="2856230"/>
          <a:ext cx="82550" cy="641350"/>
        </a:xfrm>
        <a:prstGeom prst="rect">
          <a:avLst/>
        </a:prstGeom>
        <a:pattFill prst="ltHorz">
          <a:fgClr>
            <a:srgbClr val="000000"/>
          </a:fgClr>
          <a:bgClr>
            <a:srgbClr val="FFFFFF"/>
          </a:bgClr>
        </a:pattFill>
        <a:ln w="9525">
          <a:solidFill>
            <a:srgbClr val="000000"/>
          </a:solidFill>
          <a:miter lim="800000"/>
        </a:ln>
      </xdr:spPr>
    </xdr:sp>
    <xdr:clientData/>
  </xdr:twoCellAnchor>
  <xdr:twoCellAnchor>
    <xdr:from>
      <xdr:col>4</xdr:col>
      <xdr:colOff>155178</xdr:colOff>
      <xdr:row>11</xdr:row>
      <xdr:rowOff>108438</xdr:rowOff>
    </xdr:from>
    <xdr:to>
      <xdr:col>5</xdr:col>
      <xdr:colOff>329667</xdr:colOff>
      <xdr:row>11</xdr:row>
      <xdr:rowOff>125810</xdr:rowOff>
    </xdr:to>
    <xdr:cxnSp macro="">
      <xdr:nvCxnSpPr>
        <xdr:cNvPr id="132" name="Straight Arrow Connector 2947">
          <a:extLst>
            <a:ext uri="{FF2B5EF4-FFF2-40B4-BE49-F238E27FC236}">
              <a16:creationId xmlns:a16="http://schemas.microsoft.com/office/drawing/2014/main" id="{00000000-0008-0000-1D00-000084000000}"/>
            </a:ext>
          </a:extLst>
        </xdr:cNvPr>
        <xdr:cNvCxnSpPr>
          <a:cxnSpLocks noChangeShapeType="1"/>
          <a:stCxn id="157" idx="2"/>
        </xdr:cNvCxnSpPr>
      </xdr:nvCxnSpPr>
      <xdr:spPr>
        <a:xfrm flipH="1">
          <a:off x="1857375" y="2233930"/>
          <a:ext cx="596900" cy="17780"/>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57150</xdr:colOff>
      <xdr:row>6</xdr:row>
      <xdr:rowOff>142875</xdr:rowOff>
    </xdr:from>
    <xdr:to>
      <xdr:col>11</xdr:col>
      <xdr:colOff>266700</xdr:colOff>
      <xdr:row>12</xdr:row>
      <xdr:rowOff>28575</xdr:rowOff>
    </xdr:to>
    <xdr:sp macro="" textlink="">
      <xdr:nvSpPr>
        <xdr:cNvPr id="133" name="Oval 4249">
          <a:extLst>
            <a:ext uri="{FF2B5EF4-FFF2-40B4-BE49-F238E27FC236}">
              <a16:creationId xmlns:a16="http://schemas.microsoft.com/office/drawing/2014/main" id="{00000000-0008-0000-1D00-000085000000}"/>
            </a:ext>
          </a:extLst>
        </xdr:cNvPr>
        <xdr:cNvSpPr>
          <a:spLocks noChangeArrowheads="1"/>
        </xdr:cNvSpPr>
      </xdr:nvSpPr>
      <xdr:spPr>
        <a:xfrm>
          <a:off x="3737610" y="1373505"/>
          <a:ext cx="972185" cy="960120"/>
        </a:xfrm>
        <a:prstGeom prst="ellipse">
          <a:avLst/>
        </a:prstGeom>
        <a:noFill/>
        <a:ln w="9525" algn="ctr">
          <a:solidFill>
            <a:srgbClr val="FF0000"/>
          </a:solidFill>
          <a:rou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114300</xdr:colOff>
      <xdr:row>5</xdr:row>
      <xdr:rowOff>114300</xdr:rowOff>
    </xdr:from>
    <xdr:to>
      <xdr:col>5</xdr:col>
      <xdr:colOff>114300</xdr:colOff>
      <xdr:row>7</xdr:row>
      <xdr:rowOff>38100</xdr:rowOff>
    </xdr:to>
    <xdr:sp macro="" textlink="">
      <xdr:nvSpPr>
        <xdr:cNvPr id="134" name="Line 10711">
          <a:extLst>
            <a:ext uri="{FF2B5EF4-FFF2-40B4-BE49-F238E27FC236}">
              <a16:creationId xmlns:a16="http://schemas.microsoft.com/office/drawing/2014/main" id="{00000000-0008-0000-1D00-000086000000}"/>
            </a:ext>
          </a:extLst>
        </xdr:cNvPr>
        <xdr:cNvSpPr>
          <a:spLocks noChangeShapeType="1"/>
        </xdr:cNvSpPr>
      </xdr:nvSpPr>
      <xdr:spPr>
        <a:xfrm flipV="1">
          <a:off x="2239010" y="1165860"/>
          <a:ext cx="0" cy="28194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146441</xdr:colOff>
      <xdr:row>7</xdr:row>
      <xdr:rowOff>38100</xdr:rowOff>
    </xdr:from>
    <xdr:to>
      <xdr:col>9</xdr:col>
      <xdr:colOff>134073</xdr:colOff>
      <xdr:row>12</xdr:row>
      <xdr:rowOff>186</xdr:rowOff>
    </xdr:to>
    <xdr:grpSp>
      <xdr:nvGrpSpPr>
        <xdr:cNvPr id="135" name="Group 134">
          <a:extLst>
            <a:ext uri="{FF2B5EF4-FFF2-40B4-BE49-F238E27FC236}">
              <a16:creationId xmlns:a16="http://schemas.microsoft.com/office/drawing/2014/main" id="{00000000-0008-0000-1D00-000087000000}"/>
            </a:ext>
          </a:extLst>
        </xdr:cNvPr>
        <xdr:cNvGrpSpPr/>
      </xdr:nvGrpSpPr>
      <xdr:grpSpPr>
        <a:xfrm>
          <a:off x="3133481" y="1409700"/>
          <a:ext cx="787732" cy="838386"/>
          <a:chOff x="3896910" y="1804194"/>
          <a:chExt cx="751616" cy="897123"/>
        </a:xfrm>
      </xdr:grpSpPr>
      <xdr:sp macro="" textlink="">
        <xdr:nvSpPr>
          <xdr:cNvPr id="136" name="Rectangle 10696">
            <a:extLst>
              <a:ext uri="{FF2B5EF4-FFF2-40B4-BE49-F238E27FC236}">
                <a16:creationId xmlns:a16="http://schemas.microsoft.com/office/drawing/2014/main" id="{00000000-0008-0000-1D00-000088000000}"/>
              </a:ext>
            </a:extLst>
          </xdr:cNvPr>
          <xdr:cNvSpPr>
            <a:spLocks noChangeArrowheads="1"/>
          </xdr:cNvSpPr>
        </xdr:nvSpPr>
        <xdr:spPr>
          <a:xfrm>
            <a:off x="4127708" y="2130174"/>
            <a:ext cx="352425" cy="377032"/>
          </a:xfrm>
          <a:prstGeom prst="rect">
            <a:avLst/>
          </a:prstGeom>
          <a:solidFill>
            <a:srgbClr val="008000"/>
          </a:solidFill>
          <a:ln w="9525">
            <a:solidFill>
              <a:srgbClr val="000000"/>
            </a:solidFill>
            <a:miter lim="800000"/>
          </a:ln>
        </xdr:spPr>
      </xdr:sp>
      <xdr:sp macro="" textlink="">
        <xdr:nvSpPr>
          <xdr:cNvPr id="137" name="AutoShape 10700">
            <a:extLst>
              <a:ext uri="{FF2B5EF4-FFF2-40B4-BE49-F238E27FC236}">
                <a16:creationId xmlns:a16="http://schemas.microsoft.com/office/drawing/2014/main" id="{00000000-0008-0000-1D00-000089000000}"/>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138" name="Minus 1323">
            <a:extLst>
              <a:ext uri="{FF2B5EF4-FFF2-40B4-BE49-F238E27FC236}">
                <a16:creationId xmlns:a16="http://schemas.microsoft.com/office/drawing/2014/main" id="{00000000-0008-0000-1D00-00008A000000}"/>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9" name="Minus 1324">
            <a:extLst>
              <a:ext uri="{FF2B5EF4-FFF2-40B4-BE49-F238E27FC236}">
                <a16:creationId xmlns:a16="http://schemas.microsoft.com/office/drawing/2014/main" id="{00000000-0008-0000-1D00-00008B000000}"/>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209551</xdr:colOff>
      <xdr:row>14</xdr:row>
      <xdr:rowOff>159874</xdr:rowOff>
    </xdr:from>
    <xdr:to>
      <xdr:col>7</xdr:col>
      <xdr:colOff>57150</xdr:colOff>
      <xdr:row>17</xdr:row>
      <xdr:rowOff>114300</xdr:rowOff>
    </xdr:to>
    <xdr:sp macro="" textlink="">
      <xdr:nvSpPr>
        <xdr:cNvPr id="140" name="Lightning Bolt 139">
          <a:extLst>
            <a:ext uri="{FF2B5EF4-FFF2-40B4-BE49-F238E27FC236}">
              <a16:creationId xmlns:a16="http://schemas.microsoft.com/office/drawing/2014/main" id="{00000000-0008-0000-1D00-00008C000000}"/>
            </a:ext>
          </a:extLst>
        </xdr:cNvPr>
        <xdr:cNvSpPr/>
      </xdr:nvSpPr>
      <xdr:spPr>
        <a:xfrm>
          <a:off x="2689860" y="2822575"/>
          <a:ext cx="269875" cy="610235"/>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73025</xdr:colOff>
      <xdr:row>1</xdr:row>
      <xdr:rowOff>80169</xdr:rowOff>
    </xdr:from>
    <xdr:to>
      <xdr:col>3</xdr:col>
      <xdr:colOff>260350</xdr:colOff>
      <xdr:row>2</xdr:row>
      <xdr:rowOff>0</xdr:rowOff>
    </xdr:to>
    <xdr:grpSp>
      <xdr:nvGrpSpPr>
        <xdr:cNvPr id="141" name="Group 140">
          <a:extLst>
            <a:ext uri="{FF2B5EF4-FFF2-40B4-BE49-F238E27FC236}">
              <a16:creationId xmlns:a16="http://schemas.microsoft.com/office/drawing/2014/main" id="{00000000-0008-0000-1D00-00008D000000}"/>
            </a:ext>
          </a:extLst>
        </xdr:cNvPr>
        <xdr:cNvGrpSpPr/>
      </xdr:nvGrpSpPr>
      <xdr:grpSpPr>
        <a:xfrm>
          <a:off x="964565" y="308769"/>
          <a:ext cx="697865" cy="186531"/>
          <a:chOff x="10" y="10"/>
          <a:chExt cx="920" cy="558"/>
        </a:xfrm>
      </xdr:grpSpPr>
      <xdr:sp macro="" textlink="">
        <xdr:nvSpPr>
          <xdr:cNvPr id="142" name="Freeform 2">
            <a:extLst>
              <a:ext uri="{FF2B5EF4-FFF2-40B4-BE49-F238E27FC236}">
                <a16:creationId xmlns:a16="http://schemas.microsoft.com/office/drawing/2014/main" id="{00000000-0008-0000-1D00-00008E000000}"/>
              </a:ext>
            </a:extLst>
          </xdr:cNvPr>
          <xdr:cNvSpPr/>
        </xdr:nvSpPr>
        <xdr:spPr>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nvGrpSpPr>
          <xdr:cNvPr id="143" name="Group 1389">
            <a:extLst>
              <a:ext uri="{FF2B5EF4-FFF2-40B4-BE49-F238E27FC236}">
                <a16:creationId xmlns:a16="http://schemas.microsoft.com/office/drawing/2014/main" id="{00000000-0008-0000-1D00-00008F000000}"/>
              </a:ext>
            </a:extLst>
          </xdr:cNvPr>
          <xdr:cNvGrpSpPr/>
        </xdr:nvGrpSpPr>
        <xdr:grpSpPr>
          <a:xfrm>
            <a:off x="37" y="47"/>
            <a:ext cx="304" cy="490"/>
            <a:chOff x="37" y="47"/>
            <a:chExt cx="304" cy="490"/>
          </a:xfrm>
        </xdr:grpSpPr>
        <xdr:sp macro="" textlink="">
          <xdr:nvSpPr>
            <xdr:cNvPr id="151" name="Freeform 4">
              <a:extLst>
                <a:ext uri="{FF2B5EF4-FFF2-40B4-BE49-F238E27FC236}">
                  <a16:creationId xmlns:a16="http://schemas.microsoft.com/office/drawing/2014/main" id="{00000000-0008-0000-1D00-000097000000}"/>
                </a:ext>
              </a:extLst>
            </xdr:cNvPr>
            <xdr:cNvSpPr/>
          </xdr:nvSpPr>
          <xdr:spPr>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152" name="Freeform 5">
              <a:extLst>
                <a:ext uri="{FF2B5EF4-FFF2-40B4-BE49-F238E27FC236}">
                  <a16:creationId xmlns:a16="http://schemas.microsoft.com/office/drawing/2014/main" id="{00000000-0008-0000-1D00-000098000000}"/>
                </a:ext>
              </a:extLst>
            </xdr:cNvPr>
            <xdr:cNvSpPr/>
          </xdr:nvSpPr>
          <xdr:spPr>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153" name="Freeform 6">
              <a:extLst>
                <a:ext uri="{FF2B5EF4-FFF2-40B4-BE49-F238E27FC236}">
                  <a16:creationId xmlns:a16="http://schemas.microsoft.com/office/drawing/2014/main" id="{00000000-0008-0000-1D00-000099000000}"/>
                </a:ext>
              </a:extLst>
            </xdr:cNvPr>
            <xdr:cNvSpPr/>
          </xdr:nvSpPr>
          <xdr:spPr>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sp macro="" textlink="">
        <xdr:nvSpPr>
          <xdr:cNvPr id="144" name="Freeform 7">
            <a:extLst>
              <a:ext uri="{FF2B5EF4-FFF2-40B4-BE49-F238E27FC236}">
                <a16:creationId xmlns:a16="http://schemas.microsoft.com/office/drawing/2014/main" id="{00000000-0008-0000-1D00-000090000000}"/>
              </a:ext>
            </a:extLst>
          </xdr:cNvPr>
          <xdr:cNvSpPr/>
        </xdr:nvSpPr>
        <xdr:spPr>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145" name="Rectangle 144">
            <a:extLst>
              <a:ext uri="{FF2B5EF4-FFF2-40B4-BE49-F238E27FC236}">
                <a16:creationId xmlns:a16="http://schemas.microsoft.com/office/drawing/2014/main" id="{00000000-0008-0000-1D00-000091000000}"/>
              </a:ext>
            </a:extLst>
          </xdr:cNvPr>
          <xdr:cNvSpPr/>
        </xdr:nvSpPr>
        <xdr:spPr>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146" name="Rectangle 145">
            <a:extLst>
              <a:ext uri="{FF2B5EF4-FFF2-40B4-BE49-F238E27FC236}">
                <a16:creationId xmlns:a16="http://schemas.microsoft.com/office/drawing/2014/main" id="{00000000-0008-0000-1D00-000092000000}"/>
              </a:ext>
            </a:extLst>
          </xdr:cNvPr>
          <xdr:cNvSpPr/>
        </xdr:nvSpPr>
        <xdr:spPr>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147" name="Rectangle 146">
            <a:extLst>
              <a:ext uri="{FF2B5EF4-FFF2-40B4-BE49-F238E27FC236}">
                <a16:creationId xmlns:a16="http://schemas.microsoft.com/office/drawing/2014/main" id="{00000000-0008-0000-1D00-000093000000}"/>
              </a:ext>
            </a:extLst>
          </xdr:cNvPr>
          <xdr:cNvSpPr/>
        </xdr:nvSpPr>
        <xdr:spPr>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148" name="Freeform 11">
            <a:extLst>
              <a:ext uri="{FF2B5EF4-FFF2-40B4-BE49-F238E27FC236}">
                <a16:creationId xmlns:a16="http://schemas.microsoft.com/office/drawing/2014/main" id="{00000000-0008-0000-1D00-000094000000}"/>
              </a:ext>
            </a:extLst>
          </xdr:cNvPr>
          <xdr:cNvSpPr/>
        </xdr:nvSpPr>
        <xdr:spPr>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149" name="Freeform 12">
            <a:extLst>
              <a:ext uri="{FF2B5EF4-FFF2-40B4-BE49-F238E27FC236}">
                <a16:creationId xmlns:a16="http://schemas.microsoft.com/office/drawing/2014/main" id="{00000000-0008-0000-1D00-000095000000}"/>
              </a:ext>
            </a:extLst>
          </xdr:cNvPr>
          <xdr:cNvSpPr/>
        </xdr:nvSpPr>
        <xdr:spPr>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150" name="Freeform 13">
            <a:extLst>
              <a:ext uri="{FF2B5EF4-FFF2-40B4-BE49-F238E27FC236}">
                <a16:creationId xmlns:a16="http://schemas.microsoft.com/office/drawing/2014/main" id="{00000000-0008-0000-1D00-000096000000}"/>
              </a:ext>
            </a:extLst>
          </xdr:cNvPr>
          <xdr:cNvSpPr/>
        </xdr:nvSpPr>
        <xdr:spPr>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5</xdr:col>
      <xdr:colOff>169857</xdr:colOff>
      <xdr:row>7</xdr:row>
      <xdr:rowOff>49609</xdr:rowOff>
    </xdr:from>
    <xdr:to>
      <xdr:col>7</xdr:col>
      <xdr:colOff>97957</xdr:colOff>
      <xdr:row>11</xdr:row>
      <xdr:rowOff>135123</xdr:rowOff>
    </xdr:to>
    <xdr:grpSp>
      <xdr:nvGrpSpPr>
        <xdr:cNvPr id="154" name="Group 153">
          <a:extLst>
            <a:ext uri="{FF2B5EF4-FFF2-40B4-BE49-F238E27FC236}">
              <a16:creationId xmlns:a16="http://schemas.microsoft.com/office/drawing/2014/main" id="{00000000-0008-0000-1D00-00009A000000}"/>
            </a:ext>
          </a:extLst>
        </xdr:cNvPr>
        <xdr:cNvGrpSpPr/>
      </xdr:nvGrpSpPr>
      <xdr:grpSpPr>
        <a:xfrm>
          <a:off x="2356797" y="1421209"/>
          <a:ext cx="728200" cy="786554"/>
          <a:chOff x="3896910" y="1804194"/>
          <a:chExt cx="751616" cy="897123"/>
        </a:xfrm>
      </xdr:grpSpPr>
      <xdr:sp macro="" textlink="">
        <xdr:nvSpPr>
          <xdr:cNvPr id="155" name="Rectangle 10696">
            <a:extLst>
              <a:ext uri="{FF2B5EF4-FFF2-40B4-BE49-F238E27FC236}">
                <a16:creationId xmlns:a16="http://schemas.microsoft.com/office/drawing/2014/main" id="{00000000-0008-0000-1D00-00009B000000}"/>
              </a:ext>
            </a:extLst>
          </xdr:cNvPr>
          <xdr:cNvSpPr>
            <a:spLocks noChangeArrowheads="1"/>
          </xdr:cNvSpPr>
        </xdr:nvSpPr>
        <xdr:spPr>
          <a:xfrm>
            <a:off x="4127706" y="2130174"/>
            <a:ext cx="393186" cy="377032"/>
          </a:xfrm>
          <a:prstGeom prst="rect">
            <a:avLst/>
          </a:prstGeom>
          <a:solidFill>
            <a:srgbClr val="008000"/>
          </a:solidFill>
          <a:ln w="9525">
            <a:solidFill>
              <a:srgbClr val="000000"/>
            </a:solidFill>
            <a:miter lim="800000"/>
          </a:ln>
        </xdr:spPr>
        <xdr:txBody>
          <a:bodyPr/>
          <a:lstStyle/>
          <a:p>
            <a:endParaRPr lang="en-US"/>
          </a:p>
          <a:p>
            <a:endParaRPr lang="en-US"/>
          </a:p>
        </xdr:txBody>
      </xdr:sp>
      <xdr:sp macro="" textlink="">
        <xdr:nvSpPr>
          <xdr:cNvPr id="156" name="AutoShape 10700">
            <a:extLst>
              <a:ext uri="{FF2B5EF4-FFF2-40B4-BE49-F238E27FC236}">
                <a16:creationId xmlns:a16="http://schemas.microsoft.com/office/drawing/2014/main" id="{00000000-0008-0000-1D00-00009C000000}"/>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157" name="Minus 6097">
            <a:extLst>
              <a:ext uri="{FF2B5EF4-FFF2-40B4-BE49-F238E27FC236}">
                <a16:creationId xmlns:a16="http://schemas.microsoft.com/office/drawing/2014/main" id="{00000000-0008-0000-1D00-00009D000000}"/>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8" name="Minus 6099">
            <a:extLst>
              <a:ext uri="{FF2B5EF4-FFF2-40B4-BE49-F238E27FC236}">
                <a16:creationId xmlns:a16="http://schemas.microsoft.com/office/drawing/2014/main" id="{00000000-0008-0000-1D00-00009E000000}"/>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138906</xdr:colOff>
      <xdr:row>8</xdr:row>
      <xdr:rowOff>28603</xdr:rowOff>
    </xdr:from>
    <xdr:to>
      <xdr:col>6</xdr:col>
      <xdr:colOff>125015</xdr:colOff>
      <xdr:row>9</xdr:row>
      <xdr:rowOff>89297</xdr:rowOff>
    </xdr:to>
    <xdr:cxnSp macro="">
      <xdr:nvCxnSpPr>
        <xdr:cNvPr id="159" name="Straight Arrow Connector 2947">
          <a:extLst>
            <a:ext uri="{FF2B5EF4-FFF2-40B4-BE49-F238E27FC236}">
              <a16:creationId xmlns:a16="http://schemas.microsoft.com/office/drawing/2014/main" id="{00000000-0008-0000-1D00-00009F000000}"/>
            </a:ext>
          </a:extLst>
        </xdr:cNvPr>
        <xdr:cNvCxnSpPr>
          <a:cxnSpLocks noChangeShapeType="1"/>
          <a:stCxn id="156" idx="1"/>
        </xdr:cNvCxnSpPr>
      </xdr:nvCxnSpPr>
      <xdr:spPr>
        <a:xfrm flipH="1">
          <a:off x="1840865" y="1617345"/>
          <a:ext cx="763905" cy="239395"/>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4</xdr:col>
      <xdr:colOff>297656</xdr:colOff>
      <xdr:row>10</xdr:row>
      <xdr:rowOff>20830</xdr:rowOff>
    </xdr:from>
    <xdr:to>
      <xdr:col>6</xdr:col>
      <xdr:colOff>131199</xdr:colOff>
      <xdr:row>10</xdr:row>
      <xdr:rowOff>69454</xdr:rowOff>
    </xdr:to>
    <xdr:cxnSp macro="">
      <xdr:nvCxnSpPr>
        <xdr:cNvPr id="160" name="Straight Arrow Connector 2947">
          <a:extLst>
            <a:ext uri="{FF2B5EF4-FFF2-40B4-BE49-F238E27FC236}">
              <a16:creationId xmlns:a16="http://schemas.microsoft.com/office/drawing/2014/main" id="{00000000-0008-0000-1D00-0000A0000000}"/>
            </a:ext>
          </a:extLst>
        </xdr:cNvPr>
        <xdr:cNvCxnSpPr>
          <a:cxnSpLocks noChangeShapeType="1"/>
        </xdr:cNvCxnSpPr>
      </xdr:nvCxnSpPr>
      <xdr:spPr>
        <a:xfrm flipH="1">
          <a:off x="1999615" y="1967230"/>
          <a:ext cx="611505" cy="48895"/>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8</xdr:col>
      <xdr:colOff>200025</xdr:colOff>
      <xdr:row>11</xdr:row>
      <xdr:rowOff>66675</xdr:rowOff>
    </xdr:from>
    <xdr:to>
      <xdr:col>8</xdr:col>
      <xdr:colOff>200025</xdr:colOff>
      <xdr:row>12</xdr:row>
      <xdr:rowOff>76200</xdr:rowOff>
    </xdr:to>
    <xdr:sp macro="" textlink="">
      <xdr:nvSpPr>
        <xdr:cNvPr id="161" name="Line 10736">
          <a:extLst>
            <a:ext uri="{FF2B5EF4-FFF2-40B4-BE49-F238E27FC236}">
              <a16:creationId xmlns:a16="http://schemas.microsoft.com/office/drawing/2014/main" id="{00000000-0008-0000-1D00-0000A1000000}"/>
            </a:ext>
          </a:extLst>
        </xdr:cNvPr>
        <xdr:cNvSpPr>
          <a:spLocks noChangeShapeType="1"/>
        </xdr:cNvSpPr>
      </xdr:nvSpPr>
      <xdr:spPr>
        <a:xfrm>
          <a:off x="3458210" y="2192655"/>
          <a:ext cx="0" cy="18859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12</xdr:col>
      <xdr:colOff>123825</xdr:colOff>
      <xdr:row>181</xdr:row>
      <xdr:rowOff>66675</xdr:rowOff>
    </xdr:from>
    <xdr:to>
      <xdr:col>12</xdr:col>
      <xdr:colOff>291476</xdr:colOff>
      <xdr:row>181</xdr:row>
      <xdr:rowOff>68814</xdr:rowOff>
    </xdr:to>
    <xdr:pic>
      <xdr:nvPicPr>
        <xdr:cNvPr id="163" name="Picture 162">
          <a:extLst>
            <a:ext uri="{FF2B5EF4-FFF2-40B4-BE49-F238E27FC236}">
              <a16:creationId xmlns:a16="http://schemas.microsoft.com/office/drawing/2014/main" id="{00000000-0008-0000-1D00-0000A3000000}"/>
            </a:ext>
          </a:extLst>
        </xdr:cNvPr>
        <xdr:cNvPicPr>
          <a:picLocks noChangeAspect="1"/>
        </xdr:cNvPicPr>
      </xdr:nvPicPr>
      <xdr:blipFill>
        <a:blip xmlns:r="http://schemas.openxmlformats.org/officeDocument/2006/relationships" r:embed="rId2"/>
        <a:stretch>
          <a:fillRect/>
        </a:stretch>
      </xdr:blipFill>
      <xdr:spPr>
        <a:xfrm>
          <a:off x="4922520" y="32912685"/>
          <a:ext cx="167640" cy="1905"/>
        </a:xfrm>
        <a:prstGeom prst="rect">
          <a:avLst/>
        </a:prstGeom>
      </xdr:spPr>
    </xdr:pic>
    <xdr:clientData/>
  </xdr:twoCellAnchor>
  <xdr:twoCellAnchor editAs="oneCell">
    <xdr:from>
      <xdr:col>14</xdr:col>
      <xdr:colOff>123825</xdr:colOff>
      <xdr:row>181</xdr:row>
      <xdr:rowOff>57150</xdr:rowOff>
    </xdr:from>
    <xdr:to>
      <xdr:col>14</xdr:col>
      <xdr:colOff>291476</xdr:colOff>
      <xdr:row>181</xdr:row>
      <xdr:rowOff>59289</xdr:rowOff>
    </xdr:to>
    <xdr:pic>
      <xdr:nvPicPr>
        <xdr:cNvPr id="164" name="Picture 163">
          <a:extLst>
            <a:ext uri="{FF2B5EF4-FFF2-40B4-BE49-F238E27FC236}">
              <a16:creationId xmlns:a16="http://schemas.microsoft.com/office/drawing/2014/main" id="{00000000-0008-0000-1D00-0000A4000000}"/>
            </a:ext>
          </a:extLst>
        </xdr:cNvPr>
        <xdr:cNvPicPr>
          <a:picLocks noChangeAspect="1"/>
        </xdr:cNvPicPr>
      </xdr:nvPicPr>
      <xdr:blipFill>
        <a:blip xmlns:r="http://schemas.openxmlformats.org/officeDocument/2006/relationships" r:embed="rId2"/>
        <a:stretch>
          <a:fillRect/>
        </a:stretch>
      </xdr:blipFill>
      <xdr:spPr>
        <a:xfrm>
          <a:off x="5685155" y="32903160"/>
          <a:ext cx="167640" cy="1905"/>
        </a:xfrm>
        <a:prstGeom prst="rect">
          <a:avLst/>
        </a:prstGeom>
      </xdr:spPr>
    </xdr:pic>
    <xdr:clientData/>
  </xdr:twoCellAnchor>
  <xdr:twoCellAnchor editAs="oneCell">
    <xdr:from>
      <xdr:col>16</xdr:col>
      <xdr:colOff>114300</xdr:colOff>
      <xdr:row>190</xdr:row>
      <xdr:rowOff>66675</xdr:rowOff>
    </xdr:from>
    <xdr:to>
      <xdr:col>16</xdr:col>
      <xdr:colOff>281951</xdr:colOff>
      <xdr:row>190</xdr:row>
      <xdr:rowOff>68814</xdr:rowOff>
    </xdr:to>
    <xdr:pic>
      <xdr:nvPicPr>
        <xdr:cNvPr id="165" name="Picture 164">
          <a:extLst>
            <a:ext uri="{FF2B5EF4-FFF2-40B4-BE49-F238E27FC236}">
              <a16:creationId xmlns:a16="http://schemas.microsoft.com/office/drawing/2014/main" id="{00000000-0008-0000-1D00-0000A5000000}"/>
            </a:ext>
          </a:extLst>
        </xdr:cNvPr>
        <xdr:cNvPicPr>
          <a:picLocks noChangeAspect="1"/>
        </xdr:cNvPicPr>
      </xdr:nvPicPr>
      <xdr:blipFill>
        <a:blip xmlns:r="http://schemas.openxmlformats.org/officeDocument/2006/relationships" r:embed="rId2"/>
        <a:stretch>
          <a:fillRect/>
        </a:stretch>
      </xdr:blipFill>
      <xdr:spPr>
        <a:xfrm>
          <a:off x="6438265" y="34627185"/>
          <a:ext cx="167640" cy="1905"/>
        </a:xfrm>
        <a:prstGeom prst="rect">
          <a:avLst/>
        </a:prstGeom>
      </xdr:spPr>
    </xdr:pic>
    <xdr:clientData/>
  </xdr:twoCellAnchor>
  <xdr:twoCellAnchor editAs="oneCell">
    <xdr:from>
      <xdr:col>2</xdr:col>
      <xdr:colOff>57150</xdr:colOff>
      <xdr:row>199</xdr:row>
      <xdr:rowOff>57150</xdr:rowOff>
    </xdr:from>
    <xdr:to>
      <xdr:col>2</xdr:col>
      <xdr:colOff>194321</xdr:colOff>
      <xdr:row>199</xdr:row>
      <xdr:rowOff>59288</xdr:rowOff>
    </xdr:to>
    <xdr:pic>
      <xdr:nvPicPr>
        <xdr:cNvPr id="166" name="Picture 165">
          <a:extLst>
            <a:ext uri="{FF2B5EF4-FFF2-40B4-BE49-F238E27FC236}">
              <a16:creationId xmlns:a16="http://schemas.microsoft.com/office/drawing/2014/main" id="{00000000-0008-0000-1D00-0000A6000000}"/>
            </a:ext>
          </a:extLst>
        </xdr:cNvPr>
        <xdr:cNvPicPr>
          <a:picLocks noChangeAspect="1"/>
        </xdr:cNvPicPr>
      </xdr:nvPicPr>
      <xdr:blipFill>
        <a:blip xmlns:r="http://schemas.openxmlformats.org/officeDocument/2006/relationships" r:embed="rId2"/>
        <a:stretch>
          <a:fillRect/>
        </a:stretch>
      </xdr:blipFill>
      <xdr:spPr>
        <a:xfrm>
          <a:off x="923290" y="36332160"/>
          <a:ext cx="137160" cy="1905"/>
        </a:xfrm>
        <a:prstGeom prst="rect">
          <a:avLst/>
        </a:prstGeom>
      </xdr:spPr>
    </xdr:pic>
    <xdr:clientData/>
  </xdr:twoCellAnchor>
  <xdr:twoCellAnchor editAs="oneCell">
    <xdr:from>
      <xdr:col>8</xdr:col>
      <xdr:colOff>142875</xdr:colOff>
      <xdr:row>199</xdr:row>
      <xdr:rowOff>66675</xdr:rowOff>
    </xdr:from>
    <xdr:to>
      <xdr:col>8</xdr:col>
      <xdr:colOff>318146</xdr:colOff>
      <xdr:row>199</xdr:row>
      <xdr:rowOff>68813</xdr:rowOff>
    </xdr:to>
    <xdr:pic>
      <xdr:nvPicPr>
        <xdr:cNvPr id="167" name="Picture 166">
          <a:extLst>
            <a:ext uri="{FF2B5EF4-FFF2-40B4-BE49-F238E27FC236}">
              <a16:creationId xmlns:a16="http://schemas.microsoft.com/office/drawing/2014/main" id="{00000000-0008-0000-1D00-0000A7000000}"/>
            </a:ext>
          </a:extLst>
        </xdr:cNvPr>
        <xdr:cNvPicPr>
          <a:picLocks noChangeAspect="1"/>
        </xdr:cNvPicPr>
      </xdr:nvPicPr>
      <xdr:blipFill>
        <a:blip xmlns:r="http://schemas.openxmlformats.org/officeDocument/2006/relationships" r:embed="rId2"/>
        <a:stretch>
          <a:fillRect/>
        </a:stretch>
      </xdr:blipFill>
      <xdr:spPr>
        <a:xfrm>
          <a:off x="3401060" y="36341685"/>
          <a:ext cx="175260" cy="1905"/>
        </a:xfrm>
        <a:prstGeom prst="rect">
          <a:avLst/>
        </a:prstGeom>
      </xdr:spPr>
    </xdr:pic>
    <xdr:clientData/>
  </xdr:twoCellAnchor>
  <xdr:twoCellAnchor editAs="oneCell">
    <xdr:from>
      <xdr:col>10</xdr:col>
      <xdr:colOff>133350</xdr:colOff>
      <xdr:row>199</xdr:row>
      <xdr:rowOff>95250</xdr:rowOff>
    </xdr:from>
    <xdr:to>
      <xdr:col>10</xdr:col>
      <xdr:colOff>301001</xdr:colOff>
      <xdr:row>199</xdr:row>
      <xdr:rowOff>97147</xdr:rowOff>
    </xdr:to>
    <xdr:pic>
      <xdr:nvPicPr>
        <xdr:cNvPr id="168" name="Picture 167">
          <a:extLst>
            <a:ext uri="{FF2B5EF4-FFF2-40B4-BE49-F238E27FC236}">
              <a16:creationId xmlns:a16="http://schemas.microsoft.com/office/drawing/2014/main" id="{00000000-0008-0000-1D00-0000A8000000}"/>
            </a:ext>
          </a:extLst>
        </xdr:cNvPr>
        <xdr:cNvPicPr>
          <a:picLocks noChangeAspect="1"/>
        </xdr:cNvPicPr>
      </xdr:nvPicPr>
      <xdr:blipFill>
        <a:blip xmlns:r="http://schemas.openxmlformats.org/officeDocument/2006/relationships" r:embed="rId2"/>
        <a:stretch>
          <a:fillRect/>
        </a:stretch>
      </xdr:blipFill>
      <xdr:spPr>
        <a:xfrm>
          <a:off x="4169410" y="36370260"/>
          <a:ext cx="167640" cy="1270"/>
        </a:xfrm>
        <a:prstGeom prst="rect">
          <a:avLst/>
        </a:prstGeom>
      </xdr:spPr>
    </xdr:pic>
    <xdr:clientData/>
  </xdr:twoCellAnchor>
  <xdr:twoCellAnchor editAs="oneCell">
    <xdr:from>
      <xdr:col>16</xdr:col>
      <xdr:colOff>123825</xdr:colOff>
      <xdr:row>199</xdr:row>
      <xdr:rowOff>85725</xdr:rowOff>
    </xdr:from>
    <xdr:to>
      <xdr:col>16</xdr:col>
      <xdr:colOff>291476</xdr:colOff>
      <xdr:row>199</xdr:row>
      <xdr:rowOff>88400</xdr:rowOff>
    </xdr:to>
    <xdr:pic>
      <xdr:nvPicPr>
        <xdr:cNvPr id="169" name="Picture 168">
          <a:extLst>
            <a:ext uri="{FF2B5EF4-FFF2-40B4-BE49-F238E27FC236}">
              <a16:creationId xmlns:a16="http://schemas.microsoft.com/office/drawing/2014/main" id="{00000000-0008-0000-1D00-0000A9000000}"/>
            </a:ext>
          </a:extLst>
        </xdr:cNvPr>
        <xdr:cNvPicPr>
          <a:picLocks noChangeAspect="1"/>
        </xdr:cNvPicPr>
      </xdr:nvPicPr>
      <xdr:blipFill>
        <a:blip xmlns:r="http://schemas.openxmlformats.org/officeDocument/2006/relationships" r:embed="rId2"/>
        <a:stretch>
          <a:fillRect/>
        </a:stretch>
      </xdr:blipFill>
      <xdr:spPr>
        <a:xfrm>
          <a:off x="6447790" y="36360735"/>
          <a:ext cx="167640" cy="2540"/>
        </a:xfrm>
        <a:prstGeom prst="rect">
          <a:avLst/>
        </a:prstGeom>
      </xdr:spPr>
    </xdr:pic>
    <xdr:clientData/>
  </xdr:twoCellAnchor>
  <xdr:twoCellAnchor editAs="oneCell">
    <xdr:from>
      <xdr:col>2</xdr:col>
      <xdr:colOff>104775</xdr:colOff>
      <xdr:row>208</xdr:row>
      <xdr:rowOff>76200</xdr:rowOff>
    </xdr:from>
    <xdr:to>
      <xdr:col>2</xdr:col>
      <xdr:colOff>264806</xdr:colOff>
      <xdr:row>208</xdr:row>
      <xdr:rowOff>78633</xdr:rowOff>
    </xdr:to>
    <xdr:pic>
      <xdr:nvPicPr>
        <xdr:cNvPr id="170" name="Picture 169">
          <a:extLst>
            <a:ext uri="{FF2B5EF4-FFF2-40B4-BE49-F238E27FC236}">
              <a16:creationId xmlns:a16="http://schemas.microsoft.com/office/drawing/2014/main" id="{00000000-0008-0000-1D00-0000AA000000}"/>
            </a:ext>
          </a:extLst>
        </xdr:cNvPr>
        <xdr:cNvPicPr>
          <a:picLocks noChangeAspect="1"/>
        </xdr:cNvPicPr>
      </xdr:nvPicPr>
      <xdr:blipFill>
        <a:blip xmlns:r="http://schemas.openxmlformats.org/officeDocument/2006/relationships" r:embed="rId2"/>
        <a:stretch>
          <a:fillRect/>
        </a:stretch>
      </xdr:blipFill>
      <xdr:spPr>
        <a:xfrm>
          <a:off x="970915" y="38065710"/>
          <a:ext cx="160020" cy="1905"/>
        </a:xfrm>
        <a:prstGeom prst="rect">
          <a:avLst/>
        </a:prstGeom>
      </xdr:spPr>
    </xdr:pic>
    <xdr:clientData/>
  </xdr:twoCellAnchor>
  <xdr:twoCellAnchor editAs="oneCell">
    <xdr:from>
      <xdr:col>4</xdr:col>
      <xdr:colOff>123825</xdr:colOff>
      <xdr:row>208</xdr:row>
      <xdr:rowOff>76200</xdr:rowOff>
    </xdr:from>
    <xdr:to>
      <xdr:col>4</xdr:col>
      <xdr:colOff>291476</xdr:colOff>
      <xdr:row>208</xdr:row>
      <xdr:rowOff>78633</xdr:rowOff>
    </xdr:to>
    <xdr:pic>
      <xdr:nvPicPr>
        <xdr:cNvPr id="171" name="Picture 170">
          <a:extLst>
            <a:ext uri="{FF2B5EF4-FFF2-40B4-BE49-F238E27FC236}">
              <a16:creationId xmlns:a16="http://schemas.microsoft.com/office/drawing/2014/main" id="{00000000-0008-0000-1D00-0000AB000000}"/>
            </a:ext>
          </a:extLst>
        </xdr:cNvPr>
        <xdr:cNvPicPr>
          <a:picLocks noChangeAspect="1"/>
        </xdr:cNvPicPr>
      </xdr:nvPicPr>
      <xdr:blipFill>
        <a:blip xmlns:r="http://schemas.openxmlformats.org/officeDocument/2006/relationships" r:embed="rId2"/>
        <a:stretch>
          <a:fillRect/>
        </a:stretch>
      </xdr:blipFill>
      <xdr:spPr>
        <a:xfrm>
          <a:off x="1826260" y="38065710"/>
          <a:ext cx="167640" cy="1905"/>
        </a:xfrm>
        <a:prstGeom prst="rect">
          <a:avLst/>
        </a:prstGeom>
      </xdr:spPr>
    </xdr:pic>
    <xdr:clientData/>
  </xdr:twoCellAnchor>
  <xdr:twoCellAnchor editAs="oneCell">
    <xdr:from>
      <xdr:col>16</xdr:col>
      <xdr:colOff>161925</xdr:colOff>
      <xdr:row>208</xdr:row>
      <xdr:rowOff>95250</xdr:rowOff>
    </xdr:from>
    <xdr:to>
      <xdr:col>16</xdr:col>
      <xdr:colOff>344816</xdr:colOff>
      <xdr:row>208</xdr:row>
      <xdr:rowOff>97147</xdr:rowOff>
    </xdr:to>
    <xdr:pic>
      <xdr:nvPicPr>
        <xdr:cNvPr id="172" name="Picture 171">
          <a:extLst>
            <a:ext uri="{FF2B5EF4-FFF2-40B4-BE49-F238E27FC236}">
              <a16:creationId xmlns:a16="http://schemas.microsoft.com/office/drawing/2014/main" id="{00000000-0008-0000-1D00-0000AC000000}"/>
            </a:ext>
          </a:extLst>
        </xdr:cNvPr>
        <xdr:cNvPicPr>
          <a:picLocks noChangeAspect="1"/>
        </xdr:cNvPicPr>
      </xdr:nvPicPr>
      <xdr:blipFill>
        <a:blip xmlns:r="http://schemas.openxmlformats.org/officeDocument/2006/relationships" r:embed="rId2"/>
        <a:stretch>
          <a:fillRect/>
        </a:stretch>
      </xdr:blipFill>
      <xdr:spPr>
        <a:xfrm>
          <a:off x="6485890" y="38084760"/>
          <a:ext cx="182880" cy="1270"/>
        </a:xfrm>
        <a:prstGeom prst="rect">
          <a:avLst/>
        </a:prstGeom>
      </xdr:spPr>
    </xdr:pic>
    <xdr:clientData/>
  </xdr:twoCellAnchor>
  <xdr:twoCellAnchor editAs="oneCell">
    <xdr:from>
      <xdr:col>18</xdr:col>
      <xdr:colOff>123825</xdr:colOff>
      <xdr:row>208</xdr:row>
      <xdr:rowOff>95250</xdr:rowOff>
    </xdr:from>
    <xdr:to>
      <xdr:col>18</xdr:col>
      <xdr:colOff>291476</xdr:colOff>
      <xdr:row>208</xdr:row>
      <xdr:rowOff>97147</xdr:rowOff>
    </xdr:to>
    <xdr:pic>
      <xdr:nvPicPr>
        <xdr:cNvPr id="173" name="Picture 172">
          <a:extLst>
            <a:ext uri="{FF2B5EF4-FFF2-40B4-BE49-F238E27FC236}">
              <a16:creationId xmlns:a16="http://schemas.microsoft.com/office/drawing/2014/main" id="{00000000-0008-0000-1D00-0000AD000000}"/>
            </a:ext>
          </a:extLst>
        </xdr:cNvPr>
        <xdr:cNvPicPr>
          <a:picLocks noChangeAspect="1"/>
        </xdr:cNvPicPr>
      </xdr:nvPicPr>
      <xdr:blipFill>
        <a:blip xmlns:r="http://schemas.openxmlformats.org/officeDocument/2006/relationships" r:embed="rId2"/>
        <a:stretch>
          <a:fillRect/>
        </a:stretch>
      </xdr:blipFill>
      <xdr:spPr>
        <a:xfrm>
          <a:off x="7210425" y="38084760"/>
          <a:ext cx="167640" cy="1270"/>
        </a:xfrm>
        <a:prstGeom prst="rect">
          <a:avLst/>
        </a:prstGeom>
      </xdr:spPr>
    </xdr:pic>
    <xdr:clientData/>
  </xdr:twoCellAnchor>
  <xdr:twoCellAnchor editAs="oneCell">
    <xdr:from>
      <xdr:col>20</xdr:col>
      <xdr:colOff>123825</xdr:colOff>
      <xdr:row>208</xdr:row>
      <xdr:rowOff>76200</xdr:rowOff>
    </xdr:from>
    <xdr:to>
      <xdr:col>20</xdr:col>
      <xdr:colOff>291476</xdr:colOff>
      <xdr:row>208</xdr:row>
      <xdr:rowOff>78633</xdr:rowOff>
    </xdr:to>
    <xdr:pic>
      <xdr:nvPicPr>
        <xdr:cNvPr id="174" name="Picture 173">
          <a:extLst>
            <a:ext uri="{FF2B5EF4-FFF2-40B4-BE49-F238E27FC236}">
              <a16:creationId xmlns:a16="http://schemas.microsoft.com/office/drawing/2014/main" id="{00000000-0008-0000-1D00-0000AE000000}"/>
            </a:ext>
          </a:extLst>
        </xdr:cNvPr>
        <xdr:cNvPicPr>
          <a:picLocks noChangeAspect="1"/>
        </xdr:cNvPicPr>
      </xdr:nvPicPr>
      <xdr:blipFill>
        <a:blip xmlns:r="http://schemas.openxmlformats.org/officeDocument/2006/relationships" r:embed="rId2"/>
        <a:stretch>
          <a:fillRect/>
        </a:stretch>
      </xdr:blipFill>
      <xdr:spPr>
        <a:xfrm>
          <a:off x="7966075" y="38065710"/>
          <a:ext cx="167640" cy="1905"/>
        </a:xfrm>
        <a:prstGeom prst="rect">
          <a:avLst/>
        </a:prstGeom>
      </xdr:spPr>
    </xdr:pic>
    <xdr:clientData/>
  </xdr:twoCellAnchor>
  <xdr:twoCellAnchor editAs="oneCell">
    <xdr:from>
      <xdr:col>2</xdr:col>
      <xdr:colOff>114300</xdr:colOff>
      <xdr:row>217</xdr:row>
      <xdr:rowOff>66675</xdr:rowOff>
    </xdr:from>
    <xdr:to>
      <xdr:col>2</xdr:col>
      <xdr:colOff>281951</xdr:colOff>
      <xdr:row>217</xdr:row>
      <xdr:rowOff>68814</xdr:rowOff>
    </xdr:to>
    <xdr:pic>
      <xdr:nvPicPr>
        <xdr:cNvPr id="175" name="Picture 174">
          <a:extLst>
            <a:ext uri="{FF2B5EF4-FFF2-40B4-BE49-F238E27FC236}">
              <a16:creationId xmlns:a16="http://schemas.microsoft.com/office/drawing/2014/main" id="{00000000-0008-0000-1D00-0000AF000000}"/>
            </a:ext>
          </a:extLst>
        </xdr:cNvPr>
        <xdr:cNvPicPr>
          <a:picLocks noChangeAspect="1"/>
        </xdr:cNvPicPr>
      </xdr:nvPicPr>
      <xdr:blipFill>
        <a:blip xmlns:r="http://schemas.openxmlformats.org/officeDocument/2006/relationships" r:embed="rId2"/>
        <a:stretch>
          <a:fillRect/>
        </a:stretch>
      </xdr:blipFill>
      <xdr:spPr>
        <a:xfrm>
          <a:off x="980440" y="39770685"/>
          <a:ext cx="167640" cy="1905"/>
        </a:xfrm>
        <a:prstGeom prst="rect">
          <a:avLst/>
        </a:prstGeom>
      </xdr:spPr>
    </xdr:pic>
    <xdr:clientData/>
  </xdr:twoCellAnchor>
  <xdr:twoCellAnchor editAs="oneCell">
    <xdr:from>
      <xdr:col>18</xdr:col>
      <xdr:colOff>114300</xdr:colOff>
      <xdr:row>217</xdr:row>
      <xdr:rowOff>85725</xdr:rowOff>
    </xdr:from>
    <xdr:to>
      <xdr:col>18</xdr:col>
      <xdr:colOff>281951</xdr:colOff>
      <xdr:row>217</xdr:row>
      <xdr:rowOff>88399</xdr:rowOff>
    </xdr:to>
    <xdr:pic>
      <xdr:nvPicPr>
        <xdr:cNvPr id="176" name="Picture 175">
          <a:extLst>
            <a:ext uri="{FF2B5EF4-FFF2-40B4-BE49-F238E27FC236}">
              <a16:creationId xmlns:a16="http://schemas.microsoft.com/office/drawing/2014/main" id="{00000000-0008-0000-1D00-0000B0000000}"/>
            </a:ext>
          </a:extLst>
        </xdr:cNvPr>
        <xdr:cNvPicPr>
          <a:picLocks noChangeAspect="1"/>
        </xdr:cNvPicPr>
      </xdr:nvPicPr>
      <xdr:blipFill>
        <a:blip xmlns:r="http://schemas.openxmlformats.org/officeDocument/2006/relationships" r:embed="rId2"/>
        <a:stretch>
          <a:fillRect/>
        </a:stretch>
      </xdr:blipFill>
      <xdr:spPr>
        <a:xfrm>
          <a:off x="7200900" y="39789735"/>
          <a:ext cx="167640" cy="2540"/>
        </a:xfrm>
        <a:prstGeom prst="rect">
          <a:avLst/>
        </a:prstGeom>
      </xdr:spPr>
    </xdr:pic>
    <xdr:clientData/>
  </xdr:twoCellAnchor>
  <xdr:twoCellAnchor editAs="oneCell">
    <xdr:from>
      <xdr:col>22</xdr:col>
      <xdr:colOff>171450</xdr:colOff>
      <xdr:row>226</xdr:row>
      <xdr:rowOff>57150</xdr:rowOff>
    </xdr:from>
    <xdr:to>
      <xdr:col>22</xdr:col>
      <xdr:colOff>354341</xdr:colOff>
      <xdr:row>226</xdr:row>
      <xdr:rowOff>59289</xdr:rowOff>
    </xdr:to>
    <xdr:pic>
      <xdr:nvPicPr>
        <xdr:cNvPr id="177" name="Picture 176">
          <a:extLst>
            <a:ext uri="{FF2B5EF4-FFF2-40B4-BE49-F238E27FC236}">
              <a16:creationId xmlns:a16="http://schemas.microsoft.com/office/drawing/2014/main" id="{00000000-0008-0000-1D00-0000B1000000}"/>
            </a:ext>
          </a:extLst>
        </xdr:cNvPr>
        <xdr:cNvPicPr>
          <a:picLocks noChangeAspect="1"/>
        </xdr:cNvPicPr>
      </xdr:nvPicPr>
      <xdr:blipFill>
        <a:blip xmlns:r="http://schemas.openxmlformats.org/officeDocument/2006/relationships" r:embed="rId2"/>
        <a:stretch>
          <a:fillRect/>
        </a:stretch>
      </xdr:blipFill>
      <xdr:spPr>
        <a:xfrm>
          <a:off x="8791575" y="41475660"/>
          <a:ext cx="182880" cy="1905"/>
        </a:xfrm>
        <a:prstGeom prst="rect">
          <a:avLst/>
        </a:prstGeom>
      </xdr:spPr>
    </xdr:pic>
    <xdr:clientData/>
  </xdr:twoCellAnchor>
  <xdr:twoCellAnchor editAs="oneCell">
    <xdr:from>
      <xdr:col>4</xdr:col>
      <xdr:colOff>114300</xdr:colOff>
      <xdr:row>235</xdr:row>
      <xdr:rowOff>95250</xdr:rowOff>
    </xdr:from>
    <xdr:to>
      <xdr:col>4</xdr:col>
      <xdr:colOff>281951</xdr:colOff>
      <xdr:row>235</xdr:row>
      <xdr:rowOff>97149</xdr:rowOff>
    </xdr:to>
    <xdr:pic>
      <xdr:nvPicPr>
        <xdr:cNvPr id="178" name="Picture 177">
          <a:extLst>
            <a:ext uri="{FF2B5EF4-FFF2-40B4-BE49-F238E27FC236}">
              <a16:creationId xmlns:a16="http://schemas.microsoft.com/office/drawing/2014/main" id="{00000000-0008-0000-1D00-0000B2000000}"/>
            </a:ext>
          </a:extLst>
        </xdr:cNvPr>
        <xdr:cNvPicPr>
          <a:picLocks noChangeAspect="1"/>
        </xdr:cNvPicPr>
      </xdr:nvPicPr>
      <xdr:blipFill>
        <a:blip xmlns:r="http://schemas.openxmlformats.org/officeDocument/2006/relationships" r:embed="rId2"/>
        <a:stretch>
          <a:fillRect/>
        </a:stretch>
      </xdr:blipFill>
      <xdr:spPr>
        <a:xfrm>
          <a:off x="1816735" y="43228260"/>
          <a:ext cx="167640" cy="1270"/>
        </a:xfrm>
        <a:prstGeom prst="rect">
          <a:avLst/>
        </a:prstGeom>
      </xdr:spPr>
    </xdr:pic>
    <xdr:clientData/>
  </xdr:twoCellAnchor>
  <xdr:twoCellAnchor editAs="oneCell">
    <xdr:from>
      <xdr:col>10</xdr:col>
      <xdr:colOff>123825</xdr:colOff>
      <xdr:row>235</xdr:row>
      <xdr:rowOff>104775</xdr:rowOff>
    </xdr:from>
    <xdr:to>
      <xdr:col>10</xdr:col>
      <xdr:colOff>291476</xdr:colOff>
      <xdr:row>235</xdr:row>
      <xdr:rowOff>107697</xdr:rowOff>
    </xdr:to>
    <xdr:pic>
      <xdr:nvPicPr>
        <xdr:cNvPr id="179" name="Picture 178">
          <a:extLst>
            <a:ext uri="{FF2B5EF4-FFF2-40B4-BE49-F238E27FC236}">
              <a16:creationId xmlns:a16="http://schemas.microsoft.com/office/drawing/2014/main" id="{00000000-0008-0000-1D00-0000B3000000}"/>
            </a:ext>
          </a:extLst>
        </xdr:cNvPr>
        <xdr:cNvPicPr>
          <a:picLocks noChangeAspect="1"/>
        </xdr:cNvPicPr>
      </xdr:nvPicPr>
      <xdr:blipFill>
        <a:blip xmlns:r="http://schemas.openxmlformats.org/officeDocument/2006/relationships" r:embed="rId2"/>
        <a:stretch>
          <a:fillRect/>
        </a:stretch>
      </xdr:blipFill>
      <xdr:spPr>
        <a:xfrm>
          <a:off x="4159885" y="43237785"/>
          <a:ext cx="167640" cy="2540"/>
        </a:xfrm>
        <a:prstGeom prst="rect">
          <a:avLst/>
        </a:prstGeom>
      </xdr:spPr>
    </xdr:pic>
    <xdr:clientData/>
  </xdr:twoCellAnchor>
  <xdr:twoCellAnchor editAs="oneCell">
    <xdr:from>
      <xdr:col>22</xdr:col>
      <xdr:colOff>123825</xdr:colOff>
      <xdr:row>235</xdr:row>
      <xdr:rowOff>85725</xdr:rowOff>
    </xdr:from>
    <xdr:to>
      <xdr:col>22</xdr:col>
      <xdr:colOff>291476</xdr:colOff>
      <xdr:row>235</xdr:row>
      <xdr:rowOff>88398</xdr:rowOff>
    </xdr:to>
    <xdr:pic>
      <xdr:nvPicPr>
        <xdr:cNvPr id="180" name="Picture 179">
          <a:extLst>
            <a:ext uri="{FF2B5EF4-FFF2-40B4-BE49-F238E27FC236}">
              <a16:creationId xmlns:a16="http://schemas.microsoft.com/office/drawing/2014/main" id="{00000000-0008-0000-1D00-0000B4000000}"/>
            </a:ext>
          </a:extLst>
        </xdr:cNvPr>
        <xdr:cNvPicPr>
          <a:picLocks noChangeAspect="1"/>
        </xdr:cNvPicPr>
      </xdr:nvPicPr>
      <xdr:blipFill>
        <a:blip xmlns:r="http://schemas.openxmlformats.org/officeDocument/2006/relationships" r:embed="rId2"/>
        <a:stretch>
          <a:fillRect/>
        </a:stretch>
      </xdr:blipFill>
      <xdr:spPr>
        <a:xfrm>
          <a:off x="8743950" y="43218735"/>
          <a:ext cx="167640" cy="2540"/>
        </a:xfrm>
        <a:prstGeom prst="rect">
          <a:avLst/>
        </a:prstGeom>
      </xdr:spPr>
    </xdr:pic>
    <xdr:clientData/>
  </xdr:twoCellAnchor>
  <xdr:twoCellAnchor editAs="oneCell">
    <xdr:from>
      <xdr:col>2</xdr:col>
      <xdr:colOff>104775</xdr:colOff>
      <xdr:row>244</xdr:row>
      <xdr:rowOff>95250</xdr:rowOff>
    </xdr:from>
    <xdr:to>
      <xdr:col>2</xdr:col>
      <xdr:colOff>264806</xdr:colOff>
      <xdr:row>244</xdr:row>
      <xdr:rowOff>97147</xdr:rowOff>
    </xdr:to>
    <xdr:pic>
      <xdr:nvPicPr>
        <xdr:cNvPr id="181" name="Picture 180">
          <a:extLst>
            <a:ext uri="{FF2B5EF4-FFF2-40B4-BE49-F238E27FC236}">
              <a16:creationId xmlns:a16="http://schemas.microsoft.com/office/drawing/2014/main" id="{00000000-0008-0000-1D00-0000B5000000}"/>
            </a:ext>
          </a:extLst>
        </xdr:cNvPr>
        <xdr:cNvPicPr>
          <a:picLocks noChangeAspect="1"/>
        </xdr:cNvPicPr>
      </xdr:nvPicPr>
      <xdr:blipFill>
        <a:blip xmlns:r="http://schemas.openxmlformats.org/officeDocument/2006/relationships" r:embed="rId2"/>
        <a:stretch>
          <a:fillRect/>
        </a:stretch>
      </xdr:blipFill>
      <xdr:spPr>
        <a:xfrm>
          <a:off x="970915" y="44942760"/>
          <a:ext cx="160020" cy="1270"/>
        </a:xfrm>
        <a:prstGeom prst="rect">
          <a:avLst/>
        </a:prstGeom>
      </xdr:spPr>
    </xdr:pic>
    <xdr:clientData/>
  </xdr:twoCellAnchor>
  <xdr:twoCellAnchor editAs="oneCell">
    <xdr:from>
      <xdr:col>6</xdr:col>
      <xdr:colOff>95250</xdr:colOff>
      <xdr:row>244</xdr:row>
      <xdr:rowOff>95250</xdr:rowOff>
    </xdr:from>
    <xdr:to>
      <xdr:col>6</xdr:col>
      <xdr:colOff>247661</xdr:colOff>
      <xdr:row>244</xdr:row>
      <xdr:rowOff>97147</xdr:rowOff>
    </xdr:to>
    <xdr:pic>
      <xdr:nvPicPr>
        <xdr:cNvPr id="182" name="Picture 181">
          <a:extLst>
            <a:ext uri="{FF2B5EF4-FFF2-40B4-BE49-F238E27FC236}">
              <a16:creationId xmlns:a16="http://schemas.microsoft.com/office/drawing/2014/main" id="{00000000-0008-0000-1D00-0000B6000000}"/>
            </a:ext>
          </a:extLst>
        </xdr:cNvPr>
        <xdr:cNvPicPr>
          <a:picLocks noChangeAspect="1"/>
        </xdr:cNvPicPr>
      </xdr:nvPicPr>
      <xdr:blipFill>
        <a:blip xmlns:r="http://schemas.openxmlformats.org/officeDocument/2006/relationships" r:embed="rId2"/>
        <a:stretch>
          <a:fillRect/>
        </a:stretch>
      </xdr:blipFill>
      <xdr:spPr>
        <a:xfrm>
          <a:off x="2575560" y="44942760"/>
          <a:ext cx="152400" cy="1270"/>
        </a:xfrm>
        <a:prstGeom prst="rect">
          <a:avLst/>
        </a:prstGeom>
      </xdr:spPr>
    </xdr:pic>
    <xdr:clientData/>
  </xdr:twoCellAnchor>
  <xdr:twoCellAnchor editAs="oneCell">
    <xdr:from>
      <xdr:col>28</xdr:col>
      <xdr:colOff>104775</xdr:colOff>
      <xdr:row>244</xdr:row>
      <xdr:rowOff>9525</xdr:rowOff>
    </xdr:from>
    <xdr:to>
      <xdr:col>28</xdr:col>
      <xdr:colOff>264806</xdr:colOff>
      <xdr:row>244</xdr:row>
      <xdr:rowOff>25675</xdr:rowOff>
    </xdr:to>
    <xdr:pic>
      <xdr:nvPicPr>
        <xdr:cNvPr id="183" name="Picture 182">
          <a:extLst>
            <a:ext uri="{FF2B5EF4-FFF2-40B4-BE49-F238E27FC236}">
              <a16:creationId xmlns:a16="http://schemas.microsoft.com/office/drawing/2014/main" id="{00000000-0008-0000-1D00-0000B7000000}"/>
            </a:ext>
          </a:extLst>
        </xdr:cNvPr>
        <xdr:cNvPicPr>
          <a:picLocks noChangeAspect="1"/>
        </xdr:cNvPicPr>
      </xdr:nvPicPr>
      <xdr:blipFill>
        <a:blip xmlns:r="http://schemas.openxmlformats.org/officeDocument/2006/relationships" r:embed="rId2"/>
        <a:stretch>
          <a:fillRect/>
        </a:stretch>
      </xdr:blipFill>
      <xdr:spPr>
        <a:xfrm>
          <a:off x="10968990" y="44857035"/>
          <a:ext cx="160020" cy="15875"/>
        </a:xfrm>
        <a:prstGeom prst="rect">
          <a:avLst/>
        </a:prstGeom>
      </xdr:spPr>
    </xdr:pic>
    <xdr:clientData/>
  </xdr:twoCellAnchor>
  <xdr:twoCellAnchor editAs="oneCell">
    <xdr:from>
      <xdr:col>2</xdr:col>
      <xdr:colOff>47625</xdr:colOff>
      <xdr:row>254</xdr:row>
      <xdr:rowOff>66675</xdr:rowOff>
    </xdr:from>
    <xdr:to>
      <xdr:col>2</xdr:col>
      <xdr:colOff>192416</xdr:colOff>
      <xdr:row>254</xdr:row>
      <xdr:rowOff>68814</xdr:rowOff>
    </xdr:to>
    <xdr:pic>
      <xdr:nvPicPr>
        <xdr:cNvPr id="184" name="Picture 183">
          <a:extLst>
            <a:ext uri="{FF2B5EF4-FFF2-40B4-BE49-F238E27FC236}">
              <a16:creationId xmlns:a16="http://schemas.microsoft.com/office/drawing/2014/main" id="{00000000-0008-0000-1D00-0000B8000000}"/>
            </a:ext>
          </a:extLst>
        </xdr:cNvPr>
        <xdr:cNvPicPr>
          <a:picLocks noChangeAspect="1"/>
        </xdr:cNvPicPr>
      </xdr:nvPicPr>
      <xdr:blipFill>
        <a:blip xmlns:r="http://schemas.openxmlformats.org/officeDocument/2006/relationships" r:embed="rId2"/>
        <a:stretch>
          <a:fillRect/>
        </a:stretch>
      </xdr:blipFill>
      <xdr:spPr>
        <a:xfrm>
          <a:off x="913765" y="46819185"/>
          <a:ext cx="144780" cy="1905"/>
        </a:xfrm>
        <a:prstGeom prst="rect">
          <a:avLst/>
        </a:prstGeom>
      </xdr:spPr>
    </xdr:pic>
    <xdr:clientData/>
  </xdr:twoCellAnchor>
  <xdr:twoCellAnchor editAs="oneCell">
    <xdr:from>
      <xdr:col>10</xdr:col>
      <xdr:colOff>180975</xdr:colOff>
      <xdr:row>254</xdr:row>
      <xdr:rowOff>76200</xdr:rowOff>
    </xdr:from>
    <xdr:to>
      <xdr:col>10</xdr:col>
      <xdr:colOff>352436</xdr:colOff>
      <xdr:row>254</xdr:row>
      <xdr:rowOff>78633</xdr:rowOff>
    </xdr:to>
    <xdr:pic>
      <xdr:nvPicPr>
        <xdr:cNvPr id="185" name="Picture 184">
          <a:extLst>
            <a:ext uri="{FF2B5EF4-FFF2-40B4-BE49-F238E27FC236}">
              <a16:creationId xmlns:a16="http://schemas.microsoft.com/office/drawing/2014/main" id="{00000000-0008-0000-1D00-0000B9000000}"/>
            </a:ext>
          </a:extLst>
        </xdr:cNvPr>
        <xdr:cNvPicPr>
          <a:picLocks noChangeAspect="1"/>
        </xdr:cNvPicPr>
      </xdr:nvPicPr>
      <xdr:blipFill>
        <a:blip xmlns:r="http://schemas.openxmlformats.org/officeDocument/2006/relationships" r:embed="rId2"/>
        <a:stretch>
          <a:fillRect/>
        </a:stretch>
      </xdr:blipFill>
      <xdr:spPr>
        <a:xfrm>
          <a:off x="4217035" y="46828710"/>
          <a:ext cx="171450" cy="1905"/>
        </a:xfrm>
        <a:prstGeom prst="rect">
          <a:avLst/>
        </a:prstGeom>
      </xdr:spPr>
    </xdr:pic>
    <xdr:clientData/>
  </xdr:twoCellAnchor>
  <xdr:twoCellAnchor editAs="oneCell">
    <xdr:from>
      <xdr:col>20</xdr:col>
      <xdr:colOff>114300</xdr:colOff>
      <xdr:row>254</xdr:row>
      <xdr:rowOff>76200</xdr:rowOff>
    </xdr:from>
    <xdr:to>
      <xdr:col>20</xdr:col>
      <xdr:colOff>281951</xdr:colOff>
      <xdr:row>254</xdr:row>
      <xdr:rowOff>78633</xdr:rowOff>
    </xdr:to>
    <xdr:pic>
      <xdr:nvPicPr>
        <xdr:cNvPr id="186" name="Picture 185">
          <a:extLst>
            <a:ext uri="{FF2B5EF4-FFF2-40B4-BE49-F238E27FC236}">
              <a16:creationId xmlns:a16="http://schemas.microsoft.com/office/drawing/2014/main" id="{00000000-0008-0000-1D00-0000BA000000}"/>
            </a:ext>
          </a:extLst>
        </xdr:cNvPr>
        <xdr:cNvPicPr>
          <a:picLocks noChangeAspect="1"/>
        </xdr:cNvPicPr>
      </xdr:nvPicPr>
      <xdr:blipFill>
        <a:blip xmlns:r="http://schemas.openxmlformats.org/officeDocument/2006/relationships" r:embed="rId2"/>
        <a:stretch>
          <a:fillRect/>
        </a:stretch>
      </xdr:blipFill>
      <xdr:spPr>
        <a:xfrm>
          <a:off x="7956550" y="46828710"/>
          <a:ext cx="167640" cy="1905"/>
        </a:xfrm>
        <a:prstGeom prst="rect">
          <a:avLst/>
        </a:prstGeom>
      </xdr:spPr>
    </xdr:pic>
    <xdr:clientData/>
  </xdr:twoCellAnchor>
  <xdr:twoCellAnchor editAs="oneCell">
    <xdr:from>
      <xdr:col>26</xdr:col>
      <xdr:colOff>180975</xdr:colOff>
      <xdr:row>254</xdr:row>
      <xdr:rowOff>95250</xdr:rowOff>
    </xdr:from>
    <xdr:to>
      <xdr:col>26</xdr:col>
      <xdr:colOff>352436</xdr:colOff>
      <xdr:row>254</xdr:row>
      <xdr:rowOff>97149</xdr:rowOff>
    </xdr:to>
    <xdr:pic>
      <xdr:nvPicPr>
        <xdr:cNvPr id="187" name="Picture 186">
          <a:extLst>
            <a:ext uri="{FF2B5EF4-FFF2-40B4-BE49-F238E27FC236}">
              <a16:creationId xmlns:a16="http://schemas.microsoft.com/office/drawing/2014/main" id="{00000000-0008-0000-1D00-0000BB000000}"/>
            </a:ext>
          </a:extLst>
        </xdr:cNvPr>
        <xdr:cNvPicPr>
          <a:picLocks noChangeAspect="1"/>
        </xdr:cNvPicPr>
      </xdr:nvPicPr>
      <xdr:blipFill>
        <a:blip xmlns:r="http://schemas.openxmlformats.org/officeDocument/2006/relationships" r:embed="rId2"/>
        <a:stretch>
          <a:fillRect/>
        </a:stretch>
      </xdr:blipFill>
      <xdr:spPr>
        <a:xfrm>
          <a:off x="10304780" y="46847760"/>
          <a:ext cx="171450" cy="1270"/>
        </a:xfrm>
        <a:prstGeom prst="rect">
          <a:avLst/>
        </a:prstGeom>
      </xdr:spPr>
    </xdr:pic>
    <xdr:clientData/>
  </xdr:twoCellAnchor>
  <xdr:twoCellAnchor editAs="oneCell">
    <xdr:from>
      <xdr:col>18</xdr:col>
      <xdr:colOff>104775</xdr:colOff>
      <xdr:row>263</xdr:row>
      <xdr:rowOff>95250</xdr:rowOff>
    </xdr:from>
    <xdr:to>
      <xdr:col>18</xdr:col>
      <xdr:colOff>264806</xdr:colOff>
      <xdr:row>263</xdr:row>
      <xdr:rowOff>97147</xdr:rowOff>
    </xdr:to>
    <xdr:pic>
      <xdr:nvPicPr>
        <xdr:cNvPr id="188" name="Picture 187">
          <a:extLst>
            <a:ext uri="{FF2B5EF4-FFF2-40B4-BE49-F238E27FC236}">
              <a16:creationId xmlns:a16="http://schemas.microsoft.com/office/drawing/2014/main" id="{00000000-0008-0000-1D00-0000BC000000}"/>
            </a:ext>
          </a:extLst>
        </xdr:cNvPr>
        <xdr:cNvPicPr>
          <a:picLocks noChangeAspect="1"/>
        </xdr:cNvPicPr>
      </xdr:nvPicPr>
      <xdr:blipFill>
        <a:blip xmlns:r="http://schemas.openxmlformats.org/officeDocument/2006/relationships" r:embed="rId2"/>
        <a:stretch>
          <a:fillRect/>
        </a:stretch>
      </xdr:blipFill>
      <xdr:spPr>
        <a:xfrm>
          <a:off x="7191375" y="48562260"/>
          <a:ext cx="160020" cy="1270"/>
        </a:xfrm>
        <a:prstGeom prst="rect">
          <a:avLst/>
        </a:prstGeom>
      </xdr:spPr>
    </xdr:pic>
    <xdr:clientData/>
  </xdr:twoCellAnchor>
  <xdr:twoCellAnchor editAs="oneCell">
    <xdr:from>
      <xdr:col>33</xdr:col>
      <xdr:colOff>190500</xdr:colOff>
      <xdr:row>263</xdr:row>
      <xdr:rowOff>47625</xdr:rowOff>
    </xdr:from>
    <xdr:to>
      <xdr:col>33</xdr:col>
      <xdr:colOff>644101</xdr:colOff>
      <xdr:row>263</xdr:row>
      <xdr:rowOff>48239</xdr:rowOff>
    </xdr:to>
    <xdr:pic>
      <xdr:nvPicPr>
        <xdr:cNvPr id="189" name="Picture 188">
          <a:extLst>
            <a:ext uri="{FF2B5EF4-FFF2-40B4-BE49-F238E27FC236}">
              <a16:creationId xmlns:a16="http://schemas.microsoft.com/office/drawing/2014/main" id="{00000000-0008-0000-1D00-0000BD000000}"/>
            </a:ext>
          </a:extLst>
        </xdr:cNvPr>
        <xdr:cNvPicPr>
          <a:picLocks noChangeAspect="1"/>
        </xdr:cNvPicPr>
      </xdr:nvPicPr>
      <xdr:blipFill>
        <a:blip xmlns:r="http://schemas.openxmlformats.org/officeDocument/2006/relationships" r:embed="rId2"/>
        <a:stretch>
          <a:fillRect/>
        </a:stretch>
      </xdr:blipFill>
      <xdr:spPr>
        <a:xfrm>
          <a:off x="13905865" y="48514635"/>
          <a:ext cx="453390" cy="0"/>
        </a:xfrm>
        <a:prstGeom prst="rect">
          <a:avLst/>
        </a:prstGeom>
      </xdr:spPr>
    </xdr:pic>
    <xdr:clientData/>
  </xdr:twoCellAnchor>
  <xdr:twoCellAnchor editAs="oneCell">
    <xdr:from>
      <xdr:col>18</xdr:col>
      <xdr:colOff>95250</xdr:colOff>
      <xdr:row>272</xdr:row>
      <xdr:rowOff>95250</xdr:rowOff>
    </xdr:from>
    <xdr:to>
      <xdr:col>18</xdr:col>
      <xdr:colOff>247661</xdr:colOff>
      <xdr:row>272</xdr:row>
      <xdr:rowOff>97148</xdr:rowOff>
    </xdr:to>
    <xdr:pic>
      <xdr:nvPicPr>
        <xdr:cNvPr id="190" name="Picture 189">
          <a:extLst>
            <a:ext uri="{FF2B5EF4-FFF2-40B4-BE49-F238E27FC236}">
              <a16:creationId xmlns:a16="http://schemas.microsoft.com/office/drawing/2014/main" id="{00000000-0008-0000-1D00-0000BE000000}"/>
            </a:ext>
          </a:extLst>
        </xdr:cNvPr>
        <xdr:cNvPicPr>
          <a:picLocks noChangeAspect="1"/>
        </xdr:cNvPicPr>
      </xdr:nvPicPr>
      <xdr:blipFill>
        <a:blip xmlns:r="http://schemas.openxmlformats.org/officeDocument/2006/relationships" r:embed="rId2"/>
        <a:stretch>
          <a:fillRect/>
        </a:stretch>
      </xdr:blipFill>
      <xdr:spPr>
        <a:xfrm>
          <a:off x="7181850" y="50276760"/>
          <a:ext cx="152400" cy="1270"/>
        </a:xfrm>
        <a:prstGeom prst="rect">
          <a:avLst/>
        </a:prstGeom>
      </xdr:spPr>
    </xdr:pic>
    <xdr:clientData/>
  </xdr:twoCellAnchor>
  <xdr:twoCellAnchor editAs="oneCell">
    <xdr:from>
      <xdr:col>22</xdr:col>
      <xdr:colOff>47625</xdr:colOff>
      <xdr:row>272</xdr:row>
      <xdr:rowOff>85725</xdr:rowOff>
    </xdr:from>
    <xdr:to>
      <xdr:col>22</xdr:col>
      <xdr:colOff>192416</xdr:colOff>
      <xdr:row>272</xdr:row>
      <xdr:rowOff>88399</xdr:rowOff>
    </xdr:to>
    <xdr:pic>
      <xdr:nvPicPr>
        <xdr:cNvPr id="191" name="Picture 190">
          <a:extLst>
            <a:ext uri="{FF2B5EF4-FFF2-40B4-BE49-F238E27FC236}">
              <a16:creationId xmlns:a16="http://schemas.microsoft.com/office/drawing/2014/main" id="{00000000-0008-0000-1D00-0000BF000000}"/>
            </a:ext>
          </a:extLst>
        </xdr:cNvPr>
        <xdr:cNvPicPr>
          <a:picLocks noChangeAspect="1"/>
        </xdr:cNvPicPr>
      </xdr:nvPicPr>
      <xdr:blipFill>
        <a:blip xmlns:r="http://schemas.openxmlformats.org/officeDocument/2006/relationships" r:embed="rId2"/>
        <a:stretch>
          <a:fillRect/>
        </a:stretch>
      </xdr:blipFill>
      <xdr:spPr>
        <a:xfrm>
          <a:off x="8667750" y="50267235"/>
          <a:ext cx="144780" cy="2540"/>
        </a:xfrm>
        <a:prstGeom prst="rect">
          <a:avLst/>
        </a:prstGeom>
      </xdr:spPr>
    </xdr:pic>
    <xdr:clientData/>
  </xdr:twoCellAnchor>
  <xdr:twoCellAnchor editAs="oneCell">
    <xdr:from>
      <xdr:col>28</xdr:col>
      <xdr:colOff>142875</xdr:colOff>
      <xdr:row>281</xdr:row>
      <xdr:rowOff>152400</xdr:rowOff>
    </xdr:from>
    <xdr:to>
      <xdr:col>28</xdr:col>
      <xdr:colOff>318146</xdr:colOff>
      <xdr:row>281</xdr:row>
      <xdr:rowOff>156857</xdr:rowOff>
    </xdr:to>
    <xdr:pic>
      <xdr:nvPicPr>
        <xdr:cNvPr id="192" name="Picture 191">
          <a:extLst>
            <a:ext uri="{FF2B5EF4-FFF2-40B4-BE49-F238E27FC236}">
              <a16:creationId xmlns:a16="http://schemas.microsoft.com/office/drawing/2014/main" id="{00000000-0008-0000-1D00-0000C0000000}"/>
            </a:ext>
          </a:extLst>
        </xdr:cNvPr>
        <xdr:cNvPicPr>
          <a:picLocks noChangeAspect="1"/>
        </xdr:cNvPicPr>
      </xdr:nvPicPr>
      <xdr:blipFill>
        <a:blip xmlns:r="http://schemas.openxmlformats.org/officeDocument/2006/relationships" r:embed="rId2"/>
        <a:stretch>
          <a:fillRect/>
        </a:stretch>
      </xdr:blipFill>
      <xdr:spPr>
        <a:xfrm>
          <a:off x="11007090" y="52048410"/>
          <a:ext cx="175260" cy="4445"/>
        </a:xfrm>
        <a:prstGeom prst="rect">
          <a:avLst/>
        </a:prstGeom>
      </xdr:spPr>
    </xdr:pic>
    <xdr:clientData/>
  </xdr:twoCellAnchor>
  <xdr:twoCellAnchor editAs="oneCell">
    <xdr:from>
      <xdr:col>16</xdr:col>
      <xdr:colOff>95250</xdr:colOff>
      <xdr:row>290</xdr:row>
      <xdr:rowOff>104775</xdr:rowOff>
    </xdr:from>
    <xdr:to>
      <xdr:col>16</xdr:col>
      <xdr:colOff>247661</xdr:colOff>
      <xdr:row>290</xdr:row>
      <xdr:rowOff>107698</xdr:rowOff>
    </xdr:to>
    <xdr:pic>
      <xdr:nvPicPr>
        <xdr:cNvPr id="193" name="Picture 192">
          <a:extLst>
            <a:ext uri="{FF2B5EF4-FFF2-40B4-BE49-F238E27FC236}">
              <a16:creationId xmlns:a16="http://schemas.microsoft.com/office/drawing/2014/main" id="{00000000-0008-0000-1D00-0000C1000000}"/>
            </a:ext>
          </a:extLst>
        </xdr:cNvPr>
        <xdr:cNvPicPr>
          <a:picLocks noChangeAspect="1"/>
        </xdr:cNvPicPr>
      </xdr:nvPicPr>
      <xdr:blipFill>
        <a:blip xmlns:r="http://schemas.openxmlformats.org/officeDocument/2006/relationships" r:embed="rId2"/>
        <a:stretch>
          <a:fillRect/>
        </a:stretch>
      </xdr:blipFill>
      <xdr:spPr>
        <a:xfrm>
          <a:off x="6419215" y="53715285"/>
          <a:ext cx="152400" cy="2540"/>
        </a:xfrm>
        <a:prstGeom prst="rect">
          <a:avLst/>
        </a:prstGeom>
      </xdr:spPr>
    </xdr:pic>
    <xdr:clientData/>
  </xdr:twoCellAnchor>
  <xdr:twoCellAnchor editAs="oneCell">
    <xdr:from>
      <xdr:col>14</xdr:col>
      <xdr:colOff>104775</xdr:colOff>
      <xdr:row>308</xdr:row>
      <xdr:rowOff>66675</xdr:rowOff>
    </xdr:from>
    <xdr:to>
      <xdr:col>14</xdr:col>
      <xdr:colOff>264806</xdr:colOff>
      <xdr:row>308</xdr:row>
      <xdr:rowOff>68813</xdr:rowOff>
    </xdr:to>
    <xdr:pic>
      <xdr:nvPicPr>
        <xdr:cNvPr id="194" name="Picture 193">
          <a:extLst>
            <a:ext uri="{FF2B5EF4-FFF2-40B4-BE49-F238E27FC236}">
              <a16:creationId xmlns:a16="http://schemas.microsoft.com/office/drawing/2014/main" id="{00000000-0008-0000-1D00-0000C2000000}"/>
            </a:ext>
          </a:extLst>
        </xdr:cNvPr>
        <xdr:cNvPicPr>
          <a:picLocks noChangeAspect="1"/>
        </xdr:cNvPicPr>
      </xdr:nvPicPr>
      <xdr:blipFill>
        <a:blip xmlns:r="http://schemas.openxmlformats.org/officeDocument/2006/relationships" r:embed="rId2"/>
        <a:stretch>
          <a:fillRect/>
        </a:stretch>
      </xdr:blipFill>
      <xdr:spPr>
        <a:xfrm>
          <a:off x="5666105" y="57106185"/>
          <a:ext cx="160020" cy="1905"/>
        </a:xfrm>
        <a:prstGeom prst="rect">
          <a:avLst/>
        </a:prstGeom>
      </xdr:spPr>
    </xdr:pic>
    <xdr:clientData/>
  </xdr:twoCellAnchor>
  <xdr:twoCellAnchor editAs="oneCell">
    <xdr:from>
      <xdr:col>20</xdr:col>
      <xdr:colOff>123825</xdr:colOff>
      <xdr:row>308</xdr:row>
      <xdr:rowOff>66675</xdr:rowOff>
    </xdr:from>
    <xdr:to>
      <xdr:col>20</xdr:col>
      <xdr:colOff>291476</xdr:colOff>
      <xdr:row>308</xdr:row>
      <xdr:rowOff>68813</xdr:rowOff>
    </xdr:to>
    <xdr:pic>
      <xdr:nvPicPr>
        <xdr:cNvPr id="195" name="Picture 194">
          <a:extLst>
            <a:ext uri="{FF2B5EF4-FFF2-40B4-BE49-F238E27FC236}">
              <a16:creationId xmlns:a16="http://schemas.microsoft.com/office/drawing/2014/main" id="{00000000-0008-0000-1D00-0000C3000000}"/>
            </a:ext>
          </a:extLst>
        </xdr:cNvPr>
        <xdr:cNvPicPr>
          <a:picLocks noChangeAspect="1"/>
        </xdr:cNvPicPr>
      </xdr:nvPicPr>
      <xdr:blipFill>
        <a:blip xmlns:r="http://schemas.openxmlformats.org/officeDocument/2006/relationships" r:embed="rId2"/>
        <a:stretch>
          <a:fillRect/>
        </a:stretch>
      </xdr:blipFill>
      <xdr:spPr>
        <a:xfrm>
          <a:off x="7966075" y="57106185"/>
          <a:ext cx="167640" cy="1905"/>
        </a:xfrm>
        <a:prstGeom prst="rect">
          <a:avLst/>
        </a:prstGeom>
      </xdr:spPr>
    </xdr:pic>
    <xdr:clientData/>
  </xdr:twoCellAnchor>
  <xdr:twoCellAnchor editAs="oneCell">
    <xdr:from>
      <xdr:col>28</xdr:col>
      <xdr:colOff>142875</xdr:colOff>
      <xdr:row>308</xdr:row>
      <xdr:rowOff>28575</xdr:rowOff>
    </xdr:from>
    <xdr:to>
      <xdr:col>28</xdr:col>
      <xdr:colOff>318146</xdr:colOff>
      <xdr:row>308</xdr:row>
      <xdr:rowOff>29189</xdr:rowOff>
    </xdr:to>
    <xdr:pic>
      <xdr:nvPicPr>
        <xdr:cNvPr id="196" name="Picture 195">
          <a:extLst>
            <a:ext uri="{FF2B5EF4-FFF2-40B4-BE49-F238E27FC236}">
              <a16:creationId xmlns:a16="http://schemas.microsoft.com/office/drawing/2014/main" id="{00000000-0008-0000-1D00-0000C4000000}"/>
            </a:ext>
          </a:extLst>
        </xdr:cNvPr>
        <xdr:cNvPicPr>
          <a:picLocks noChangeAspect="1"/>
        </xdr:cNvPicPr>
      </xdr:nvPicPr>
      <xdr:blipFill>
        <a:blip xmlns:r="http://schemas.openxmlformats.org/officeDocument/2006/relationships" r:embed="rId2"/>
        <a:stretch>
          <a:fillRect/>
        </a:stretch>
      </xdr:blipFill>
      <xdr:spPr>
        <a:xfrm>
          <a:off x="11007090" y="57068085"/>
          <a:ext cx="175260" cy="0"/>
        </a:xfrm>
        <a:prstGeom prst="rect">
          <a:avLst/>
        </a:prstGeom>
      </xdr:spPr>
    </xdr:pic>
    <xdr:clientData/>
  </xdr:twoCellAnchor>
  <xdr:twoCellAnchor editAs="oneCell">
    <xdr:from>
      <xdr:col>20</xdr:col>
      <xdr:colOff>114300</xdr:colOff>
      <xdr:row>317</xdr:row>
      <xdr:rowOff>47625</xdr:rowOff>
    </xdr:from>
    <xdr:to>
      <xdr:col>20</xdr:col>
      <xdr:colOff>281951</xdr:colOff>
      <xdr:row>317</xdr:row>
      <xdr:rowOff>48240</xdr:rowOff>
    </xdr:to>
    <xdr:pic>
      <xdr:nvPicPr>
        <xdr:cNvPr id="197" name="Picture 196">
          <a:extLst>
            <a:ext uri="{FF2B5EF4-FFF2-40B4-BE49-F238E27FC236}">
              <a16:creationId xmlns:a16="http://schemas.microsoft.com/office/drawing/2014/main" id="{00000000-0008-0000-1D00-0000C5000000}"/>
            </a:ext>
          </a:extLst>
        </xdr:cNvPr>
        <xdr:cNvPicPr>
          <a:picLocks noChangeAspect="1"/>
        </xdr:cNvPicPr>
      </xdr:nvPicPr>
      <xdr:blipFill>
        <a:blip xmlns:r="http://schemas.openxmlformats.org/officeDocument/2006/relationships" r:embed="rId2"/>
        <a:stretch>
          <a:fillRect/>
        </a:stretch>
      </xdr:blipFill>
      <xdr:spPr>
        <a:xfrm>
          <a:off x="7956550" y="58801635"/>
          <a:ext cx="167640" cy="0"/>
        </a:xfrm>
        <a:prstGeom prst="rect">
          <a:avLst/>
        </a:prstGeom>
      </xdr:spPr>
    </xdr:pic>
    <xdr:clientData/>
  </xdr:twoCellAnchor>
  <xdr:twoCellAnchor editAs="oneCell">
    <xdr:from>
      <xdr:col>10</xdr:col>
      <xdr:colOff>114300</xdr:colOff>
      <xdr:row>326</xdr:row>
      <xdr:rowOff>85725</xdr:rowOff>
    </xdr:from>
    <xdr:to>
      <xdr:col>10</xdr:col>
      <xdr:colOff>281951</xdr:colOff>
      <xdr:row>326</xdr:row>
      <xdr:rowOff>88399</xdr:rowOff>
    </xdr:to>
    <xdr:pic>
      <xdr:nvPicPr>
        <xdr:cNvPr id="198" name="Picture 197">
          <a:extLst>
            <a:ext uri="{FF2B5EF4-FFF2-40B4-BE49-F238E27FC236}">
              <a16:creationId xmlns:a16="http://schemas.microsoft.com/office/drawing/2014/main" id="{00000000-0008-0000-1D00-0000C6000000}"/>
            </a:ext>
          </a:extLst>
        </xdr:cNvPr>
        <xdr:cNvPicPr>
          <a:picLocks noChangeAspect="1"/>
        </xdr:cNvPicPr>
      </xdr:nvPicPr>
      <xdr:blipFill>
        <a:blip xmlns:r="http://schemas.openxmlformats.org/officeDocument/2006/relationships" r:embed="rId2"/>
        <a:stretch>
          <a:fillRect/>
        </a:stretch>
      </xdr:blipFill>
      <xdr:spPr>
        <a:xfrm>
          <a:off x="4150360" y="60554235"/>
          <a:ext cx="167640" cy="2540"/>
        </a:xfrm>
        <a:prstGeom prst="rect">
          <a:avLst/>
        </a:prstGeom>
      </xdr:spPr>
    </xdr:pic>
    <xdr:clientData/>
  </xdr:twoCellAnchor>
  <xdr:twoCellAnchor editAs="oneCell">
    <xdr:from>
      <xdr:col>6</xdr:col>
      <xdr:colOff>104775</xdr:colOff>
      <xdr:row>335</xdr:row>
      <xdr:rowOff>76200</xdr:rowOff>
    </xdr:from>
    <xdr:to>
      <xdr:col>6</xdr:col>
      <xdr:colOff>264806</xdr:colOff>
      <xdr:row>335</xdr:row>
      <xdr:rowOff>78633</xdr:rowOff>
    </xdr:to>
    <xdr:pic>
      <xdr:nvPicPr>
        <xdr:cNvPr id="199" name="Picture 198">
          <a:extLst>
            <a:ext uri="{FF2B5EF4-FFF2-40B4-BE49-F238E27FC236}">
              <a16:creationId xmlns:a16="http://schemas.microsoft.com/office/drawing/2014/main" id="{00000000-0008-0000-1D00-0000C7000000}"/>
            </a:ext>
          </a:extLst>
        </xdr:cNvPr>
        <xdr:cNvPicPr>
          <a:picLocks noChangeAspect="1"/>
        </xdr:cNvPicPr>
      </xdr:nvPicPr>
      <xdr:blipFill>
        <a:blip xmlns:r="http://schemas.openxmlformats.org/officeDocument/2006/relationships" r:embed="rId2"/>
        <a:stretch>
          <a:fillRect/>
        </a:stretch>
      </xdr:blipFill>
      <xdr:spPr>
        <a:xfrm>
          <a:off x="2585085" y="62259210"/>
          <a:ext cx="160020" cy="1905"/>
        </a:xfrm>
        <a:prstGeom prst="rect">
          <a:avLst/>
        </a:prstGeom>
      </xdr:spPr>
    </xdr:pic>
    <xdr:clientData/>
  </xdr:twoCellAnchor>
  <xdr:twoCellAnchor editAs="oneCell">
    <xdr:from>
      <xdr:col>24</xdr:col>
      <xdr:colOff>209550</xdr:colOff>
      <xdr:row>335</xdr:row>
      <xdr:rowOff>28575</xdr:rowOff>
    </xdr:from>
    <xdr:to>
      <xdr:col>24</xdr:col>
      <xdr:colOff>383116</xdr:colOff>
      <xdr:row>335</xdr:row>
      <xdr:rowOff>29190</xdr:rowOff>
    </xdr:to>
    <xdr:pic>
      <xdr:nvPicPr>
        <xdr:cNvPr id="200" name="Picture 199">
          <a:extLst>
            <a:ext uri="{FF2B5EF4-FFF2-40B4-BE49-F238E27FC236}">
              <a16:creationId xmlns:a16="http://schemas.microsoft.com/office/drawing/2014/main" id="{00000000-0008-0000-1D00-0000C8000000}"/>
            </a:ext>
          </a:extLst>
        </xdr:cNvPr>
        <xdr:cNvPicPr>
          <a:picLocks noChangeAspect="1"/>
        </xdr:cNvPicPr>
      </xdr:nvPicPr>
      <xdr:blipFill>
        <a:blip xmlns:r="http://schemas.openxmlformats.org/officeDocument/2006/relationships" r:embed="rId2"/>
        <a:stretch>
          <a:fillRect/>
        </a:stretch>
      </xdr:blipFill>
      <xdr:spPr>
        <a:xfrm>
          <a:off x="9585325" y="62211585"/>
          <a:ext cx="173355" cy="0"/>
        </a:xfrm>
        <a:prstGeom prst="rect">
          <a:avLst/>
        </a:prstGeom>
      </xdr:spPr>
    </xdr:pic>
    <xdr:clientData/>
  </xdr:twoCellAnchor>
  <xdr:twoCellAnchor editAs="oneCell">
    <xdr:from>
      <xdr:col>6</xdr:col>
      <xdr:colOff>180975</xdr:colOff>
      <xdr:row>254</xdr:row>
      <xdr:rowOff>76200</xdr:rowOff>
    </xdr:from>
    <xdr:to>
      <xdr:col>6</xdr:col>
      <xdr:colOff>352436</xdr:colOff>
      <xdr:row>254</xdr:row>
      <xdr:rowOff>78633</xdr:rowOff>
    </xdr:to>
    <xdr:pic>
      <xdr:nvPicPr>
        <xdr:cNvPr id="201" name="Picture 200">
          <a:extLst>
            <a:ext uri="{FF2B5EF4-FFF2-40B4-BE49-F238E27FC236}">
              <a16:creationId xmlns:a16="http://schemas.microsoft.com/office/drawing/2014/main" id="{00000000-0008-0000-1D00-0000C9000000}"/>
            </a:ext>
          </a:extLst>
        </xdr:cNvPr>
        <xdr:cNvPicPr>
          <a:picLocks noChangeAspect="1"/>
        </xdr:cNvPicPr>
      </xdr:nvPicPr>
      <xdr:blipFill>
        <a:blip xmlns:r="http://schemas.openxmlformats.org/officeDocument/2006/relationships" r:embed="rId2"/>
        <a:stretch>
          <a:fillRect/>
        </a:stretch>
      </xdr:blipFill>
      <xdr:spPr>
        <a:xfrm>
          <a:off x="2661285" y="46828710"/>
          <a:ext cx="171450" cy="1905"/>
        </a:xfrm>
        <a:prstGeom prst="rect">
          <a:avLst/>
        </a:prstGeom>
      </xdr:spPr>
    </xdr:pic>
    <xdr:clientData/>
  </xdr:twoCellAnchor>
  <xdr:twoCellAnchor>
    <xdr:from>
      <xdr:col>19</xdr:col>
      <xdr:colOff>0</xdr:colOff>
      <xdr:row>160</xdr:row>
      <xdr:rowOff>57150</xdr:rowOff>
    </xdr:from>
    <xdr:to>
      <xdr:col>20</xdr:col>
      <xdr:colOff>0</xdr:colOff>
      <xdr:row>162</xdr:row>
      <xdr:rowOff>0</xdr:rowOff>
    </xdr:to>
    <xdr:sp macro="" textlink="">
      <xdr:nvSpPr>
        <xdr:cNvPr id="204" name="AutoShape 46">
          <a:extLst>
            <a:ext uri="{FF2B5EF4-FFF2-40B4-BE49-F238E27FC236}">
              <a16:creationId xmlns:a16="http://schemas.microsoft.com/office/drawing/2014/main" id="{00000000-0008-0000-1D00-0000CC000000}"/>
            </a:ext>
          </a:extLst>
        </xdr:cNvPr>
        <xdr:cNvSpPr>
          <a:spLocks noChangeArrowheads="1"/>
        </xdr:cNvSpPr>
      </xdr:nvSpPr>
      <xdr:spPr>
        <a:xfrm>
          <a:off x="7486650" y="28982670"/>
          <a:ext cx="355600" cy="300990"/>
        </a:xfrm>
        <a:prstGeom prst="triangle">
          <a:avLst>
            <a:gd name="adj" fmla="val 50000"/>
          </a:avLst>
        </a:prstGeom>
        <a:solidFill>
          <a:srgbClr val="FFFF00"/>
        </a:solidFill>
        <a:ln w="9525">
          <a:solidFill>
            <a:srgbClr val="000000"/>
          </a:solidFill>
          <a:miter lim="800000"/>
        </a:ln>
      </xdr:spPr>
    </xdr:sp>
    <xdr:clientData/>
  </xdr:twoCellAnchor>
  <xdr:twoCellAnchor>
    <xdr:from>
      <xdr:col>25</xdr:col>
      <xdr:colOff>0</xdr:colOff>
      <xdr:row>160</xdr:row>
      <xdr:rowOff>57150</xdr:rowOff>
    </xdr:from>
    <xdr:to>
      <xdr:col>25</xdr:col>
      <xdr:colOff>352425</xdr:colOff>
      <xdr:row>162</xdr:row>
      <xdr:rowOff>0</xdr:rowOff>
    </xdr:to>
    <xdr:sp macro="" textlink="">
      <xdr:nvSpPr>
        <xdr:cNvPr id="205" name="AutoShape 46">
          <a:extLst>
            <a:ext uri="{FF2B5EF4-FFF2-40B4-BE49-F238E27FC236}">
              <a16:creationId xmlns:a16="http://schemas.microsoft.com/office/drawing/2014/main" id="{00000000-0008-0000-1D00-0000CD000000}"/>
            </a:ext>
          </a:extLst>
        </xdr:cNvPr>
        <xdr:cNvSpPr>
          <a:spLocks noChangeArrowheads="1"/>
        </xdr:cNvSpPr>
      </xdr:nvSpPr>
      <xdr:spPr>
        <a:xfrm>
          <a:off x="9768205"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160</xdr:row>
      <xdr:rowOff>57150</xdr:rowOff>
    </xdr:from>
    <xdr:to>
      <xdr:col>17</xdr:col>
      <xdr:colOff>352425</xdr:colOff>
      <xdr:row>162</xdr:row>
      <xdr:rowOff>0</xdr:rowOff>
    </xdr:to>
    <xdr:sp macro="" textlink="">
      <xdr:nvSpPr>
        <xdr:cNvPr id="206" name="AutoShape 46">
          <a:extLst>
            <a:ext uri="{FF2B5EF4-FFF2-40B4-BE49-F238E27FC236}">
              <a16:creationId xmlns:a16="http://schemas.microsoft.com/office/drawing/2014/main" id="{00000000-0008-0000-1D00-0000CE000000}"/>
            </a:ext>
          </a:extLst>
        </xdr:cNvPr>
        <xdr:cNvSpPr>
          <a:spLocks noChangeArrowheads="1"/>
        </xdr:cNvSpPr>
      </xdr:nvSpPr>
      <xdr:spPr>
        <a:xfrm>
          <a:off x="6731000"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160</xdr:row>
      <xdr:rowOff>47625</xdr:rowOff>
    </xdr:from>
    <xdr:to>
      <xdr:col>21</xdr:col>
      <xdr:colOff>180975</xdr:colOff>
      <xdr:row>160</xdr:row>
      <xdr:rowOff>152400</xdr:rowOff>
    </xdr:to>
    <xdr:sp macro="" textlink="">
      <xdr:nvSpPr>
        <xdr:cNvPr id="207" name="Freeform 10707">
          <a:extLst>
            <a:ext uri="{FF2B5EF4-FFF2-40B4-BE49-F238E27FC236}">
              <a16:creationId xmlns:a16="http://schemas.microsoft.com/office/drawing/2014/main" id="{00000000-0008-0000-1D00-0000CF000000}"/>
            </a:ext>
          </a:extLst>
        </xdr:cNvPr>
        <xdr:cNvSpPr/>
      </xdr:nvSpPr>
      <xdr:spPr>
        <a:xfrm>
          <a:off x="7658100" y="2897314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160</xdr:row>
      <xdr:rowOff>47625</xdr:rowOff>
    </xdr:from>
    <xdr:to>
      <xdr:col>23</xdr:col>
      <xdr:colOff>180975</xdr:colOff>
      <xdr:row>160</xdr:row>
      <xdr:rowOff>152400</xdr:rowOff>
    </xdr:to>
    <xdr:sp macro="" textlink="">
      <xdr:nvSpPr>
        <xdr:cNvPr id="208" name="Freeform 10707">
          <a:extLst>
            <a:ext uri="{FF2B5EF4-FFF2-40B4-BE49-F238E27FC236}">
              <a16:creationId xmlns:a16="http://schemas.microsoft.com/office/drawing/2014/main" id="{00000000-0008-0000-1D00-0000D0000000}"/>
            </a:ext>
          </a:extLst>
        </xdr:cNvPr>
        <xdr:cNvSpPr/>
      </xdr:nvSpPr>
      <xdr:spPr>
        <a:xfrm>
          <a:off x="8435975" y="2897314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160</xdr:row>
      <xdr:rowOff>47625</xdr:rowOff>
    </xdr:from>
    <xdr:to>
      <xdr:col>25</xdr:col>
      <xdr:colOff>180975</xdr:colOff>
      <xdr:row>160</xdr:row>
      <xdr:rowOff>152400</xdr:rowOff>
    </xdr:to>
    <xdr:sp macro="" textlink="">
      <xdr:nvSpPr>
        <xdr:cNvPr id="209" name="Freeform 10707">
          <a:extLst>
            <a:ext uri="{FF2B5EF4-FFF2-40B4-BE49-F238E27FC236}">
              <a16:creationId xmlns:a16="http://schemas.microsoft.com/office/drawing/2014/main" id="{00000000-0008-0000-1D00-0000D1000000}"/>
            </a:ext>
          </a:extLst>
        </xdr:cNvPr>
        <xdr:cNvSpPr/>
      </xdr:nvSpPr>
      <xdr:spPr>
        <a:xfrm>
          <a:off x="9191625" y="2897314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160</xdr:row>
      <xdr:rowOff>47625</xdr:rowOff>
    </xdr:from>
    <xdr:to>
      <xdr:col>19</xdr:col>
      <xdr:colOff>180975</xdr:colOff>
      <xdr:row>160</xdr:row>
      <xdr:rowOff>152400</xdr:rowOff>
    </xdr:to>
    <xdr:sp macro="" textlink="">
      <xdr:nvSpPr>
        <xdr:cNvPr id="210" name="Freeform 10707">
          <a:extLst>
            <a:ext uri="{FF2B5EF4-FFF2-40B4-BE49-F238E27FC236}">
              <a16:creationId xmlns:a16="http://schemas.microsoft.com/office/drawing/2014/main" id="{00000000-0008-0000-1D00-0000D2000000}"/>
            </a:ext>
          </a:extLst>
        </xdr:cNvPr>
        <xdr:cNvSpPr/>
      </xdr:nvSpPr>
      <xdr:spPr>
        <a:xfrm>
          <a:off x="6902450" y="2897314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162</xdr:row>
      <xdr:rowOff>0</xdr:rowOff>
    </xdr:from>
    <xdr:to>
      <xdr:col>25</xdr:col>
      <xdr:colOff>352425</xdr:colOff>
      <xdr:row>162</xdr:row>
      <xdr:rowOff>0</xdr:rowOff>
    </xdr:to>
    <xdr:sp macro="" textlink="">
      <xdr:nvSpPr>
        <xdr:cNvPr id="211" name="AutoShape 46">
          <a:extLst>
            <a:ext uri="{FF2B5EF4-FFF2-40B4-BE49-F238E27FC236}">
              <a16:creationId xmlns:a16="http://schemas.microsoft.com/office/drawing/2014/main" id="{00000000-0008-0000-1D00-0000D3000000}"/>
            </a:ext>
          </a:extLst>
        </xdr:cNvPr>
        <xdr:cNvSpPr>
          <a:spLocks noChangeArrowheads="1"/>
        </xdr:cNvSpPr>
      </xdr:nvSpPr>
      <xdr:spPr>
        <a:xfrm>
          <a:off x="9768205" y="2928366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162</xdr:row>
      <xdr:rowOff>0</xdr:rowOff>
    </xdr:from>
    <xdr:to>
      <xdr:col>23</xdr:col>
      <xdr:colOff>352425</xdr:colOff>
      <xdr:row>162</xdr:row>
      <xdr:rowOff>0</xdr:rowOff>
    </xdr:to>
    <xdr:sp macro="" textlink="">
      <xdr:nvSpPr>
        <xdr:cNvPr id="212" name="AutoShape 46">
          <a:extLst>
            <a:ext uri="{FF2B5EF4-FFF2-40B4-BE49-F238E27FC236}">
              <a16:creationId xmlns:a16="http://schemas.microsoft.com/office/drawing/2014/main" id="{00000000-0008-0000-1D00-0000D4000000}"/>
            </a:ext>
          </a:extLst>
        </xdr:cNvPr>
        <xdr:cNvSpPr>
          <a:spLocks noChangeArrowheads="1"/>
        </xdr:cNvSpPr>
      </xdr:nvSpPr>
      <xdr:spPr>
        <a:xfrm>
          <a:off x="9020175" y="2928366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162</xdr:row>
      <xdr:rowOff>0</xdr:rowOff>
    </xdr:from>
    <xdr:to>
      <xdr:col>23</xdr:col>
      <xdr:colOff>352425</xdr:colOff>
      <xdr:row>162</xdr:row>
      <xdr:rowOff>0</xdr:rowOff>
    </xdr:to>
    <xdr:sp macro="" textlink="">
      <xdr:nvSpPr>
        <xdr:cNvPr id="213" name="AutoShape 46">
          <a:extLst>
            <a:ext uri="{FF2B5EF4-FFF2-40B4-BE49-F238E27FC236}">
              <a16:creationId xmlns:a16="http://schemas.microsoft.com/office/drawing/2014/main" id="{00000000-0008-0000-1D00-0000D5000000}"/>
            </a:ext>
          </a:extLst>
        </xdr:cNvPr>
        <xdr:cNvSpPr>
          <a:spLocks noChangeArrowheads="1"/>
        </xdr:cNvSpPr>
      </xdr:nvSpPr>
      <xdr:spPr>
        <a:xfrm>
          <a:off x="9020175" y="2928366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160</xdr:row>
      <xdr:rowOff>57150</xdr:rowOff>
    </xdr:from>
    <xdr:to>
      <xdr:col>21</xdr:col>
      <xdr:colOff>352425</xdr:colOff>
      <xdr:row>162</xdr:row>
      <xdr:rowOff>0</xdr:rowOff>
    </xdr:to>
    <xdr:sp macro="" textlink="">
      <xdr:nvSpPr>
        <xdr:cNvPr id="214" name="AutoShape 46">
          <a:extLst>
            <a:ext uri="{FF2B5EF4-FFF2-40B4-BE49-F238E27FC236}">
              <a16:creationId xmlns:a16="http://schemas.microsoft.com/office/drawing/2014/main" id="{00000000-0008-0000-1D00-0000D6000000}"/>
            </a:ext>
          </a:extLst>
        </xdr:cNvPr>
        <xdr:cNvSpPr>
          <a:spLocks noChangeArrowheads="1"/>
        </xdr:cNvSpPr>
      </xdr:nvSpPr>
      <xdr:spPr>
        <a:xfrm>
          <a:off x="8264525" y="28982670"/>
          <a:ext cx="352425" cy="300990"/>
        </a:xfrm>
        <a:prstGeom prst="triangle">
          <a:avLst>
            <a:gd name="adj" fmla="val 50000"/>
          </a:avLst>
        </a:prstGeom>
        <a:solidFill>
          <a:srgbClr val="FFFF00"/>
        </a:solidFill>
        <a:ln w="9525">
          <a:solidFill>
            <a:srgbClr val="000000"/>
          </a:solidFill>
          <a:miter lim="800000"/>
        </a:ln>
      </xdr:spPr>
    </xdr:sp>
    <xdr:clientData/>
  </xdr:twoCellAnchor>
  <xdr:twoCellAnchor>
    <xdr:from>
      <xdr:col>23</xdr:col>
      <xdr:colOff>0</xdr:colOff>
      <xdr:row>160</xdr:row>
      <xdr:rowOff>57150</xdr:rowOff>
    </xdr:from>
    <xdr:to>
      <xdr:col>23</xdr:col>
      <xdr:colOff>352425</xdr:colOff>
      <xdr:row>162</xdr:row>
      <xdr:rowOff>0</xdr:rowOff>
    </xdr:to>
    <xdr:sp macro="" textlink="">
      <xdr:nvSpPr>
        <xdr:cNvPr id="215" name="AutoShape 46">
          <a:extLst>
            <a:ext uri="{FF2B5EF4-FFF2-40B4-BE49-F238E27FC236}">
              <a16:creationId xmlns:a16="http://schemas.microsoft.com/office/drawing/2014/main" id="{00000000-0008-0000-1D00-0000D7000000}"/>
            </a:ext>
          </a:extLst>
        </xdr:cNvPr>
        <xdr:cNvSpPr>
          <a:spLocks noChangeArrowheads="1"/>
        </xdr:cNvSpPr>
      </xdr:nvSpPr>
      <xdr:spPr>
        <a:xfrm>
          <a:off x="9020175"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180975</xdr:colOff>
      <xdr:row>160</xdr:row>
      <xdr:rowOff>57150</xdr:rowOff>
    </xdr:from>
    <xdr:to>
      <xdr:col>17</xdr:col>
      <xdr:colOff>190500</xdr:colOff>
      <xdr:row>161</xdr:row>
      <xdr:rowOff>0</xdr:rowOff>
    </xdr:to>
    <xdr:sp macro="" textlink="">
      <xdr:nvSpPr>
        <xdr:cNvPr id="218" name="Freeform 10707">
          <a:extLst>
            <a:ext uri="{FF2B5EF4-FFF2-40B4-BE49-F238E27FC236}">
              <a16:creationId xmlns:a16="http://schemas.microsoft.com/office/drawing/2014/main" id="{00000000-0008-0000-1D00-0000DA000000}"/>
            </a:ext>
          </a:extLst>
        </xdr:cNvPr>
        <xdr:cNvSpPr/>
      </xdr:nvSpPr>
      <xdr:spPr>
        <a:xfrm>
          <a:off x="6149340" y="2898267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13</xdr:col>
      <xdr:colOff>0</xdr:colOff>
      <xdr:row>160</xdr:row>
      <xdr:rowOff>57150</xdr:rowOff>
    </xdr:from>
    <xdr:to>
      <xdr:col>14</xdr:col>
      <xdr:colOff>0</xdr:colOff>
      <xdr:row>162</xdr:row>
      <xdr:rowOff>0</xdr:rowOff>
    </xdr:to>
    <xdr:sp macro="" textlink="">
      <xdr:nvSpPr>
        <xdr:cNvPr id="220" name="AutoShape 46">
          <a:extLst>
            <a:ext uri="{FF2B5EF4-FFF2-40B4-BE49-F238E27FC236}">
              <a16:creationId xmlns:a16="http://schemas.microsoft.com/office/drawing/2014/main" id="{00000000-0008-0000-1D00-0000DC000000}"/>
            </a:ext>
          </a:extLst>
        </xdr:cNvPr>
        <xdr:cNvSpPr>
          <a:spLocks noChangeArrowheads="1"/>
        </xdr:cNvSpPr>
      </xdr:nvSpPr>
      <xdr:spPr>
        <a:xfrm>
          <a:off x="5205730" y="2898267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160</xdr:row>
      <xdr:rowOff>57150</xdr:rowOff>
    </xdr:from>
    <xdr:to>
      <xdr:col>11</xdr:col>
      <xdr:colOff>352425</xdr:colOff>
      <xdr:row>162</xdr:row>
      <xdr:rowOff>0</xdr:rowOff>
    </xdr:to>
    <xdr:sp macro="" textlink="">
      <xdr:nvSpPr>
        <xdr:cNvPr id="221" name="AutoShape 46">
          <a:extLst>
            <a:ext uri="{FF2B5EF4-FFF2-40B4-BE49-F238E27FC236}">
              <a16:creationId xmlns:a16="http://schemas.microsoft.com/office/drawing/2014/main" id="{00000000-0008-0000-1D00-0000DD000000}"/>
            </a:ext>
          </a:extLst>
        </xdr:cNvPr>
        <xdr:cNvSpPr>
          <a:spLocks noChangeArrowheads="1"/>
        </xdr:cNvSpPr>
      </xdr:nvSpPr>
      <xdr:spPr>
        <a:xfrm>
          <a:off x="4443095"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160</xdr:row>
      <xdr:rowOff>57150</xdr:rowOff>
    </xdr:from>
    <xdr:to>
      <xdr:col>9</xdr:col>
      <xdr:colOff>352425</xdr:colOff>
      <xdr:row>162</xdr:row>
      <xdr:rowOff>0</xdr:rowOff>
    </xdr:to>
    <xdr:sp macro="" textlink="">
      <xdr:nvSpPr>
        <xdr:cNvPr id="222" name="AutoShape 46">
          <a:extLst>
            <a:ext uri="{FF2B5EF4-FFF2-40B4-BE49-F238E27FC236}">
              <a16:creationId xmlns:a16="http://schemas.microsoft.com/office/drawing/2014/main" id="{00000000-0008-0000-1D00-0000DE000000}"/>
            </a:ext>
          </a:extLst>
        </xdr:cNvPr>
        <xdr:cNvSpPr>
          <a:spLocks noChangeArrowheads="1"/>
        </xdr:cNvSpPr>
      </xdr:nvSpPr>
      <xdr:spPr>
        <a:xfrm>
          <a:off x="3680460"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160</xdr:row>
      <xdr:rowOff>57150</xdr:rowOff>
    </xdr:from>
    <xdr:to>
      <xdr:col>7</xdr:col>
      <xdr:colOff>352425</xdr:colOff>
      <xdr:row>162</xdr:row>
      <xdr:rowOff>0</xdr:rowOff>
    </xdr:to>
    <xdr:sp macro="" textlink="">
      <xdr:nvSpPr>
        <xdr:cNvPr id="223" name="AutoShape 46">
          <a:extLst>
            <a:ext uri="{FF2B5EF4-FFF2-40B4-BE49-F238E27FC236}">
              <a16:creationId xmlns:a16="http://schemas.microsoft.com/office/drawing/2014/main" id="{00000000-0008-0000-1D00-0000DF000000}"/>
            </a:ext>
          </a:extLst>
        </xdr:cNvPr>
        <xdr:cNvSpPr>
          <a:spLocks noChangeArrowheads="1"/>
        </xdr:cNvSpPr>
      </xdr:nvSpPr>
      <xdr:spPr>
        <a:xfrm>
          <a:off x="2902585"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160</xdr:row>
      <xdr:rowOff>47625</xdr:rowOff>
    </xdr:from>
    <xdr:to>
      <xdr:col>9</xdr:col>
      <xdr:colOff>180975</xdr:colOff>
      <xdr:row>160</xdr:row>
      <xdr:rowOff>152400</xdr:rowOff>
    </xdr:to>
    <xdr:sp macro="" textlink="">
      <xdr:nvSpPr>
        <xdr:cNvPr id="224" name="Freeform 10707">
          <a:extLst>
            <a:ext uri="{FF2B5EF4-FFF2-40B4-BE49-F238E27FC236}">
              <a16:creationId xmlns:a16="http://schemas.microsoft.com/office/drawing/2014/main" id="{00000000-0008-0000-1D00-0000E0000000}"/>
            </a:ext>
          </a:extLst>
        </xdr:cNvPr>
        <xdr:cNvSpPr/>
      </xdr:nvSpPr>
      <xdr:spPr>
        <a:xfrm>
          <a:off x="3074035" y="2897314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160</xdr:row>
      <xdr:rowOff>47625</xdr:rowOff>
    </xdr:from>
    <xdr:to>
      <xdr:col>11</xdr:col>
      <xdr:colOff>180975</xdr:colOff>
      <xdr:row>160</xdr:row>
      <xdr:rowOff>152400</xdr:rowOff>
    </xdr:to>
    <xdr:sp macro="" textlink="">
      <xdr:nvSpPr>
        <xdr:cNvPr id="225" name="Freeform 10707">
          <a:extLst>
            <a:ext uri="{FF2B5EF4-FFF2-40B4-BE49-F238E27FC236}">
              <a16:creationId xmlns:a16="http://schemas.microsoft.com/office/drawing/2014/main" id="{00000000-0008-0000-1D00-0000E1000000}"/>
            </a:ext>
          </a:extLst>
        </xdr:cNvPr>
        <xdr:cNvSpPr/>
      </xdr:nvSpPr>
      <xdr:spPr>
        <a:xfrm>
          <a:off x="3851910" y="2897314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160</xdr:row>
      <xdr:rowOff>47625</xdr:rowOff>
    </xdr:from>
    <xdr:to>
      <xdr:col>13</xdr:col>
      <xdr:colOff>180975</xdr:colOff>
      <xdr:row>160</xdr:row>
      <xdr:rowOff>152400</xdr:rowOff>
    </xdr:to>
    <xdr:sp macro="" textlink="">
      <xdr:nvSpPr>
        <xdr:cNvPr id="226" name="Freeform 10707">
          <a:extLst>
            <a:ext uri="{FF2B5EF4-FFF2-40B4-BE49-F238E27FC236}">
              <a16:creationId xmlns:a16="http://schemas.microsoft.com/office/drawing/2014/main" id="{00000000-0008-0000-1D00-0000E2000000}"/>
            </a:ext>
          </a:extLst>
        </xdr:cNvPr>
        <xdr:cNvSpPr/>
      </xdr:nvSpPr>
      <xdr:spPr>
        <a:xfrm>
          <a:off x="4614545" y="2897314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160</xdr:row>
      <xdr:rowOff>57150</xdr:rowOff>
    </xdr:from>
    <xdr:to>
      <xdr:col>5</xdr:col>
      <xdr:colOff>352425</xdr:colOff>
      <xdr:row>162</xdr:row>
      <xdr:rowOff>0</xdr:rowOff>
    </xdr:to>
    <xdr:sp macro="" textlink="">
      <xdr:nvSpPr>
        <xdr:cNvPr id="227" name="AutoShape 46">
          <a:extLst>
            <a:ext uri="{FF2B5EF4-FFF2-40B4-BE49-F238E27FC236}">
              <a16:creationId xmlns:a16="http://schemas.microsoft.com/office/drawing/2014/main" id="{00000000-0008-0000-1D00-0000E3000000}"/>
            </a:ext>
          </a:extLst>
        </xdr:cNvPr>
        <xdr:cNvSpPr>
          <a:spLocks noChangeArrowheads="1"/>
        </xdr:cNvSpPr>
      </xdr:nvSpPr>
      <xdr:spPr>
        <a:xfrm>
          <a:off x="2124710" y="289826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180975</xdr:colOff>
      <xdr:row>160</xdr:row>
      <xdr:rowOff>47625</xdr:rowOff>
    </xdr:from>
    <xdr:to>
      <xdr:col>7</xdr:col>
      <xdr:colOff>161925</xdr:colOff>
      <xdr:row>160</xdr:row>
      <xdr:rowOff>123825</xdr:rowOff>
    </xdr:to>
    <xdr:sp macro="" textlink="">
      <xdr:nvSpPr>
        <xdr:cNvPr id="228" name="Freeform 10707">
          <a:extLst>
            <a:ext uri="{FF2B5EF4-FFF2-40B4-BE49-F238E27FC236}">
              <a16:creationId xmlns:a16="http://schemas.microsoft.com/office/drawing/2014/main" id="{00000000-0008-0000-1D00-0000E4000000}"/>
            </a:ext>
          </a:extLst>
        </xdr:cNvPr>
        <xdr:cNvSpPr/>
      </xdr:nvSpPr>
      <xdr:spPr>
        <a:xfrm>
          <a:off x="2305685" y="2897314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13</xdr:col>
      <xdr:colOff>171450</xdr:colOff>
      <xdr:row>160</xdr:row>
      <xdr:rowOff>57150</xdr:rowOff>
    </xdr:from>
    <xdr:to>
      <xdr:col>15</xdr:col>
      <xdr:colOff>190500</xdr:colOff>
      <xdr:row>161</xdr:row>
      <xdr:rowOff>0</xdr:rowOff>
    </xdr:to>
    <xdr:sp macro="" textlink="">
      <xdr:nvSpPr>
        <xdr:cNvPr id="229" name="Freeform 10707">
          <a:extLst>
            <a:ext uri="{FF2B5EF4-FFF2-40B4-BE49-F238E27FC236}">
              <a16:creationId xmlns:a16="http://schemas.microsoft.com/office/drawing/2014/main" id="{00000000-0008-0000-1D00-0000E5000000}"/>
            </a:ext>
          </a:extLst>
        </xdr:cNvPr>
        <xdr:cNvSpPr/>
      </xdr:nvSpPr>
      <xdr:spPr>
        <a:xfrm>
          <a:off x="5377180" y="2898267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15</xdr:col>
      <xdr:colOff>0</xdr:colOff>
      <xdr:row>160</xdr:row>
      <xdr:rowOff>57150</xdr:rowOff>
    </xdr:from>
    <xdr:to>
      <xdr:col>15</xdr:col>
      <xdr:colOff>352425</xdr:colOff>
      <xdr:row>162</xdr:row>
      <xdr:rowOff>0</xdr:rowOff>
    </xdr:to>
    <xdr:sp macro="" textlink="">
      <xdr:nvSpPr>
        <xdr:cNvPr id="230" name="AutoShape 46">
          <a:extLst>
            <a:ext uri="{FF2B5EF4-FFF2-40B4-BE49-F238E27FC236}">
              <a16:creationId xmlns:a16="http://schemas.microsoft.com/office/drawing/2014/main" id="{00000000-0008-0000-1D00-0000E6000000}"/>
            </a:ext>
          </a:extLst>
        </xdr:cNvPr>
        <xdr:cNvSpPr>
          <a:spLocks noChangeArrowheads="1"/>
        </xdr:cNvSpPr>
      </xdr:nvSpPr>
      <xdr:spPr>
        <a:xfrm>
          <a:off x="5968365" y="28982670"/>
          <a:ext cx="352425" cy="300990"/>
        </a:xfrm>
        <a:prstGeom prst="triangle">
          <a:avLst>
            <a:gd name="adj" fmla="val 50000"/>
          </a:avLst>
        </a:prstGeom>
        <a:solidFill>
          <a:srgbClr val="FFFF00"/>
        </a:solidFill>
        <a:ln w="9525">
          <a:solidFill>
            <a:srgbClr val="000000"/>
          </a:solidFill>
          <a:miter lim="800000"/>
        </a:ln>
      </xdr:spPr>
    </xdr:sp>
    <xdr:clientData/>
  </xdr:twoCellAnchor>
  <xdr:twoCellAnchor>
    <xdr:from>
      <xdr:col>19</xdr:col>
      <xdr:colOff>0</xdr:colOff>
      <xdr:row>151</xdr:row>
      <xdr:rowOff>57150</xdr:rowOff>
    </xdr:from>
    <xdr:to>
      <xdr:col>20</xdr:col>
      <xdr:colOff>0</xdr:colOff>
      <xdr:row>153</xdr:row>
      <xdr:rowOff>0</xdr:rowOff>
    </xdr:to>
    <xdr:sp macro="" textlink="">
      <xdr:nvSpPr>
        <xdr:cNvPr id="231" name="AutoShape 46">
          <a:extLst>
            <a:ext uri="{FF2B5EF4-FFF2-40B4-BE49-F238E27FC236}">
              <a16:creationId xmlns:a16="http://schemas.microsoft.com/office/drawing/2014/main" id="{00000000-0008-0000-1D00-0000E7000000}"/>
            </a:ext>
          </a:extLst>
        </xdr:cNvPr>
        <xdr:cNvSpPr>
          <a:spLocks noChangeArrowheads="1"/>
        </xdr:cNvSpPr>
      </xdr:nvSpPr>
      <xdr:spPr>
        <a:xfrm>
          <a:off x="7486650" y="2737104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151</xdr:row>
      <xdr:rowOff>57150</xdr:rowOff>
    </xdr:from>
    <xdr:to>
      <xdr:col>25</xdr:col>
      <xdr:colOff>352425</xdr:colOff>
      <xdr:row>153</xdr:row>
      <xdr:rowOff>0</xdr:rowOff>
    </xdr:to>
    <xdr:sp macro="" textlink="">
      <xdr:nvSpPr>
        <xdr:cNvPr id="232" name="AutoShape 46">
          <a:extLst>
            <a:ext uri="{FF2B5EF4-FFF2-40B4-BE49-F238E27FC236}">
              <a16:creationId xmlns:a16="http://schemas.microsoft.com/office/drawing/2014/main" id="{00000000-0008-0000-1D00-0000E8000000}"/>
            </a:ext>
          </a:extLst>
        </xdr:cNvPr>
        <xdr:cNvSpPr>
          <a:spLocks noChangeArrowheads="1"/>
        </xdr:cNvSpPr>
      </xdr:nvSpPr>
      <xdr:spPr>
        <a:xfrm>
          <a:off x="9768205" y="2737104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151</xdr:row>
      <xdr:rowOff>57150</xdr:rowOff>
    </xdr:from>
    <xdr:to>
      <xdr:col>27</xdr:col>
      <xdr:colOff>352425</xdr:colOff>
      <xdr:row>153</xdr:row>
      <xdr:rowOff>0</xdr:rowOff>
    </xdr:to>
    <xdr:sp macro="" textlink="">
      <xdr:nvSpPr>
        <xdr:cNvPr id="233" name="AutoShape 46">
          <a:extLst>
            <a:ext uri="{FF2B5EF4-FFF2-40B4-BE49-F238E27FC236}">
              <a16:creationId xmlns:a16="http://schemas.microsoft.com/office/drawing/2014/main" id="{00000000-0008-0000-1D00-0000E9000000}"/>
            </a:ext>
          </a:extLst>
        </xdr:cNvPr>
        <xdr:cNvSpPr>
          <a:spLocks noChangeArrowheads="1"/>
        </xdr:cNvSpPr>
      </xdr:nvSpPr>
      <xdr:spPr>
        <a:xfrm>
          <a:off x="10501630"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160</xdr:row>
      <xdr:rowOff>57150</xdr:rowOff>
    </xdr:from>
    <xdr:to>
      <xdr:col>1</xdr:col>
      <xdr:colOff>352425</xdr:colOff>
      <xdr:row>162</xdr:row>
      <xdr:rowOff>0</xdr:rowOff>
    </xdr:to>
    <xdr:sp macro="" textlink="">
      <xdr:nvSpPr>
        <xdr:cNvPr id="234" name="AutoShape 46">
          <a:extLst>
            <a:ext uri="{FF2B5EF4-FFF2-40B4-BE49-F238E27FC236}">
              <a16:creationId xmlns:a16="http://schemas.microsoft.com/office/drawing/2014/main" id="{00000000-0008-0000-1D00-0000EA000000}"/>
            </a:ext>
          </a:extLst>
        </xdr:cNvPr>
        <xdr:cNvSpPr>
          <a:spLocks noChangeArrowheads="1"/>
        </xdr:cNvSpPr>
      </xdr:nvSpPr>
      <xdr:spPr>
        <a:xfrm>
          <a:off x="525780" y="2898267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160</xdr:row>
      <xdr:rowOff>57150</xdr:rowOff>
    </xdr:from>
    <xdr:to>
      <xdr:col>3</xdr:col>
      <xdr:colOff>352425</xdr:colOff>
      <xdr:row>162</xdr:row>
      <xdr:rowOff>0</xdr:rowOff>
    </xdr:to>
    <xdr:sp macro="" textlink="">
      <xdr:nvSpPr>
        <xdr:cNvPr id="235" name="AutoShape 46">
          <a:extLst>
            <a:ext uri="{FF2B5EF4-FFF2-40B4-BE49-F238E27FC236}">
              <a16:creationId xmlns:a16="http://schemas.microsoft.com/office/drawing/2014/main" id="{00000000-0008-0000-1D00-0000EB000000}"/>
            </a:ext>
          </a:extLst>
        </xdr:cNvPr>
        <xdr:cNvSpPr>
          <a:spLocks noChangeArrowheads="1"/>
        </xdr:cNvSpPr>
      </xdr:nvSpPr>
      <xdr:spPr>
        <a:xfrm>
          <a:off x="1362075" y="2898267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151</xdr:row>
      <xdr:rowOff>57150</xdr:rowOff>
    </xdr:from>
    <xdr:to>
      <xdr:col>17</xdr:col>
      <xdr:colOff>352425</xdr:colOff>
      <xdr:row>153</xdr:row>
      <xdr:rowOff>0</xdr:rowOff>
    </xdr:to>
    <xdr:sp macro="" textlink="">
      <xdr:nvSpPr>
        <xdr:cNvPr id="236" name="AutoShape 46">
          <a:extLst>
            <a:ext uri="{FF2B5EF4-FFF2-40B4-BE49-F238E27FC236}">
              <a16:creationId xmlns:a16="http://schemas.microsoft.com/office/drawing/2014/main" id="{00000000-0008-0000-1D00-0000EC000000}"/>
            </a:ext>
          </a:extLst>
        </xdr:cNvPr>
        <xdr:cNvSpPr>
          <a:spLocks noChangeArrowheads="1"/>
        </xdr:cNvSpPr>
      </xdr:nvSpPr>
      <xdr:spPr>
        <a:xfrm>
          <a:off x="6731000"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151</xdr:row>
      <xdr:rowOff>47625</xdr:rowOff>
    </xdr:from>
    <xdr:to>
      <xdr:col>21</xdr:col>
      <xdr:colOff>180975</xdr:colOff>
      <xdr:row>151</xdr:row>
      <xdr:rowOff>152400</xdr:rowOff>
    </xdr:to>
    <xdr:sp macro="" textlink="">
      <xdr:nvSpPr>
        <xdr:cNvPr id="237" name="Freeform 10707">
          <a:extLst>
            <a:ext uri="{FF2B5EF4-FFF2-40B4-BE49-F238E27FC236}">
              <a16:creationId xmlns:a16="http://schemas.microsoft.com/office/drawing/2014/main" id="{00000000-0008-0000-1D00-0000ED000000}"/>
            </a:ext>
          </a:extLst>
        </xdr:cNvPr>
        <xdr:cNvSpPr/>
      </xdr:nvSpPr>
      <xdr:spPr>
        <a:xfrm>
          <a:off x="7658100" y="2736151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151</xdr:row>
      <xdr:rowOff>47625</xdr:rowOff>
    </xdr:from>
    <xdr:to>
      <xdr:col>23</xdr:col>
      <xdr:colOff>180975</xdr:colOff>
      <xdr:row>151</xdr:row>
      <xdr:rowOff>152400</xdr:rowOff>
    </xdr:to>
    <xdr:sp macro="" textlink="">
      <xdr:nvSpPr>
        <xdr:cNvPr id="238" name="Freeform 10707">
          <a:extLst>
            <a:ext uri="{FF2B5EF4-FFF2-40B4-BE49-F238E27FC236}">
              <a16:creationId xmlns:a16="http://schemas.microsoft.com/office/drawing/2014/main" id="{00000000-0008-0000-1D00-0000EE000000}"/>
            </a:ext>
          </a:extLst>
        </xdr:cNvPr>
        <xdr:cNvSpPr/>
      </xdr:nvSpPr>
      <xdr:spPr>
        <a:xfrm>
          <a:off x="8435975" y="2736151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151</xdr:row>
      <xdr:rowOff>47625</xdr:rowOff>
    </xdr:from>
    <xdr:to>
      <xdr:col>25</xdr:col>
      <xdr:colOff>180975</xdr:colOff>
      <xdr:row>151</xdr:row>
      <xdr:rowOff>152400</xdr:rowOff>
    </xdr:to>
    <xdr:sp macro="" textlink="">
      <xdr:nvSpPr>
        <xdr:cNvPr id="239" name="Freeform 10707">
          <a:extLst>
            <a:ext uri="{FF2B5EF4-FFF2-40B4-BE49-F238E27FC236}">
              <a16:creationId xmlns:a16="http://schemas.microsoft.com/office/drawing/2014/main" id="{00000000-0008-0000-1D00-0000EF000000}"/>
            </a:ext>
          </a:extLst>
        </xdr:cNvPr>
        <xdr:cNvSpPr/>
      </xdr:nvSpPr>
      <xdr:spPr>
        <a:xfrm>
          <a:off x="9191625" y="2736151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151</xdr:row>
      <xdr:rowOff>47625</xdr:rowOff>
    </xdr:from>
    <xdr:to>
      <xdr:col>27</xdr:col>
      <xdr:colOff>180975</xdr:colOff>
      <xdr:row>151</xdr:row>
      <xdr:rowOff>152400</xdr:rowOff>
    </xdr:to>
    <xdr:sp macro="" textlink="">
      <xdr:nvSpPr>
        <xdr:cNvPr id="240" name="Freeform 10707">
          <a:extLst>
            <a:ext uri="{FF2B5EF4-FFF2-40B4-BE49-F238E27FC236}">
              <a16:creationId xmlns:a16="http://schemas.microsoft.com/office/drawing/2014/main" id="{00000000-0008-0000-1D00-0000F0000000}"/>
            </a:ext>
          </a:extLst>
        </xdr:cNvPr>
        <xdr:cNvSpPr/>
      </xdr:nvSpPr>
      <xdr:spPr>
        <a:xfrm>
          <a:off x="9939655" y="2736151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27</xdr:col>
      <xdr:colOff>160020</xdr:colOff>
      <xdr:row>151</xdr:row>
      <xdr:rowOff>38100</xdr:rowOff>
    </xdr:from>
    <xdr:to>
      <xdr:col>28</xdr:col>
      <xdr:colOff>340995</xdr:colOff>
      <xdr:row>151</xdr:row>
      <xdr:rowOff>129540</xdr:rowOff>
    </xdr:to>
    <xdr:sp macro="" textlink="">
      <xdr:nvSpPr>
        <xdr:cNvPr id="241" name="Freeform 10707">
          <a:extLst>
            <a:ext uri="{FF2B5EF4-FFF2-40B4-BE49-F238E27FC236}">
              <a16:creationId xmlns:a16="http://schemas.microsoft.com/office/drawing/2014/main" id="{00000000-0008-0000-1D00-0000F1000000}"/>
            </a:ext>
          </a:extLst>
        </xdr:cNvPr>
        <xdr:cNvSpPr/>
      </xdr:nvSpPr>
      <xdr:spPr>
        <a:xfrm>
          <a:off x="10661650" y="27351990"/>
          <a:ext cx="543560" cy="9144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160</xdr:row>
      <xdr:rowOff>47625</xdr:rowOff>
    </xdr:from>
    <xdr:to>
      <xdr:col>3</xdr:col>
      <xdr:colOff>180975</xdr:colOff>
      <xdr:row>160</xdr:row>
      <xdr:rowOff>152400</xdr:rowOff>
    </xdr:to>
    <xdr:sp macro="" textlink="">
      <xdr:nvSpPr>
        <xdr:cNvPr id="242" name="Freeform 10707">
          <a:extLst>
            <a:ext uri="{FF2B5EF4-FFF2-40B4-BE49-F238E27FC236}">
              <a16:creationId xmlns:a16="http://schemas.microsoft.com/office/drawing/2014/main" id="{00000000-0008-0000-1D00-0000F2000000}"/>
            </a:ext>
          </a:extLst>
        </xdr:cNvPr>
        <xdr:cNvSpPr/>
      </xdr:nvSpPr>
      <xdr:spPr>
        <a:xfrm>
          <a:off x="697230" y="2897314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151</xdr:row>
      <xdr:rowOff>47625</xdr:rowOff>
    </xdr:from>
    <xdr:to>
      <xdr:col>19</xdr:col>
      <xdr:colOff>180975</xdr:colOff>
      <xdr:row>151</xdr:row>
      <xdr:rowOff>152400</xdr:rowOff>
    </xdr:to>
    <xdr:sp macro="" textlink="">
      <xdr:nvSpPr>
        <xdr:cNvPr id="243" name="Freeform 10707">
          <a:extLst>
            <a:ext uri="{FF2B5EF4-FFF2-40B4-BE49-F238E27FC236}">
              <a16:creationId xmlns:a16="http://schemas.microsoft.com/office/drawing/2014/main" id="{00000000-0008-0000-1D00-0000F3000000}"/>
            </a:ext>
          </a:extLst>
        </xdr:cNvPr>
        <xdr:cNvSpPr/>
      </xdr:nvSpPr>
      <xdr:spPr>
        <a:xfrm>
          <a:off x="6902450" y="2736151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153</xdr:row>
      <xdr:rowOff>0</xdr:rowOff>
    </xdr:from>
    <xdr:to>
      <xdr:col>25</xdr:col>
      <xdr:colOff>352425</xdr:colOff>
      <xdr:row>153</xdr:row>
      <xdr:rowOff>0</xdr:rowOff>
    </xdr:to>
    <xdr:sp macro="" textlink="">
      <xdr:nvSpPr>
        <xdr:cNvPr id="244" name="AutoShape 46">
          <a:extLst>
            <a:ext uri="{FF2B5EF4-FFF2-40B4-BE49-F238E27FC236}">
              <a16:creationId xmlns:a16="http://schemas.microsoft.com/office/drawing/2014/main" id="{00000000-0008-0000-1D00-0000F4000000}"/>
            </a:ext>
          </a:extLst>
        </xdr:cNvPr>
        <xdr:cNvSpPr>
          <a:spLocks noChangeArrowheads="1"/>
        </xdr:cNvSpPr>
      </xdr:nvSpPr>
      <xdr:spPr>
        <a:xfrm>
          <a:off x="9768205" y="2767203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153</xdr:row>
      <xdr:rowOff>0</xdr:rowOff>
    </xdr:from>
    <xdr:to>
      <xdr:col>27</xdr:col>
      <xdr:colOff>352425</xdr:colOff>
      <xdr:row>153</xdr:row>
      <xdr:rowOff>0</xdr:rowOff>
    </xdr:to>
    <xdr:sp macro="" textlink="">
      <xdr:nvSpPr>
        <xdr:cNvPr id="245" name="AutoShape 46">
          <a:extLst>
            <a:ext uri="{FF2B5EF4-FFF2-40B4-BE49-F238E27FC236}">
              <a16:creationId xmlns:a16="http://schemas.microsoft.com/office/drawing/2014/main" id="{00000000-0008-0000-1D00-0000F5000000}"/>
            </a:ext>
          </a:extLst>
        </xdr:cNvPr>
        <xdr:cNvSpPr>
          <a:spLocks noChangeArrowheads="1"/>
        </xdr:cNvSpPr>
      </xdr:nvSpPr>
      <xdr:spPr>
        <a:xfrm>
          <a:off x="10501630" y="2767203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153</xdr:row>
      <xdr:rowOff>0</xdr:rowOff>
    </xdr:from>
    <xdr:to>
      <xdr:col>23</xdr:col>
      <xdr:colOff>352425</xdr:colOff>
      <xdr:row>153</xdr:row>
      <xdr:rowOff>0</xdr:rowOff>
    </xdr:to>
    <xdr:sp macro="" textlink="">
      <xdr:nvSpPr>
        <xdr:cNvPr id="246" name="AutoShape 46">
          <a:extLst>
            <a:ext uri="{FF2B5EF4-FFF2-40B4-BE49-F238E27FC236}">
              <a16:creationId xmlns:a16="http://schemas.microsoft.com/office/drawing/2014/main" id="{00000000-0008-0000-1D00-0000F6000000}"/>
            </a:ext>
          </a:extLst>
        </xdr:cNvPr>
        <xdr:cNvSpPr>
          <a:spLocks noChangeArrowheads="1"/>
        </xdr:cNvSpPr>
      </xdr:nvSpPr>
      <xdr:spPr>
        <a:xfrm>
          <a:off x="9020175" y="2767203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162</xdr:row>
      <xdr:rowOff>0</xdr:rowOff>
    </xdr:from>
    <xdr:to>
      <xdr:col>1</xdr:col>
      <xdr:colOff>352425</xdr:colOff>
      <xdr:row>162</xdr:row>
      <xdr:rowOff>0</xdr:rowOff>
    </xdr:to>
    <xdr:sp macro="" textlink="">
      <xdr:nvSpPr>
        <xdr:cNvPr id="247" name="AutoShape 46">
          <a:extLst>
            <a:ext uri="{FF2B5EF4-FFF2-40B4-BE49-F238E27FC236}">
              <a16:creationId xmlns:a16="http://schemas.microsoft.com/office/drawing/2014/main" id="{00000000-0008-0000-1D00-0000F7000000}"/>
            </a:ext>
          </a:extLst>
        </xdr:cNvPr>
        <xdr:cNvSpPr>
          <a:spLocks noChangeArrowheads="1"/>
        </xdr:cNvSpPr>
      </xdr:nvSpPr>
      <xdr:spPr>
        <a:xfrm>
          <a:off x="525780" y="2928366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160</xdr:row>
      <xdr:rowOff>47625</xdr:rowOff>
    </xdr:from>
    <xdr:to>
      <xdr:col>5</xdr:col>
      <xdr:colOff>182880</xdr:colOff>
      <xdr:row>160</xdr:row>
      <xdr:rowOff>121920</xdr:rowOff>
    </xdr:to>
    <xdr:sp macro="" textlink="">
      <xdr:nvSpPr>
        <xdr:cNvPr id="248" name="Freeform 10707">
          <a:extLst>
            <a:ext uri="{FF2B5EF4-FFF2-40B4-BE49-F238E27FC236}">
              <a16:creationId xmlns:a16="http://schemas.microsoft.com/office/drawing/2014/main" id="{00000000-0008-0000-1D00-0000F8000000}"/>
            </a:ext>
          </a:extLst>
        </xdr:cNvPr>
        <xdr:cNvSpPr/>
      </xdr:nvSpPr>
      <xdr:spPr>
        <a:xfrm>
          <a:off x="1485900" y="28973145"/>
          <a:ext cx="821690" cy="742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153</xdr:row>
      <xdr:rowOff>0</xdr:rowOff>
    </xdr:from>
    <xdr:to>
      <xdr:col>23</xdr:col>
      <xdr:colOff>352425</xdr:colOff>
      <xdr:row>153</xdr:row>
      <xdr:rowOff>0</xdr:rowOff>
    </xdr:to>
    <xdr:sp macro="" textlink="">
      <xdr:nvSpPr>
        <xdr:cNvPr id="249" name="AutoShape 46">
          <a:extLst>
            <a:ext uri="{FF2B5EF4-FFF2-40B4-BE49-F238E27FC236}">
              <a16:creationId xmlns:a16="http://schemas.microsoft.com/office/drawing/2014/main" id="{00000000-0008-0000-1D00-0000F9000000}"/>
            </a:ext>
          </a:extLst>
        </xdr:cNvPr>
        <xdr:cNvSpPr>
          <a:spLocks noChangeArrowheads="1"/>
        </xdr:cNvSpPr>
      </xdr:nvSpPr>
      <xdr:spPr>
        <a:xfrm>
          <a:off x="9020175" y="2767203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151</xdr:row>
      <xdr:rowOff>57150</xdr:rowOff>
    </xdr:from>
    <xdr:to>
      <xdr:col>21</xdr:col>
      <xdr:colOff>352425</xdr:colOff>
      <xdr:row>153</xdr:row>
      <xdr:rowOff>0</xdr:rowOff>
    </xdr:to>
    <xdr:sp macro="" textlink="">
      <xdr:nvSpPr>
        <xdr:cNvPr id="250" name="AutoShape 46">
          <a:extLst>
            <a:ext uri="{FF2B5EF4-FFF2-40B4-BE49-F238E27FC236}">
              <a16:creationId xmlns:a16="http://schemas.microsoft.com/office/drawing/2014/main" id="{00000000-0008-0000-1D00-0000FA000000}"/>
            </a:ext>
          </a:extLst>
        </xdr:cNvPr>
        <xdr:cNvSpPr>
          <a:spLocks noChangeArrowheads="1"/>
        </xdr:cNvSpPr>
      </xdr:nvSpPr>
      <xdr:spPr>
        <a:xfrm>
          <a:off x="8264525"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151</xdr:row>
      <xdr:rowOff>57150</xdr:rowOff>
    </xdr:from>
    <xdr:to>
      <xdr:col>23</xdr:col>
      <xdr:colOff>352425</xdr:colOff>
      <xdr:row>153</xdr:row>
      <xdr:rowOff>0</xdr:rowOff>
    </xdr:to>
    <xdr:sp macro="" textlink="">
      <xdr:nvSpPr>
        <xdr:cNvPr id="251" name="AutoShape 46">
          <a:extLst>
            <a:ext uri="{FF2B5EF4-FFF2-40B4-BE49-F238E27FC236}">
              <a16:creationId xmlns:a16="http://schemas.microsoft.com/office/drawing/2014/main" id="{00000000-0008-0000-1D00-0000FB000000}"/>
            </a:ext>
          </a:extLst>
        </xdr:cNvPr>
        <xdr:cNvSpPr>
          <a:spLocks noChangeArrowheads="1"/>
        </xdr:cNvSpPr>
      </xdr:nvSpPr>
      <xdr:spPr>
        <a:xfrm>
          <a:off x="9020175"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153</xdr:row>
      <xdr:rowOff>0</xdr:rowOff>
    </xdr:from>
    <xdr:to>
      <xdr:col>25</xdr:col>
      <xdr:colOff>352425</xdr:colOff>
      <xdr:row>153</xdr:row>
      <xdr:rowOff>0</xdr:rowOff>
    </xdr:to>
    <xdr:sp macro="" textlink="">
      <xdr:nvSpPr>
        <xdr:cNvPr id="252" name="AutoShape 46">
          <a:extLst>
            <a:ext uri="{FF2B5EF4-FFF2-40B4-BE49-F238E27FC236}">
              <a16:creationId xmlns:a16="http://schemas.microsoft.com/office/drawing/2014/main" id="{00000000-0008-0000-1D00-0000FC000000}"/>
            </a:ext>
          </a:extLst>
        </xdr:cNvPr>
        <xdr:cNvSpPr>
          <a:spLocks noChangeArrowheads="1"/>
        </xdr:cNvSpPr>
      </xdr:nvSpPr>
      <xdr:spPr>
        <a:xfrm>
          <a:off x="9768205" y="2767203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153</xdr:row>
      <xdr:rowOff>0</xdr:rowOff>
    </xdr:from>
    <xdr:to>
      <xdr:col>23</xdr:col>
      <xdr:colOff>352425</xdr:colOff>
      <xdr:row>153</xdr:row>
      <xdr:rowOff>0</xdr:rowOff>
    </xdr:to>
    <xdr:sp macro="" textlink="">
      <xdr:nvSpPr>
        <xdr:cNvPr id="254" name="AutoShape 46">
          <a:extLst>
            <a:ext uri="{FF2B5EF4-FFF2-40B4-BE49-F238E27FC236}">
              <a16:creationId xmlns:a16="http://schemas.microsoft.com/office/drawing/2014/main" id="{00000000-0008-0000-1D00-0000FE000000}"/>
            </a:ext>
          </a:extLst>
        </xdr:cNvPr>
        <xdr:cNvSpPr>
          <a:spLocks noChangeArrowheads="1"/>
        </xdr:cNvSpPr>
      </xdr:nvSpPr>
      <xdr:spPr>
        <a:xfrm>
          <a:off x="9020175" y="2767203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162</xdr:row>
      <xdr:rowOff>0</xdr:rowOff>
    </xdr:from>
    <xdr:to>
      <xdr:col>1</xdr:col>
      <xdr:colOff>352425</xdr:colOff>
      <xdr:row>162</xdr:row>
      <xdr:rowOff>0</xdr:rowOff>
    </xdr:to>
    <xdr:sp macro="" textlink="">
      <xdr:nvSpPr>
        <xdr:cNvPr id="255" name="AutoShape 46">
          <a:extLst>
            <a:ext uri="{FF2B5EF4-FFF2-40B4-BE49-F238E27FC236}">
              <a16:creationId xmlns:a16="http://schemas.microsoft.com/office/drawing/2014/main" id="{00000000-0008-0000-1D00-0000FF000000}"/>
            </a:ext>
          </a:extLst>
        </xdr:cNvPr>
        <xdr:cNvSpPr>
          <a:spLocks noChangeArrowheads="1"/>
        </xdr:cNvSpPr>
      </xdr:nvSpPr>
      <xdr:spPr>
        <a:xfrm>
          <a:off x="525780" y="2928366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151</xdr:row>
      <xdr:rowOff>57150</xdr:rowOff>
    </xdr:from>
    <xdr:to>
      <xdr:col>17</xdr:col>
      <xdr:colOff>190500</xdr:colOff>
      <xdr:row>152</xdr:row>
      <xdr:rowOff>0</xdr:rowOff>
    </xdr:to>
    <xdr:sp macro="" textlink="">
      <xdr:nvSpPr>
        <xdr:cNvPr id="256" name="Freeform 10707">
          <a:extLst>
            <a:ext uri="{FF2B5EF4-FFF2-40B4-BE49-F238E27FC236}">
              <a16:creationId xmlns:a16="http://schemas.microsoft.com/office/drawing/2014/main" id="{00000000-0008-0000-1D00-000000010000}"/>
            </a:ext>
          </a:extLst>
        </xdr:cNvPr>
        <xdr:cNvSpPr/>
      </xdr:nvSpPr>
      <xdr:spPr>
        <a:xfrm>
          <a:off x="6149340" y="2737104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153</xdr:row>
      <xdr:rowOff>0</xdr:rowOff>
    </xdr:from>
    <xdr:to>
      <xdr:col>23</xdr:col>
      <xdr:colOff>352425</xdr:colOff>
      <xdr:row>153</xdr:row>
      <xdr:rowOff>0</xdr:rowOff>
    </xdr:to>
    <xdr:sp macro="" textlink="">
      <xdr:nvSpPr>
        <xdr:cNvPr id="257" name="AutoShape 46">
          <a:extLst>
            <a:ext uri="{FF2B5EF4-FFF2-40B4-BE49-F238E27FC236}">
              <a16:creationId xmlns:a16="http://schemas.microsoft.com/office/drawing/2014/main" id="{00000000-0008-0000-1D00-000001010000}"/>
            </a:ext>
          </a:extLst>
        </xdr:cNvPr>
        <xdr:cNvSpPr>
          <a:spLocks noChangeArrowheads="1"/>
        </xdr:cNvSpPr>
      </xdr:nvSpPr>
      <xdr:spPr>
        <a:xfrm>
          <a:off x="9020175" y="2767203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151</xdr:row>
      <xdr:rowOff>57150</xdr:rowOff>
    </xdr:from>
    <xdr:to>
      <xdr:col>14</xdr:col>
      <xdr:colOff>0</xdr:colOff>
      <xdr:row>153</xdr:row>
      <xdr:rowOff>0</xdr:rowOff>
    </xdr:to>
    <xdr:sp macro="" textlink="">
      <xdr:nvSpPr>
        <xdr:cNvPr id="258" name="AutoShape 46">
          <a:extLst>
            <a:ext uri="{FF2B5EF4-FFF2-40B4-BE49-F238E27FC236}">
              <a16:creationId xmlns:a16="http://schemas.microsoft.com/office/drawing/2014/main" id="{00000000-0008-0000-1D00-000002010000}"/>
            </a:ext>
          </a:extLst>
        </xdr:cNvPr>
        <xdr:cNvSpPr>
          <a:spLocks noChangeArrowheads="1"/>
        </xdr:cNvSpPr>
      </xdr:nvSpPr>
      <xdr:spPr>
        <a:xfrm>
          <a:off x="5205730" y="2737104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151</xdr:row>
      <xdr:rowOff>57150</xdr:rowOff>
    </xdr:from>
    <xdr:to>
      <xdr:col>11</xdr:col>
      <xdr:colOff>352425</xdr:colOff>
      <xdr:row>153</xdr:row>
      <xdr:rowOff>0</xdr:rowOff>
    </xdr:to>
    <xdr:sp macro="" textlink="">
      <xdr:nvSpPr>
        <xdr:cNvPr id="259" name="AutoShape 46">
          <a:extLst>
            <a:ext uri="{FF2B5EF4-FFF2-40B4-BE49-F238E27FC236}">
              <a16:creationId xmlns:a16="http://schemas.microsoft.com/office/drawing/2014/main" id="{00000000-0008-0000-1D00-000003010000}"/>
            </a:ext>
          </a:extLst>
        </xdr:cNvPr>
        <xdr:cNvSpPr>
          <a:spLocks noChangeArrowheads="1"/>
        </xdr:cNvSpPr>
      </xdr:nvSpPr>
      <xdr:spPr>
        <a:xfrm>
          <a:off x="4443095"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151</xdr:row>
      <xdr:rowOff>57150</xdr:rowOff>
    </xdr:from>
    <xdr:to>
      <xdr:col>9</xdr:col>
      <xdr:colOff>352425</xdr:colOff>
      <xdr:row>153</xdr:row>
      <xdr:rowOff>0</xdr:rowOff>
    </xdr:to>
    <xdr:sp macro="" textlink="">
      <xdr:nvSpPr>
        <xdr:cNvPr id="260" name="AutoShape 46">
          <a:extLst>
            <a:ext uri="{FF2B5EF4-FFF2-40B4-BE49-F238E27FC236}">
              <a16:creationId xmlns:a16="http://schemas.microsoft.com/office/drawing/2014/main" id="{00000000-0008-0000-1D00-000004010000}"/>
            </a:ext>
          </a:extLst>
        </xdr:cNvPr>
        <xdr:cNvSpPr>
          <a:spLocks noChangeArrowheads="1"/>
        </xdr:cNvSpPr>
      </xdr:nvSpPr>
      <xdr:spPr>
        <a:xfrm>
          <a:off x="3680460"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151</xdr:row>
      <xdr:rowOff>57150</xdr:rowOff>
    </xdr:from>
    <xdr:to>
      <xdr:col>7</xdr:col>
      <xdr:colOff>352425</xdr:colOff>
      <xdr:row>153</xdr:row>
      <xdr:rowOff>0</xdr:rowOff>
    </xdr:to>
    <xdr:sp macro="" textlink="">
      <xdr:nvSpPr>
        <xdr:cNvPr id="261" name="AutoShape 46">
          <a:extLst>
            <a:ext uri="{FF2B5EF4-FFF2-40B4-BE49-F238E27FC236}">
              <a16:creationId xmlns:a16="http://schemas.microsoft.com/office/drawing/2014/main" id="{00000000-0008-0000-1D00-000005010000}"/>
            </a:ext>
          </a:extLst>
        </xdr:cNvPr>
        <xdr:cNvSpPr>
          <a:spLocks noChangeArrowheads="1"/>
        </xdr:cNvSpPr>
      </xdr:nvSpPr>
      <xdr:spPr>
        <a:xfrm>
          <a:off x="2902585"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151</xdr:row>
      <xdr:rowOff>47625</xdr:rowOff>
    </xdr:from>
    <xdr:to>
      <xdr:col>9</xdr:col>
      <xdr:colOff>180975</xdr:colOff>
      <xdr:row>151</xdr:row>
      <xdr:rowOff>152400</xdr:rowOff>
    </xdr:to>
    <xdr:sp macro="" textlink="">
      <xdr:nvSpPr>
        <xdr:cNvPr id="262" name="Freeform 10707">
          <a:extLst>
            <a:ext uri="{FF2B5EF4-FFF2-40B4-BE49-F238E27FC236}">
              <a16:creationId xmlns:a16="http://schemas.microsoft.com/office/drawing/2014/main" id="{00000000-0008-0000-1D00-000006010000}"/>
            </a:ext>
          </a:extLst>
        </xdr:cNvPr>
        <xdr:cNvSpPr/>
      </xdr:nvSpPr>
      <xdr:spPr>
        <a:xfrm>
          <a:off x="3074035" y="2736151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151</xdr:row>
      <xdr:rowOff>47625</xdr:rowOff>
    </xdr:from>
    <xdr:to>
      <xdr:col>11</xdr:col>
      <xdr:colOff>180975</xdr:colOff>
      <xdr:row>151</xdr:row>
      <xdr:rowOff>152400</xdr:rowOff>
    </xdr:to>
    <xdr:sp macro="" textlink="">
      <xdr:nvSpPr>
        <xdr:cNvPr id="263" name="Freeform 10707">
          <a:extLst>
            <a:ext uri="{FF2B5EF4-FFF2-40B4-BE49-F238E27FC236}">
              <a16:creationId xmlns:a16="http://schemas.microsoft.com/office/drawing/2014/main" id="{00000000-0008-0000-1D00-000007010000}"/>
            </a:ext>
          </a:extLst>
        </xdr:cNvPr>
        <xdr:cNvSpPr/>
      </xdr:nvSpPr>
      <xdr:spPr>
        <a:xfrm>
          <a:off x="3851910" y="2736151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151</xdr:row>
      <xdr:rowOff>47625</xdr:rowOff>
    </xdr:from>
    <xdr:to>
      <xdr:col>13</xdr:col>
      <xdr:colOff>180975</xdr:colOff>
      <xdr:row>151</xdr:row>
      <xdr:rowOff>152400</xdr:rowOff>
    </xdr:to>
    <xdr:sp macro="" textlink="">
      <xdr:nvSpPr>
        <xdr:cNvPr id="264" name="Freeform 10707">
          <a:extLst>
            <a:ext uri="{FF2B5EF4-FFF2-40B4-BE49-F238E27FC236}">
              <a16:creationId xmlns:a16="http://schemas.microsoft.com/office/drawing/2014/main" id="{00000000-0008-0000-1D00-000008010000}"/>
            </a:ext>
          </a:extLst>
        </xdr:cNvPr>
        <xdr:cNvSpPr/>
      </xdr:nvSpPr>
      <xdr:spPr>
        <a:xfrm>
          <a:off x="4614545" y="2736151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151</xdr:row>
      <xdr:rowOff>57150</xdr:rowOff>
    </xdr:from>
    <xdr:to>
      <xdr:col>5</xdr:col>
      <xdr:colOff>352425</xdr:colOff>
      <xdr:row>153</xdr:row>
      <xdr:rowOff>0</xdr:rowOff>
    </xdr:to>
    <xdr:sp macro="" textlink="">
      <xdr:nvSpPr>
        <xdr:cNvPr id="265" name="AutoShape 46">
          <a:extLst>
            <a:ext uri="{FF2B5EF4-FFF2-40B4-BE49-F238E27FC236}">
              <a16:creationId xmlns:a16="http://schemas.microsoft.com/office/drawing/2014/main" id="{00000000-0008-0000-1D00-000009010000}"/>
            </a:ext>
          </a:extLst>
        </xdr:cNvPr>
        <xdr:cNvSpPr>
          <a:spLocks noChangeArrowheads="1"/>
        </xdr:cNvSpPr>
      </xdr:nvSpPr>
      <xdr:spPr>
        <a:xfrm>
          <a:off x="2124710"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180975</xdr:colOff>
      <xdr:row>151</xdr:row>
      <xdr:rowOff>47625</xdr:rowOff>
    </xdr:from>
    <xdr:to>
      <xdr:col>7</xdr:col>
      <xdr:colOff>161925</xdr:colOff>
      <xdr:row>151</xdr:row>
      <xdr:rowOff>123825</xdr:rowOff>
    </xdr:to>
    <xdr:sp macro="" textlink="">
      <xdr:nvSpPr>
        <xdr:cNvPr id="266" name="Freeform 10707">
          <a:extLst>
            <a:ext uri="{FF2B5EF4-FFF2-40B4-BE49-F238E27FC236}">
              <a16:creationId xmlns:a16="http://schemas.microsoft.com/office/drawing/2014/main" id="{00000000-0008-0000-1D00-00000A010000}"/>
            </a:ext>
          </a:extLst>
        </xdr:cNvPr>
        <xdr:cNvSpPr/>
      </xdr:nvSpPr>
      <xdr:spPr>
        <a:xfrm>
          <a:off x="2305685" y="2736151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13</xdr:col>
      <xdr:colOff>171450</xdr:colOff>
      <xdr:row>151</xdr:row>
      <xdr:rowOff>57150</xdr:rowOff>
    </xdr:from>
    <xdr:to>
      <xdr:col>15</xdr:col>
      <xdr:colOff>190500</xdr:colOff>
      <xdr:row>152</xdr:row>
      <xdr:rowOff>0</xdr:rowOff>
    </xdr:to>
    <xdr:sp macro="" textlink="">
      <xdr:nvSpPr>
        <xdr:cNvPr id="267" name="Freeform 10707">
          <a:extLst>
            <a:ext uri="{FF2B5EF4-FFF2-40B4-BE49-F238E27FC236}">
              <a16:creationId xmlns:a16="http://schemas.microsoft.com/office/drawing/2014/main" id="{00000000-0008-0000-1D00-00000B010000}"/>
            </a:ext>
          </a:extLst>
        </xdr:cNvPr>
        <xdr:cNvSpPr/>
      </xdr:nvSpPr>
      <xdr:spPr>
        <a:xfrm>
          <a:off x="5377180" y="2737104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15</xdr:col>
      <xdr:colOff>0</xdr:colOff>
      <xdr:row>151</xdr:row>
      <xdr:rowOff>57150</xdr:rowOff>
    </xdr:from>
    <xdr:to>
      <xdr:col>15</xdr:col>
      <xdr:colOff>352425</xdr:colOff>
      <xdr:row>153</xdr:row>
      <xdr:rowOff>0</xdr:rowOff>
    </xdr:to>
    <xdr:sp macro="" textlink="">
      <xdr:nvSpPr>
        <xdr:cNvPr id="268" name="AutoShape 46">
          <a:extLst>
            <a:ext uri="{FF2B5EF4-FFF2-40B4-BE49-F238E27FC236}">
              <a16:creationId xmlns:a16="http://schemas.microsoft.com/office/drawing/2014/main" id="{00000000-0008-0000-1D00-00000C010000}"/>
            </a:ext>
          </a:extLst>
        </xdr:cNvPr>
        <xdr:cNvSpPr>
          <a:spLocks noChangeArrowheads="1"/>
        </xdr:cNvSpPr>
      </xdr:nvSpPr>
      <xdr:spPr>
        <a:xfrm>
          <a:off x="5968365" y="273710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142</xdr:row>
      <xdr:rowOff>57150</xdr:rowOff>
    </xdr:from>
    <xdr:to>
      <xdr:col>20</xdr:col>
      <xdr:colOff>0</xdr:colOff>
      <xdr:row>144</xdr:row>
      <xdr:rowOff>0</xdr:rowOff>
    </xdr:to>
    <xdr:sp macro="" textlink="">
      <xdr:nvSpPr>
        <xdr:cNvPr id="269" name="AutoShape 46">
          <a:extLst>
            <a:ext uri="{FF2B5EF4-FFF2-40B4-BE49-F238E27FC236}">
              <a16:creationId xmlns:a16="http://schemas.microsoft.com/office/drawing/2014/main" id="{00000000-0008-0000-1D00-00000D010000}"/>
            </a:ext>
          </a:extLst>
        </xdr:cNvPr>
        <xdr:cNvSpPr>
          <a:spLocks noChangeArrowheads="1"/>
        </xdr:cNvSpPr>
      </xdr:nvSpPr>
      <xdr:spPr>
        <a:xfrm>
          <a:off x="7486650" y="2575941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142</xdr:row>
      <xdr:rowOff>57150</xdr:rowOff>
    </xdr:from>
    <xdr:to>
      <xdr:col>25</xdr:col>
      <xdr:colOff>352425</xdr:colOff>
      <xdr:row>144</xdr:row>
      <xdr:rowOff>0</xdr:rowOff>
    </xdr:to>
    <xdr:sp macro="" textlink="">
      <xdr:nvSpPr>
        <xdr:cNvPr id="270" name="AutoShape 46">
          <a:extLst>
            <a:ext uri="{FF2B5EF4-FFF2-40B4-BE49-F238E27FC236}">
              <a16:creationId xmlns:a16="http://schemas.microsoft.com/office/drawing/2014/main" id="{00000000-0008-0000-1D00-00000E010000}"/>
            </a:ext>
          </a:extLst>
        </xdr:cNvPr>
        <xdr:cNvSpPr>
          <a:spLocks noChangeArrowheads="1"/>
        </xdr:cNvSpPr>
      </xdr:nvSpPr>
      <xdr:spPr>
        <a:xfrm>
          <a:off x="9768205" y="2575941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142</xdr:row>
      <xdr:rowOff>57150</xdr:rowOff>
    </xdr:from>
    <xdr:to>
      <xdr:col>27</xdr:col>
      <xdr:colOff>352425</xdr:colOff>
      <xdr:row>144</xdr:row>
      <xdr:rowOff>0</xdr:rowOff>
    </xdr:to>
    <xdr:sp macro="" textlink="">
      <xdr:nvSpPr>
        <xdr:cNvPr id="271" name="AutoShape 46">
          <a:extLst>
            <a:ext uri="{FF2B5EF4-FFF2-40B4-BE49-F238E27FC236}">
              <a16:creationId xmlns:a16="http://schemas.microsoft.com/office/drawing/2014/main" id="{00000000-0008-0000-1D00-00000F010000}"/>
            </a:ext>
          </a:extLst>
        </xdr:cNvPr>
        <xdr:cNvSpPr>
          <a:spLocks noChangeArrowheads="1"/>
        </xdr:cNvSpPr>
      </xdr:nvSpPr>
      <xdr:spPr>
        <a:xfrm>
          <a:off x="10501630" y="2575941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151</xdr:row>
      <xdr:rowOff>57150</xdr:rowOff>
    </xdr:from>
    <xdr:to>
      <xdr:col>2</xdr:col>
      <xdr:colOff>1905</xdr:colOff>
      <xdr:row>153</xdr:row>
      <xdr:rowOff>0</xdr:rowOff>
    </xdr:to>
    <xdr:sp macro="" textlink="">
      <xdr:nvSpPr>
        <xdr:cNvPr id="272" name="AutoShape 46">
          <a:extLst>
            <a:ext uri="{FF2B5EF4-FFF2-40B4-BE49-F238E27FC236}">
              <a16:creationId xmlns:a16="http://schemas.microsoft.com/office/drawing/2014/main" id="{00000000-0008-0000-1D00-000010010000}"/>
            </a:ext>
          </a:extLst>
        </xdr:cNvPr>
        <xdr:cNvSpPr>
          <a:spLocks noChangeArrowheads="1"/>
        </xdr:cNvSpPr>
      </xdr:nvSpPr>
      <xdr:spPr>
        <a:xfrm>
          <a:off x="525780" y="27371040"/>
          <a:ext cx="342265" cy="300990"/>
        </a:xfrm>
        <a:prstGeom prst="triangle">
          <a:avLst>
            <a:gd name="adj" fmla="val 50000"/>
          </a:avLst>
        </a:prstGeom>
        <a:solidFill>
          <a:srgbClr val="FFFF00"/>
        </a:solidFill>
        <a:ln w="9525">
          <a:solidFill>
            <a:srgbClr val="000000"/>
          </a:solidFill>
          <a:miter lim="800000"/>
        </a:ln>
      </xdr:spPr>
    </xdr:sp>
    <xdr:clientData/>
  </xdr:twoCellAnchor>
  <xdr:twoCellAnchor>
    <xdr:from>
      <xdr:col>3</xdr:col>
      <xdr:colOff>0</xdr:colOff>
      <xdr:row>151</xdr:row>
      <xdr:rowOff>57150</xdr:rowOff>
    </xdr:from>
    <xdr:to>
      <xdr:col>3</xdr:col>
      <xdr:colOff>352425</xdr:colOff>
      <xdr:row>153</xdr:row>
      <xdr:rowOff>0</xdr:rowOff>
    </xdr:to>
    <xdr:sp macro="" textlink="">
      <xdr:nvSpPr>
        <xdr:cNvPr id="273" name="AutoShape 46">
          <a:extLst>
            <a:ext uri="{FF2B5EF4-FFF2-40B4-BE49-F238E27FC236}">
              <a16:creationId xmlns:a16="http://schemas.microsoft.com/office/drawing/2014/main" id="{00000000-0008-0000-1D00-000011010000}"/>
            </a:ext>
          </a:extLst>
        </xdr:cNvPr>
        <xdr:cNvSpPr>
          <a:spLocks noChangeArrowheads="1"/>
        </xdr:cNvSpPr>
      </xdr:nvSpPr>
      <xdr:spPr>
        <a:xfrm>
          <a:off x="1362075" y="2737104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142</xdr:row>
      <xdr:rowOff>57150</xdr:rowOff>
    </xdr:from>
    <xdr:to>
      <xdr:col>17</xdr:col>
      <xdr:colOff>352425</xdr:colOff>
      <xdr:row>144</xdr:row>
      <xdr:rowOff>0</xdr:rowOff>
    </xdr:to>
    <xdr:sp macro="" textlink="">
      <xdr:nvSpPr>
        <xdr:cNvPr id="274" name="AutoShape 46">
          <a:extLst>
            <a:ext uri="{FF2B5EF4-FFF2-40B4-BE49-F238E27FC236}">
              <a16:creationId xmlns:a16="http://schemas.microsoft.com/office/drawing/2014/main" id="{00000000-0008-0000-1D00-000012010000}"/>
            </a:ext>
          </a:extLst>
        </xdr:cNvPr>
        <xdr:cNvSpPr>
          <a:spLocks noChangeArrowheads="1"/>
        </xdr:cNvSpPr>
      </xdr:nvSpPr>
      <xdr:spPr>
        <a:xfrm>
          <a:off x="6731000" y="257594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142</xdr:row>
      <xdr:rowOff>47625</xdr:rowOff>
    </xdr:from>
    <xdr:to>
      <xdr:col>21</xdr:col>
      <xdr:colOff>180975</xdr:colOff>
      <xdr:row>142</xdr:row>
      <xdr:rowOff>152400</xdr:rowOff>
    </xdr:to>
    <xdr:sp macro="" textlink="">
      <xdr:nvSpPr>
        <xdr:cNvPr id="275" name="Freeform 10707">
          <a:extLst>
            <a:ext uri="{FF2B5EF4-FFF2-40B4-BE49-F238E27FC236}">
              <a16:creationId xmlns:a16="http://schemas.microsoft.com/office/drawing/2014/main" id="{00000000-0008-0000-1D00-000013010000}"/>
            </a:ext>
          </a:extLst>
        </xdr:cNvPr>
        <xdr:cNvSpPr/>
      </xdr:nvSpPr>
      <xdr:spPr>
        <a:xfrm>
          <a:off x="7658100" y="2574988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142</xdr:row>
      <xdr:rowOff>47625</xdr:rowOff>
    </xdr:from>
    <xdr:to>
      <xdr:col>23</xdr:col>
      <xdr:colOff>180975</xdr:colOff>
      <xdr:row>142</xdr:row>
      <xdr:rowOff>152400</xdr:rowOff>
    </xdr:to>
    <xdr:sp macro="" textlink="">
      <xdr:nvSpPr>
        <xdr:cNvPr id="276" name="Freeform 10707">
          <a:extLst>
            <a:ext uri="{FF2B5EF4-FFF2-40B4-BE49-F238E27FC236}">
              <a16:creationId xmlns:a16="http://schemas.microsoft.com/office/drawing/2014/main" id="{00000000-0008-0000-1D00-000014010000}"/>
            </a:ext>
          </a:extLst>
        </xdr:cNvPr>
        <xdr:cNvSpPr/>
      </xdr:nvSpPr>
      <xdr:spPr>
        <a:xfrm>
          <a:off x="8435975" y="2574988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142</xdr:row>
      <xdr:rowOff>47625</xdr:rowOff>
    </xdr:from>
    <xdr:to>
      <xdr:col>25</xdr:col>
      <xdr:colOff>180975</xdr:colOff>
      <xdr:row>142</xdr:row>
      <xdr:rowOff>152400</xdr:rowOff>
    </xdr:to>
    <xdr:sp macro="" textlink="">
      <xdr:nvSpPr>
        <xdr:cNvPr id="277" name="Freeform 10707">
          <a:extLst>
            <a:ext uri="{FF2B5EF4-FFF2-40B4-BE49-F238E27FC236}">
              <a16:creationId xmlns:a16="http://schemas.microsoft.com/office/drawing/2014/main" id="{00000000-0008-0000-1D00-000015010000}"/>
            </a:ext>
          </a:extLst>
        </xdr:cNvPr>
        <xdr:cNvSpPr/>
      </xdr:nvSpPr>
      <xdr:spPr>
        <a:xfrm>
          <a:off x="9191625" y="2574988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142</xdr:row>
      <xdr:rowOff>47625</xdr:rowOff>
    </xdr:from>
    <xdr:to>
      <xdr:col>27</xdr:col>
      <xdr:colOff>180975</xdr:colOff>
      <xdr:row>142</xdr:row>
      <xdr:rowOff>152400</xdr:rowOff>
    </xdr:to>
    <xdr:sp macro="" textlink="">
      <xdr:nvSpPr>
        <xdr:cNvPr id="278" name="Freeform 10707">
          <a:extLst>
            <a:ext uri="{FF2B5EF4-FFF2-40B4-BE49-F238E27FC236}">
              <a16:creationId xmlns:a16="http://schemas.microsoft.com/office/drawing/2014/main" id="{00000000-0008-0000-1D00-000016010000}"/>
            </a:ext>
          </a:extLst>
        </xdr:cNvPr>
        <xdr:cNvSpPr/>
      </xdr:nvSpPr>
      <xdr:spPr>
        <a:xfrm>
          <a:off x="9939655" y="2574988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151</xdr:row>
      <xdr:rowOff>47625</xdr:rowOff>
    </xdr:from>
    <xdr:to>
      <xdr:col>1</xdr:col>
      <xdr:colOff>180975</xdr:colOff>
      <xdr:row>151</xdr:row>
      <xdr:rowOff>152400</xdr:rowOff>
    </xdr:to>
    <xdr:sp macro="" textlink="">
      <xdr:nvSpPr>
        <xdr:cNvPr id="279" name="Freeform 10707">
          <a:extLst>
            <a:ext uri="{FF2B5EF4-FFF2-40B4-BE49-F238E27FC236}">
              <a16:creationId xmlns:a16="http://schemas.microsoft.com/office/drawing/2014/main" id="{00000000-0008-0000-1D00-000017010000}"/>
            </a:ext>
          </a:extLst>
        </xdr:cNvPr>
        <xdr:cNvSpPr/>
      </xdr:nvSpPr>
      <xdr:spPr>
        <a:xfrm>
          <a:off x="171450" y="2736151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151</xdr:row>
      <xdr:rowOff>47625</xdr:rowOff>
    </xdr:from>
    <xdr:to>
      <xdr:col>3</xdr:col>
      <xdr:colOff>180975</xdr:colOff>
      <xdr:row>151</xdr:row>
      <xdr:rowOff>152400</xdr:rowOff>
    </xdr:to>
    <xdr:sp macro="" textlink="">
      <xdr:nvSpPr>
        <xdr:cNvPr id="280" name="Freeform 10707">
          <a:extLst>
            <a:ext uri="{FF2B5EF4-FFF2-40B4-BE49-F238E27FC236}">
              <a16:creationId xmlns:a16="http://schemas.microsoft.com/office/drawing/2014/main" id="{00000000-0008-0000-1D00-000018010000}"/>
            </a:ext>
          </a:extLst>
        </xdr:cNvPr>
        <xdr:cNvSpPr/>
      </xdr:nvSpPr>
      <xdr:spPr>
        <a:xfrm>
          <a:off x="697230" y="2736151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142</xdr:row>
      <xdr:rowOff>47625</xdr:rowOff>
    </xdr:from>
    <xdr:to>
      <xdr:col>19</xdr:col>
      <xdr:colOff>180975</xdr:colOff>
      <xdr:row>142</xdr:row>
      <xdr:rowOff>152400</xdr:rowOff>
    </xdr:to>
    <xdr:sp macro="" textlink="">
      <xdr:nvSpPr>
        <xdr:cNvPr id="281" name="Freeform 10707">
          <a:extLst>
            <a:ext uri="{FF2B5EF4-FFF2-40B4-BE49-F238E27FC236}">
              <a16:creationId xmlns:a16="http://schemas.microsoft.com/office/drawing/2014/main" id="{00000000-0008-0000-1D00-000019010000}"/>
            </a:ext>
          </a:extLst>
        </xdr:cNvPr>
        <xdr:cNvSpPr/>
      </xdr:nvSpPr>
      <xdr:spPr>
        <a:xfrm>
          <a:off x="6902450" y="2574988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144</xdr:row>
      <xdr:rowOff>0</xdr:rowOff>
    </xdr:from>
    <xdr:to>
      <xdr:col>25</xdr:col>
      <xdr:colOff>352425</xdr:colOff>
      <xdr:row>144</xdr:row>
      <xdr:rowOff>0</xdr:rowOff>
    </xdr:to>
    <xdr:sp macro="" textlink="">
      <xdr:nvSpPr>
        <xdr:cNvPr id="282" name="AutoShape 46">
          <a:extLst>
            <a:ext uri="{FF2B5EF4-FFF2-40B4-BE49-F238E27FC236}">
              <a16:creationId xmlns:a16="http://schemas.microsoft.com/office/drawing/2014/main" id="{00000000-0008-0000-1D00-00001A010000}"/>
            </a:ext>
          </a:extLst>
        </xdr:cNvPr>
        <xdr:cNvSpPr>
          <a:spLocks noChangeArrowheads="1"/>
        </xdr:cNvSpPr>
      </xdr:nvSpPr>
      <xdr:spPr>
        <a:xfrm>
          <a:off x="9768205" y="2606040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144</xdr:row>
      <xdr:rowOff>0</xdr:rowOff>
    </xdr:from>
    <xdr:to>
      <xdr:col>27</xdr:col>
      <xdr:colOff>352425</xdr:colOff>
      <xdr:row>144</xdr:row>
      <xdr:rowOff>0</xdr:rowOff>
    </xdr:to>
    <xdr:sp macro="" textlink="">
      <xdr:nvSpPr>
        <xdr:cNvPr id="283" name="AutoShape 46">
          <a:extLst>
            <a:ext uri="{FF2B5EF4-FFF2-40B4-BE49-F238E27FC236}">
              <a16:creationId xmlns:a16="http://schemas.microsoft.com/office/drawing/2014/main" id="{00000000-0008-0000-1D00-00001B010000}"/>
            </a:ext>
          </a:extLst>
        </xdr:cNvPr>
        <xdr:cNvSpPr>
          <a:spLocks noChangeArrowheads="1"/>
        </xdr:cNvSpPr>
      </xdr:nvSpPr>
      <xdr:spPr>
        <a:xfrm>
          <a:off x="10501630" y="2606040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144</xdr:row>
      <xdr:rowOff>0</xdr:rowOff>
    </xdr:from>
    <xdr:to>
      <xdr:col>23</xdr:col>
      <xdr:colOff>352425</xdr:colOff>
      <xdr:row>144</xdr:row>
      <xdr:rowOff>0</xdr:rowOff>
    </xdr:to>
    <xdr:sp macro="" textlink="">
      <xdr:nvSpPr>
        <xdr:cNvPr id="284" name="AutoShape 46">
          <a:extLst>
            <a:ext uri="{FF2B5EF4-FFF2-40B4-BE49-F238E27FC236}">
              <a16:creationId xmlns:a16="http://schemas.microsoft.com/office/drawing/2014/main" id="{00000000-0008-0000-1D00-00001C010000}"/>
            </a:ext>
          </a:extLst>
        </xdr:cNvPr>
        <xdr:cNvSpPr>
          <a:spLocks noChangeArrowheads="1"/>
        </xdr:cNvSpPr>
      </xdr:nvSpPr>
      <xdr:spPr>
        <a:xfrm>
          <a:off x="9020175" y="26060400"/>
          <a:ext cx="352425" cy="0"/>
        </a:xfrm>
        <a:prstGeom prst="triangle">
          <a:avLst>
            <a:gd name="adj" fmla="val 50000"/>
          </a:avLst>
        </a:prstGeom>
        <a:noFill/>
        <a:ln w="9525">
          <a:solidFill>
            <a:srgbClr val="000000"/>
          </a:solidFill>
          <a:miter lim="800000"/>
        </a:ln>
      </xdr:spPr>
    </xdr:sp>
    <xdr:clientData/>
  </xdr:twoCellAnchor>
  <xdr:twoCellAnchor>
    <xdr:from>
      <xdr:col>3</xdr:col>
      <xdr:colOff>160020</xdr:colOff>
      <xdr:row>151</xdr:row>
      <xdr:rowOff>47625</xdr:rowOff>
    </xdr:from>
    <xdr:to>
      <xdr:col>5</xdr:col>
      <xdr:colOff>175260</xdr:colOff>
      <xdr:row>151</xdr:row>
      <xdr:rowOff>121920</xdr:rowOff>
    </xdr:to>
    <xdr:sp macro="" textlink="">
      <xdr:nvSpPr>
        <xdr:cNvPr id="286" name="Freeform 10707">
          <a:extLst>
            <a:ext uri="{FF2B5EF4-FFF2-40B4-BE49-F238E27FC236}">
              <a16:creationId xmlns:a16="http://schemas.microsoft.com/office/drawing/2014/main" id="{00000000-0008-0000-1D00-00001E010000}"/>
            </a:ext>
          </a:extLst>
        </xdr:cNvPr>
        <xdr:cNvSpPr/>
      </xdr:nvSpPr>
      <xdr:spPr>
        <a:xfrm>
          <a:off x="1522095" y="27361515"/>
          <a:ext cx="777875" cy="742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144</xdr:row>
      <xdr:rowOff>0</xdr:rowOff>
    </xdr:from>
    <xdr:to>
      <xdr:col>23</xdr:col>
      <xdr:colOff>352425</xdr:colOff>
      <xdr:row>144</xdr:row>
      <xdr:rowOff>0</xdr:rowOff>
    </xdr:to>
    <xdr:sp macro="" textlink="">
      <xdr:nvSpPr>
        <xdr:cNvPr id="287" name="AutoShape 46">
          <a:extLst>
            <a:ext uri="{FF2B5EF4-FFF2-40B4-BE49-F238E27FC236}">
              <a16:creationId xmlns:a16="http://schemas.microsoft.com/office/drawing/2014/main" id="{00000000-0008-0000-1D00-00001F010000}"/>
            </a:ext>
          </a:extLst>
        </xdr:cNvPr>
        <xdr:cNvSpPr>
          <a:spLocks noChangeArrowheads="1"/>
        </xdr:cNvSpPr>
      </xdr:nvSpPr>
      <xdr:spPr>
        <a:xfrm>
          <a:off x="9020175" y="2606040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142</xdr:row>
      <xdr:rowOff>57150</xdr:rowOff>
    </xdr:from>
    <xdr:to>
      <xdr:col>21</xdr:col>
      <xdr:colOff>352425</xdr:colOff>
      <xdr:row>144</xdr:row>
      <xdr:rowOff>0</xdr:rowOff>
    </xdr:to>
    <xdr:sp macro="" textlink="">
      <xdr:nvSpPr>
        <xdr:cNvPr id="288" name="AutoShape 46">
          <a:extLst>
            <a:ext uri="{FF2B5EF4-FFF2-40B4-BE49-F238E27FC236}">
              <a16:creationId xmlns:a16="http://schemas.microsoft.com/office/drawing/2014/main" id="{00000000-0008-0000-1D00-000020010000}"/>
            </a:ext>
          </a:extLst>
        </xdr:cNvPr>
        <xdr:cNvSpPr>
          <a:spLocks noChangeArrowheads="1"/>
        </xdr:cNvSpPr>
      </xdr:nvSpPr>
      <xdr:spPr>
        <a:xfrm>
          <a:off x="8264525" y="257594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142</xdr:row>
      <xdr:rowOff>57150</xdr:rowOff>
    </xdr:from>
    <xdr:to>
      <xdr:col>23</xdr:col>
      <xdr:colOff>352425</xdr:colOff>
      <xdr:row>144</xdr:row>
      <xdr:rowOff>0</xdr:rowOff>
    </xdr:to>
    <xdr:sp macro="" textlink="">
      <xdr:nvSpPr>
        <xdr:cNvPr id="289" name="AutoShape 46">
          <a:extLst>
            <a:ext uri="{FF2B5EF4-FFF2-40B4-BE49-F238E27FC236}">
              <a16:creationId xmlns:a16="http://schemas.microsoft.com/office/drawing/2014/main" id="{00000000-0008-0000-1D00-000021010000}"/>
            </a:ext>
          </a:extLst>
        </xdr:cNvPr>
        <xdr:cNvSpPr>
          <a:spLocks noChangeArrowheads="1"/>
        </xdr:cNvSpPr>
      </xdr:nvSpPr>
      <xdr:spPr>
        <a:xfrm>
          <a:off x="9020175" y="25759410"/>
          <a:ext cx="352425"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144</xdr:row>
      <xdr:rowOff>0</xdr:rowOff>
    </xdr:from>
    <xdr:to>
      <xdr:col>25</xdr:col>
      <xdr:colOff>352425</xdr:colOff>
      <xdr:row>144</xdr:row>
      <xdr:rowOff>0</xdr:rowOff>
    </xdr:to>
    <xdr:sp macro="" textlink="">
      <xdr:nvSpPr>
        <xdr:cNvPr id="290" name="AutoShape 46">
          <a:extLst>
            <a:ext uri="{FF2B5EF4-FFF2-40B4-BE49-F238E27FC236}">
              <a16:creationId xmlns:a16="http://schemas.microsoft.com/office/drawing/2014/main" id="{00000000-0008-0000-1D00-000022010000}"/>
            </a:ext>
          </a:extLst>
        </xdr:cNvPr>
        <xdr:cNvSpPr>
          <a:spLocks noChangeArrowheads="1"/>
        </xdr:cNvSpPr>
      </xdr:nvSpPr>
      <xdr:spPr>
        <a:xfrm>
          <a:off x="9768205" y="2606040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144</xdr:row>
      <xdr:rowOff>0</xdr:rowOff>
    </xdr:from>
    <xdr:to>
      <xdr:col>23</xdr:col>
      <xdr:colOff>352425</xdr:colOff>
      <xdr:row>144</xdr:row>
      <xdr:rowOff>0</xdr:rowOff>
    </xdr:to>
    <xdr:sp macro="" textlink="">
      <xdr:nvSpPr>
        <xdr:cNvPr id="291" name="AutoShape 46">
          <a:extLst>
            <a:ext uri="{FF2B5EF4-FFF2-40B4-BE49-F238E27FC236}">
              <a16:creationId xmlns:a16="http://schemas.microsoft.com/office/drawing/2014/main" id="{00000000-0008-0000-1D00-000023010000}"/>
            </a:ext>
          </a:extLst>
        </xdr:cNvPr>
        <xdr:cNvSpPr>
          <a:spLocks noChangeArrowheads="1"/>
        </xdr:cNvSpPr>
      </xdr:nvSpPr>
      <xdr:spPr>
        <a:xfrm>
          <a:off x="9020175" y="2606040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142</xdr:row>
      <xdr:rowOff>57150</xdr:rowOff>
    </xdr:from>
    <xdr:to>
      <xdr:col>17</xdr:col>
      <xdr:colOff>190500</xdr:colOff>
      <xdr:row>143</xdr:row>
      <xdr:rowOff>0</xdr:rowOff>
    </xdr:to>
    <xdr:sp macro="" textlink="">
      <xdr:nvSpPr>
        <xdr:cNvPr id="292" name="Freeform 10707">
          <a:extLst>
            <a:ext uri="{FF2B5EF4-FFF2-40B4-BE49-F238E27FC236}">
              <a16:creationId xmlns:a16="http://schemas.microsoft.com/office/drawing/2014/main" id="{00000000-0008-0000-1D00-000024010000}"/>
            </a:ext>
          </a:extLst>
        </xdr:cNvPr>
        <xdr:cNvSpPr/>
      </xdr:nvSpPr>
      <xdr:spPr>
        <a:xfrm>
          <a:off x="6149340" y="2575941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13</xdr:col>
      <xdr:colOff>0</xdr:colOff>
      <xdr:row>142</xdr:row>
      <xdr:rowOff>57150</xdr:rowOff>
    </xdr:from>
    <xdr:to>
      <xdr:col>14</xdr:col>
      <xdr:colOff>0</xdr:colOff>
      <xdr:row>144</xdr:row>
      <xdr:rowOff>0</xdr:rowOff>
    </xdr:to>
    <xdr:sp macro="" textlink="">
      <xdr:nvSpPr>
        <xdr:cNvPr id="294" name="AutoShape 46">
          <a:extLst>
            <a:ext uri="{FF2B5EF4-FFF2-40B4-BE49-F238E27FC236}">
              <a16:creationId xmlns:a16="http://schemas.microsoft.com/office/drawing/2014/main" id="{00000000-0008-0000-1D00-000026010000}"/>
            </a:ext>
          </a:extLst>
        </xdr:cNvPr>
        <xdr:cNvSpPr>
          <a:spLocks noChangeArrowheads="1"/>
        </xdr:cNvSpPr>
      </xdr:nvSpPr>
      <xdr:spPr>
        <a:xfrm>
          <a:off x="5205730" y="2575941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142</xdr:row>
      <xdr:rowOff>57150</xdr:rowOff>
    </xdr:from>
    <xdr:to>
      <xdr:col>11</xdr:col>
      <xdr:colOff>352425</xdr:colOff>
      <xdr:row>144</xdr:row>
      <xdr:rowOff>0</xdr:rowOff>
    </xdr:to>
    <xdr:sp macro="" textlink="">
      <xdr:nvSpPr>
        <xdr:cNvPr id="295" name="AutoShape 46">
          <a:extLst>
            <a:ext uri="{FF2B5EF4-FFF2-40B4-BE49-F238E27FC236}">
              <a16:creationId xmlns:a16="http://schemas.microsoft.com/office/drawing/2014/main" id="{00000000-0008-0000-1D00-000027010000}"/>
            </a:ext>
          </a:extLst>
        </xdr:cNvPr>
        <xdr:cNvSpPr>
          <a:spLocks noChangeArrowheads="1"/>
        </xdr:cNvSpPr>
      </xdr:nvSpPr>
      <xdr:spPr>
        <a:xfrm>
          <a:off x="4443095" y="2575941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142</xdr:row>
      <xdr:rowOff>57150</xdr:rowOff>
    </xdr:from>
    <xdr:to>
      <xdr:col>9</xdr:col>
      <xdr:colOff>352425</xdr:colOff>
      <xdr:row>144</xdr:row>
      <xdr:rowOff>0</xdr:rowOff>
    </xdr:to>
    <xdr:sp macro="" textlink="">
      <xdr:nvSpPr>
        <xdr:cNvPr id="296" name="AutoShape 46">
          <a:extLst>
            <a:ext uri="{FF2B5EF4-FFF2-40B4-BE49-F238E27FC236}">
              <a16:creationId xmlns:a16="http://schemas.microsoft.com/office/drawing/2014/main" id="{00000000-0008-0000-1D00-000028010000}"/>
            </a:ext>
          </a:extLst>
        </xdr:cNvPr>
        <xdr:cNvSpPr>
          <a:spLocks noChangeArrowheads="1"/>
        </xdr:cNvSpPr>
      </xdr:nvSpPr>
      <xdr:spPr>
        <a:xfrm>
          <a:off x="3680460" y="2575941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142</xdr:row>
      <xdr:rowOff>57150</xdr:rowOff>
    </xdr:from>
    <xdr:to>
      <xdr:col>7</xdr:col>
      <xdr:colOff>352425</xdr:colOff>
      <xdr:row>144</xdr:row>
      <xdr:rowOff>0</xdr:rowOff>
    </xdr:to>
    <xdr:sp macro="" textlink="">
      <xdr:nvSpPr>
        <xdr:cNvPr id="297" name="AutoShape 46">
          <a:extLst>
            <a:ext uri="{FF2B5EF4-FFF2-40B4-BE49-F238E27FC236}">
              <a16:creationId xmlns:a16="http://schemas.microsoft.com/office/drawing/2014/main" id="{00000000-0008-0000-1D00-000029010000}"/>
            </a:ext>
          </a:extLst>
        </xdr:cNvPr>
        <xdr:cNvSpPr>
          <a:spLocks noChangeArrowheads="1"/>
        </xdr:cNvSpPr>
      </xdr:nvSpPr>
      <xdr:spPr>
        <a:xfrm>
          <a:off x="2902585" y="2575941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142</xdr:row>
      <xdr:rowOff>47625</xdr:rowOff>
    </xdr:from>
    <xdr:to>
      <xdr:col>9</xdr:col>
      <xdr:colOff>180975</xdr:colOff>
      <xdr:row>142</xdr:row>
      <xdr:rowOff>152400</xdr:rowOff>
    </xdr:to>
    <xdr:sp macro="" textlink="">
      <xdr:nvSpPr>
        <xdr:cNvPr id="298" name="Freeform 10707">
          <a:extLst>
            <a:ext uri="{FF2B5EF4-FFF2-40B4-BE49-F238E27FC236}">
              <a16:creationId xmlns:a16="http://schemas.microsoft.com/office/drawing/2014/main" id="{00000000-0008-0000-1D00-00002A010000}"/>
            </a:ext>
          </a:extLst>
        </xdr:cNvPr>
        <xdr:cNvSpPr/>
      </xdr:nvSpPr>
      <xdr:spPr>
        <a:xfrm>
          <a:off x="3074035" y="2574988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142</xdr:row>
      <xdr:rowOff>47625</xdr:rowOff>
    </xdr:from>
    <xdr:to>
      <xdr:col>11</xdr:col>
      <xdr:colOff>180975</xdr:colOff>
      <xdr:row>142</xdr:row>
      <xdr:rowOff>152400</xdr:rowOff>
    </xdr:to>
    <xdr:sp macro="" textlink="">
      <xdr:nvSpPr>
        <xdr:cNvPr id="299" name="Freeform 10707">
          <a:extLst>
            <a:ext uri="{FF2B5EF4-FFF2-40B4-BE49-F238E27FC236}">
              <a16:creationId xmlns:a16="http://schemas.microsoft.com/office/drawing/2014/main" id="{00000000-0008-0000-1D00-00002B010000}"/>
            </a:ext>
          </a:extLst>
        </xdr:cNvPr>
        <xdr:cNvSpPr/>
      </xdr:nvSpPr>
      <xdr:spPr>
        <a:xfrm>
          <a:off x="3851910" y="2574988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142</xdr:row>
      <xdr:rowOff>47625</xdr:rowOff>
    </xdr:from>
    <xdr:to>
      <xdr:col>13</xdr:col>
      <xdr:colOff>180975</xdr:colOff>
      <xdr:row>142</xdr:row>
      <xdr:rowOff>152400</xdr:rowOff>
    </xdr:to>
    <xdr:sp macro="" textlink="">
      <xdr:nvSpPr>
        <xdr:cNvPr id="300" name="Freeform 10707">
          <a:extLst>
            <a:ext uri="{FF2B5EF4-FFF2-40B4-BE49-F238E27FC236}">
              <a16:creationId xmlns:a16="http://schemas.microsoft.com/office/drawing/2014/main" id="{00000000-0008-0000-1D00-00002C010000}"/>
            </a:ext>
          </a:extLst>
        </xdr:cNvPr>
        <xdr:cNvSpPr/>
      </xdr:nvSpPr>
      <xdr:spPr>
        <a:xfrm>
          <a:off x="4614545" y="2574988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142</xdr:row>
      <xdr:rowOff>57150</xdr:rowOff>
    </xdr:from>
    <xdr:to>
      <xdr:col>5</xdr:col>
      <xdr:colOff>352425</xdr:colOff>
      <xdr:row>144</xdr:row>
      <xdr:rowOff>0</xdr:rowOff>
    </xdr:to>
    <xdr:sp macro="" textlink="">
      <xdr:nvSpPr>
        <xdr:cNvPr id="301" name="AutoShape 46">
          <a:extLst>
            <a:ext uri="{FF2B5EF4-FFF2-40B4-BE49-F238E27FC236}">
              <a16:creationId xmlns:a16="http://schemas.microsoft.com/office/drawing/2014/main" id="{00000000-0008-0000-1D00-00002D010000}"/>
            </a:ext>
          </a:extLst>
        </xdr:cNvPr>
        <xdr:cNvSpPr>
          <a:spLocks noChangeArrowheads="1"/>
        </xdr:cNvSpPr>
      </xdr:nvSpPr>
      <xdr:spPr>
        <a:xfrm>
          <a:off x="2124710" y="2575941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142</xdr:row>
      <xdr:rowOff>47625</xdr:rowOff>
    </xdr:from>
    <xdr:to>
      <xdr:col>7</xdr:col>
      <xdr:colOff>161925</xdr:colOff>
      <xdr:row>142</xdr:row>
      <xdr:rowOff>123825</xdr:rowOff>
    </xdr:to>
    <xdr:sp macro="" textlink="">
      <xdr:nvSpPr>
        <xdr:cNvPr id="302" name="Freeform 10707">
          <a:extLst>
            <a:ext uri="{FF2B5EF4-FFF2-40B4-BE49-F238E27FC236}">
              <a16:creationId xmlns:a16="http://schemas.microsoft.com/office/drawing/2014/main" id="{00000000-0008-0000-1D00-00002E010000}"/>
            </a:ext>
          </a:extLst>
        </xdr:cNvPr>
        <xdr:cNvSpPr/>
      </xdr:nvSpPr>
      <xdr:spPr>
        <a:xfrm>
          <a:off x="2305685" y="2574988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0</xdr:colOff>
      <xdr:row>142</xdr:row>
      <xdr:rowOff>57150</xdr:rowOff>
    </xdr:from>
    <xdr:to>
      <xdr:col>9</xdr:col>
      <xdr:colOff>352425</xdr:colOff>
      <xdr:row>144</xdr:row>
      <xdr:rowOff>0</xdr:rowOff>
    </xdr:to>
    <xdr:sp macro="" textlink="">
      <xdr:nvSpPr>
        <xdr:cNvPr id="303" name="AutoShape 46">
          <a:extLst>
            <a:ext uri="{FF2B5EF4-FFF2-40B4-BE49-F238E27FC236}">
              <a16:creationId xmlns:a16="http://schemas.microsoft.com/office/drawing/2014/main" id="{00000000-0008-0000-1D00-00002F010000}"/>
            </a:ext>
          </a:extLst>
        </xdr:cNvPr>
        <xdr:cNvSpPr>
          <a:spLocks noChangeArrowheads="1"/>
        </xdr:cNvSpPr>
      </xdr:nvSpPr>
      <xdr:spPr>
        <a:xfrm>
          <a:off x="3680460" y="2575941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142</xdr:row>
      <xdr:rowOff>57150</xdr:rowOff>
    </xdr:from>
    <xdr:to>
      <xdr:col>7</xdr:col>
      <xdr:colOff>352425</xdr:colOff>
      <xdr:row>144</xdr:row>
      <xdr:rowOff>0</xdr:rowOff>
    </xdr:to>
    <xdr:sp macro="" textlink="">
      <xdr:nvSpPr>
        <xdr:cNvPr id="304" name="AutoShape 46">
          <a:extLst>
            <a:ext uri="{FF2B5EF4-FFF2-40B4-BE49-F238E27FC236}">
              <a16:creationId xmlns:a16="http://schemas.microsoft.com/office/drawing/2014/main" id="{00000000-0008-0000-1D00-000030010000}"/>
            </a:ext>
          </a:extLst>
        </xdr:cNvPr>
        <xdr:cNvSpPr>
          <a:spLocks noChangeArrowheads="1"/>
        </xdr:cNvSpPr>
      </xdr:nvSpPr>
      <xdr:spPr>
        <a:xfrm>
          <a:off x="2902585" y="25759410"/>
          <a:ext cx="352425" cy="300990"/>
        </a:xfrm>
        <a:prstGeom prst="triangle">
          <a:avLst>
            <a:gd name="adj" fmla="val 50000"/>
          </a:avLst>
        </a:prstGeom>
        <a:noFill/>
        <a:ln w="9525">
          <a:solidFill>
            <a:srgbClr val="000000"/>
          </a:solidFill>
          <a:miter lim="800000"/>
        </a:ln>
      </xdr:spPr>
    </xdr:sp>
    <xdr:clientData/>
  </xdr:twoCellAnchor>
  <xdr:twoCellAnchor>
    <xdr:from>
      <xdr:col>13</xdr:col>
      <xdr:colOff>171450</xdr:colOff>
      <xdr:row>142</xdr:row>
      <xdr:rowOff>57150</xdr:rowOff>
    </xdr:from>
    <xdr:to>
      <xdr:col>15</xdr:col>
      <xdr:colOff>190500</xdr:colOff>
      <xdr:row>143</xdr:row>
      <xdr:rowOff>0</xdr:rowOff>
    </xdr:to>
    <xdr:sp macro="" textlink="">
      <xdr:nvSpPr>
        <xdr:cNvPr id="305" name="Freeform 10707">
          <a:extLst>
            <a:ext uri="{FF2B5EF4-FFF2-40B4-BE49-F238E27FC236}">
              <a16:creationId xmlns:a16="http://schemas.microsoft.com/office/drawing/2014/main" id="{00000000-0008-0000-1D00-000031010000}"/>
            </a:ext>
          </a:extLst>
        </xdr:cNvPr>
        <xdr:cNvSpPr/>
      </xdr:nvSpPr>
      <xdr:spPr>
        <a:xfrm>
          <a:off x="5377180" y="2575941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142</xdr:row>
      <xdr:rowOff>57150</xdr:rowOff>
    </xdr:from>
    <xdr:to>
      <xdr:col>5</xdr:col>
      <xdr:colOff>352425</xdr:colOff>
      <xdr:row>144</xdr:row>
      <xdr:rowOff>0</xdr:rowOff>
    </xdr:to>
    <xdr:sp macro="" textlink="">
      <xdr:nvSpPr>
        <xdr:cNvPr id="306" name="AutoShape 46">
          <a:extLst>
            <a:ext uri="{FF2B5EF4-FFF2-40B4-BE49-F238E27FC236}">
              <a16:creationId xmlns:a16="http://schemas.microsoft.com/office/drawing/2014/main" id="{00000000-0008-0000-1D00-000032010000}"/>
            </a:ext>
          </a:extLst>
        </xdr:cNvPr>
        <xdr:cNvSpPr>
          <a:spLocks noChangeArrowheads="1"/>
        </xdr:cNvSpPr>
      </xdr:nvSpPr>
      <xdr:spPr>
        <a:xfrm>
          <a:off x="2124710" y="25759410"/>
          <a:ext cx="352425" cy="300990"/>
        </a:xfrm>
        <a:prstGeom prst="triangle">
          <a:avLst>
            <a:gd name="adj" fmla="val 50000"/>
          </a:avLst>
        </a:prstGeom>
        <a:solidFill>
          <a:srgbClr val="FFFF00"/>
        </a:solidFill>
        <a:ln w="9525">
          <a:solidFill>
            <a:srgbClr val="000000"/>
          </a:solidFill>
          <a:miter lim="800000"/>
        </a:ln>
      </xdr:spPr>
    </xdr:sp>
    <xdr:clientData/>
  </xdr:twoCellAnchor>
  <xdr:twoCellAnchor>
    <xdr:from>
      <xdr:col>15</xdr:col>
      <xdr:colOff>0</xdr:colOff>
      <xdr:row>142</xdr:row>
      <xdr:rowOff>57150</xdr:rowOff>
    </xdr:from>
    <xdr:to>
      <xdr:col>15</xdr:col>
      <xdr:colOff>352425</xdr:colOff>
      <xdr:row>144</xdr:row>
      <xdr:rowOff>0</xdr:rowOff>
    </xdr:to>
    <xdr:sp macro="" textlink="">
      <xdr:nvSpPr>
        <xdr:cNvPr id="307" name="AutoShape 46">
          <a:extLst>
            <a:ext uri="{FF2B5EF4-FFF2-40B4-BE49-F238E27FC236}">
              <a16:creationId xmlns:a16="http://schemas.microsoft.com/office/drawing/2014/main" id="{00000000-0008-0000-1D00-000033010000}"/>
            </a:ext>
          </a:extLst>
        </xdr:cNvPr>
        <xdr:cNvSpPr>
          <a:spLocks noChangeArrowheads="1"/>
        </xdr:cNvSpPr>
      </xdr:nvSpPr>
      <xdr:spPr>
        <a:xfrm>
          <a:off x="5968365" y="25759410"/>
          <a:ext cx="352425"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133</xdr:row>
      <xdr:rowOff>57150</xdr:rowOff>
    </xdr:from>
    <xdr:to>
      <xdr:col>25</xdr:col>
      <xdr:colOff>352425</xdr:colOff>
      <xdr:row>135</xdr:row>
      <xdr:rowOff>0</xdr:rowOff>
    </xdr:to>
    <xdr:sp macro="" textlink="">
      <xdr:nvSpPr>
        <xdr:cNvPr id="308" name="AutoShape 46">
          <a:extLst>
            <a:ext uri="{FF2B5EF4-FFF2-40B4-BE49-F238E27FC236}">
              <a16:creationId xmlns:a16="http://schemas.microsoft.com/office/drawing/2014/main" id="{00000000-0008-0000-1D00-000034010000}"/>
            </a:ext>
          </a:extLst>
        </xdr:cNvPr>
        <xdr:cNvSpPr>
          <a:spLocks noChangeArrowheads="1"/>
        </xdr:cNvSpPr>
      </xdr:nvSpPr>
      <xdr:spPr>
        <a:xfrm>
          <a:off x="9768205" y="2414778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133</xdr:row>
      <xdr:rowOff>57150</xdr:rowOff>
    </xdr:from>
    <xdr:to>
      <xdr:col>27</xdr:col>
      <xdr:colOff>352425</xdr:colOff>
      <xdr:row>135</xdr:row>
      <xdr:rowOff>0</xdr:rowOff>
    </xdr:to>
    <xdr:sp macro="" textlink="">
      <xdr:nvSpPr>
        <xdr:cNvPr id="309" name="AutoShape 46">
          <a:extLst>
            <a:ext uri="{FF2B5EF4-FFF2-40B4-BE49-F238E27FC236}">
              <a16:creationId xmlns:a16="http://schemas.microsoft.com/office/drawing/2014/main" id="{00000000-0008-0000-1D00-000035010000}"/>
            </a:ext>
          </a:extLst>
        </xdr:cNvPr>
        <xdr:cNvSpPr>
          <a:spLocks noChangeArrowheads="1"/>
        </xdr:cNvSpPr>
      </xdr:nvSpPr>
      <xdr:spPr>
        <a:xfrm>
          <a:off x="10501630" y="24147780"/>
          <a:ext cx="352425" cy="300990"/>
        </a:xfrm>
        <a:prstGeom prst="triangle">
          <a:avLst>
            <a:gd name="adj" fmla="val 50000"/>
          </a:avLst>
        </a:prstGeom>
        <a:noFill/>
        <a:ln w="9525">
          <a:solidFill>
            <a:srgbClr val="000000"/>
          </a:solidFill>
          <a:miter lim="800000"/>
        </a:ln>
      </xdr:spPr>
    </xdr:sp>
    <xdr:clientData/>
  </xdr:twoCellAnchor>
  <xdr:twoCellAnchor>
    <xdr:from>
      <xdr:col>17</xdr:col>
      <xdr:colOff>0</xdr:colOff>
      <xdr:row>133</xdr:row>
      <xdr:rowOff>57150</xdr:rowOff>
    </xdr:from>
    <xdr:to>
      <xdr:col>17</xdr:col>
      <xdr:colOff>352425</xdr:colOff>
      <xdr:row>135</xdr:row>
      <xdr:rowOff>0</xdr:rowOff>
    </xdr:to>
    <xdr:sp macro="" textlink="">
      <xdr:nvSpPr>
        <xdr:cNvPr id="310" name="AutoShape 46">
          <a:extLst>
            <a:ext uri="{FF2B5EF4-FFF2-40B4-BE49-F238E27FC236}">
              <a16:creationId xmlns:a16="http://schemas.microsoft.com/office/drawing/2014/main" id="{00000000-0008-0000-1D00-000036010000}"/>
            </a:ext>
          </a:extLst>
        </xdr:cNvPr>
        <xdr:cNvSpPr>
          <a:spLocks noChangeArrowheads="1"/>
        </xdr:cNvSpPr>
      </xdr:nvSpPr>
      <xdr:spPr>
        <a:xfrm>
          <a:off x="6731000" y="24147780"/>
          <a:ext cx="352425" cy="300990"/>
        </a:xfrm>
        <a:prstGeom prst="triangle">
          <a:avLst>
            <a:gd name="adj" fmla="val 50000"/>
          </a:avLst>
        </a:prstGeom>
        <a:noFill/>
        <a:ln w="9525">
          <a:solidFill>
            <a:srgbClr val="000000"/>
          </a:solidFill>
          <a:miter lim="800000"/>
        </a:ln>
      </xdr:spPr>
    </xdr:sp>
    <xdr:clientData/>
  </xdr:twoCellAnchor>
  <xdr:twoCellAnchor>
    <xdr:from>
      <xdr:col>19</xdr:col>
      <xdr:colOff>171450</xdr:colOff>
      <xdr:row>133</xdr:row>
      <xdr:rowOff>47625</xdr:rowOff>
    </xdr:from>
    <xdr:to>
      <xdr:col>21</xdr:col>
      <xdr:colOff>180975</xdr:colOff>
      <xdr:row>133</xdr:row>
      <xdr:rowOff>152400</xdr:rowOff>
    </xdr:to>
    <xdr:sp macro="" textlink="">
      <xdr:nvSpPr>
        <xdr:cNvPr id="311" name="Freeform 10707">
          <a:extLst>
            <a:ext uri="{FF2B5EF4-FFF2-40B4-BE49-F238E27FC236}">
              <a16:creationId xmlns:a16="http://schemas.microsoft.com/office/drawing/2014/main" id="{00000000-0008-0000-1D00-000037010000}"/>
            </a:ext>
          </a:extLst>
        </xdr:cNvPr>
        <xdr:cNvSpPr/>
      </xdr:nvSpPr>
      <xdr:spPr>
        <a:xfrm>
          <a:off x="7658100" y="2413825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133</xdr:row>
      <xdr:rowOff>47625</xdr:rowOff>
    </xdr:from>
    <xdr:to>
      <xdr:col>23</xdr:col>
      <xdr:colOff>180975</xdr:colOff>
      <xdr:row>133</xdr:row>
      <xdr:rowOff>152400</xdr:rowOff>
    </xdr:to>
    <xdr:sp macro="" textlink="">
      <xdr:nvSpPr>
        <xdr:cNvPr id="312" name="Freeform 10707">
          <a:extLst>
            <a:ext uri="{FF2B5EF4-FFF2-40B4-BE49-F238E27FC236}">
              <a16:creationId xmlns:a16="http://schemas.microsoft.com/office/drawing/2014/main" id="{00000000-0008-0000-1D00-000038010000}"/>
            </a:ext>
          </a:extLst>
        </xdr:cNvPr>
        <xdr:cNvSpPr/>
      </xdr:nvSpPr>
      <xdr:spPr>
        <a:xfrm>
          <a:off x="8435975" y="2413825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133</xdr:row>
      <xdr:rowOff>47625</xdr:rowOff>
    </xdr:from>
    <xdr:to>
      <xdr:col>25</xdr:col>
      <xdr:colOff>180975</xdr:colOff>
      <xdr:row>133</xdr:row>
      <xdr:rowOff>152400</xdr:rowOff>
    </xdr:to>
    <xdr:sp macro="" textlink="">
      <xdr:nvSpPr>
        <xdr:cNvPr id="313" name="Freeform 10707">
          <a:extLst>
            <a:ext uri="{FF2B5EF4-FFF2-40B4-BE49-F238E27FC236}">
              <a16:creationId xmlns:a16="http://schemas.microsoft.com/office/drawing/2014/main" id="{00000000-0008-0000-1D00-000039010000}"/>
            </a:ext>
          </a:extLst>
        </xdr:cNvPr>
        <xdr:cNvSpPr/>
      </xdr:nvSpPr>
      <xdr:spPr>
        <a:xfrm>
          <a:off x="9191625" y="2413825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133</xdr:row>
      <xdr:rowOff>47625</xdr:rowOff>
    </xdr:from>
    <xdr:to>
      <xdr:col>27</xdr:col>
      <xdr:colOff>180975</xdr:colOff>
      <xdr:row>133</xdr:row>
      <xdr:rowOff>152400</xdr:rowOff>
    </xdr:to>
    <xdr:sp macro="" textlink="">
      <xdr:nvSpPr>
        <xdr:cNvPr id="314" name="Freeform 10707">
          <a:extLst>
            <a:ext uri="{FF2B5EF4-FFF2-40B4-BE49-F238E27FC236}">
              <a16:creationId xmlns:a16="http://schemas.microsoft.com/office/drawing/2014/main" id="{00000000-0008-0000-1D00-00003A010000}"/>
            </a:ext>
          </a:extLst>
        </xdr:cNvPr>
        <xdr:cNvSpPr/>
      </xdr:nvSpPr>
      <xdr:spPr>
        <a:xfrm>
          <a:off x="9939655" y="2413825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142</xdr:row>
      <xdr:rowOff>47625</xdr:rowOff>
    </xdr:from>
    <xdr:to>
      <xdr:col>1</xdr:col>
      <xdr:colOff>180975</xdr:colOff>
      <xdr:row>142</xdr:row>
      <xdr:rowOff>152400</xdr:rowOff>
    </xdr:to>
    <xdr:sp macro="" textlink="">
      <xdr:nvSpPr>
        <xdr:cNvPr id="315" name="Freeform 10707">
          <a:extLst>
            <a:ext uri="{FF2B5EF4-FFF2-40B4-BE49-F238E27FC236}">
              <a16:creationId xmlns:a16="http://schemas.microsoft.com/office/drawing/2014/main" id="{00000000-0008-0000-1D00-00003B010000}"/>
            </a:ext>
          </a:extLst>
        </xdr:cNvPr>
        <xdr:cNvSpPr/>
      </xdr:nvSpPr>
      <xdr:spPr>
        <a:xfrm>
          <a:off x="171450" y="2574988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142</xdr:row>
      <xdr:rowOff>47625</xdr:rowOff>
    </xdr:from>
    <xdr:to>
      <xdr:col>3</xdr:col>
      <xdr:colOff>180975</xdr:colOff>
      <xdr:row>142</xdr:row>
      <xdr:rowOff>152400</xdr:rowOff>
    </xdr:to>
    <xdr:sp macro="" textlink="">
      <xdr:nvSpPr>
        <xdr:cNvPr id="316" name="Freeform 10707">
          <a:extLst>
            <a:ext uri="{FF2B5EF4-FFF2-40B4-BE49-F238E27FC236}">
              <a16:creationId xmlns:a16="http://schemas.microsoft.com/office/drawing/2014/main" id="{00000000-0008-0000-1D00-00003C010000}"/>
            </a:ext>
          </a:extLst>
        </xdr:cNvPr>
        <xdr:cNvSpPr/>
      </xdr:nvSpPr>
      <xdr:spPr>
        <a:xfrm>
          <a:off x="697230" y="2574988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133</xdr:row>
      <xdr:rowOff>47625</xdr:rowOff>
    </xdr:from>
    <xdr:to>
      <xdr:col>19</xdr:col>
      <xdr:colOff>180975</xdr:colOff>
      <xdr:row>133</xdr:row>
      <xdr:rowOff>152400</xdr:rowOff>
    </xdr:to>
    <xdr:sp macro="" textlink="">
      <xdr:nvSpPr>
        <xdr:cNvPr id="317" name="Freeform 10707">
          <a:extLst>
            <a:ext uri="{FF2B5EF4-FFF2-40B4-BE49-F238E27FC236}">
              <a16:creationId xmlns:a16="http://schemas.microsoft.com/office/drawing/2014/main" id="{00000000-0008-0000-1D00-00003D010000}"/>
            </a:ext>
          </a:extLst>
        </xdr:cNvPr>
        <xdr:cNvSpPr/>
      </xdr:nvSpPr>
      <xdr:spPr>
        <a:xfrm>
          <a:off x="6902450" y="2413825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135</xdr:row>
      <xdr:rowOff>0</xdr:rowOff>
    </xdr:from>
    <xdr:to>
      <xdr:col>25</xdr:col>
      <xdr:colOff>352425</xdr:colOff>
      <xdr:row>135</xdr:row>
      <xdr:rowOff>0</xdr:rowOff>
    </xdr:to>
    <xdr:sp macro="" textlink="">
      <xdr:nvSpPr>
        <xdr:cNvPr id="318" name="AutoShape 46">
          <a:extLst>
            <a:ext uri="{FF2B5EF4-FFF2-40B4-BE49-F238E27FC236}">
              <a16:creationId xmlns:a16="http://schemas.microsoft.com/office/drawing/2014/main" id="{00000000-0008-0000-1D00-00003E010000}"/>
            </a:ext>
          </a:extLst>
        </xdr:cNvPr>
        <xdr:cNvSpPr>
          <a:spLocks noChangeArrowheads="1"/>
        </xdr:cNvSpPr>
      </xdr:nvSpPr>
      <xdr:spPr>
        <a:xfrm>
          <a:off x="9768205" y="2444877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135</xdr:row>
      <xdr:rowOff>0</xdr:rowOff>
    </xdr:from>
    <xdr:to>
      <xdr:col>27</xdr:col>
      <xdr:colOff>352425</xdr:colOff>
      <xdr:row>135</xdr:row>
      <xdr:rowOff>0</xdr:rowOff>
    </xdr:to>
    <xdr:sp macro="" textlink="">
      <xdr:nvSpPr>
        <xdr:cNvPr id="319" name="AutoShape 46">
          <a:extLst>
            <a:ext uri="{FF2B5EF4-FFF2-40B4-BE49-F238E27FC236}">
              <a16:creationId xmlns:a16="http://schemas.microsoft.com/office/drawing/2014/main" id="{00000000-0008-0000-1D00-00003F010000}"/>
            </a:ext>
          </a:extLst>
        </xdr:cNvPr>
        <xdr:cNvSpPr>
          <a:spLocks noChangeArrowheads="1"/>
        </xdr:cNvSpPr>
      </xdr:nvSpPr>
      <xdr:spPr>
        <a:xfrm>
          <a:off x="10501630" y="2444877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135</xdr:row>
      <xdr:rowOff>0</xdr:rowOff>
    </xdr:from>
    <xdr:to>
      <xdr:col>23</xdr:col>
      <xdr:colOff>352425</xdr:colOff>
      <xdr:row>135</xdr:row>
      <xdr:rowOff>0</xdr:rowOff>
    </xdr:to>
    <xdr:sp macro="" textlink="">
      <xdr:nvSpPr>
        <xdr:cNvPr id="320" name="AutoShape 46">
          <a:extLst>
            <a:ext uri="{FF2B5EF4-FFF2-40B4-BE49-F238E27FC236}">
              <a16:creationId xmlns:a16="http://schemas.microsoft.com/office/drawing/2014/main" id="{00000000-0008-0000-1D00-000040010000}"/>
            </a:ext>
          </a:extLst>
        </xdr:cNvPr>
        <xdr:cNvSpPr>
          <a:spLocks noChangeArrowheads="1"/>
        </xdr:cNvSpPr>
      </xdr:nvSpPr>
      <xdr:spPr>
        <a:xfrm>
          <a:off x="9020175" y="24448770"/>
          <a:ext cx="352425" cy="0"/>
        </a:xfrm>
        <a:prstGeom prst="triangle">
          <a:avLst>
            <a:gd name="adj" fmla="val 50000"/>
          </a:avLst>
        </a:prstGeom>
        <a:noFill/>
        <a:ln w="9525">
          <a:solidFill>
            <a:srgbClr val="000000"/>
          </a:solidFill>
          <a:miter lim="800000"/>
        </a:ln>
      </xdr:spPr>
    </xdr:sp>
    <xdr:clientData/>
  </xdr:twoCellAnchor>
  <xdr:twoCellAnchor>
    <xdr:from>
      <xdr:col>3</xdr:col>
      <xdr:colOff>123826</xdr:colOff>
      <xdr:row>142</xdr:row>
      <xdr:rowOff>47625</xdr:rowOff>
    </xdr:from>
    <xdr:to>
      <xdr:col>5</xdr:col>
      <xdr:colOff>198120</xdr:colOff>
      <xdr:row>142</xdr:row>
      <xdr:rowOff>106680</xdr:rowOff>
    </xdr:to>
    <xdr:sp macro="" textlink="">
      <xdr:nvSpPr>
        <xdr:cNvPr id="321" name="Freeform 10707">
          <a:extLst>
            <a:ext uri="{FF2B5EF4-FFF2-40B4-BE49-F238E27FC236}">
              <a16:creationId xmlns:a16="http://schemas.microsoft.com/office/drawing/2014/main" id="{00000000-0008-0000-1D00-000041010000}"/>
            </a:ext>
          </a:extLst>
        </xdr:cNvPr>
        <xdr:cNvSpPr/>
      </xdr:nvSpPr>
      <xdr:spPr>
        <a:xfrm>
          <a:off x="1485900" y="25749885"/>
          <a:ext cx="836930" cy="5905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135</xdr:row>
      <xdr:rowOff>0</xdr:rowOff>
    </xdr:from>
    <xdr:to>
      <xdr:col>23</xdr:col>
      <xdr:colOff>352425</xdr:colOff>
      <xdr:row>135</xdr:row>
      <xdr:rowOff>0</xdr:rowOff>
    </xdr:to>
    <xdr:sp macro="" textlink="">
      <xdr:nvSpPr>
        <xdr:cNvPr id="322" name="AutoShape 46">
          <a:extLst>
            <a:ext uri="{FF2B5EF4-FFF2-40B4-BE49-F238E27FC236}">
              <a16:creationId xmlns:a16="http://schemas.microsoft.com/office/drawing/2014/main" id="{00000000-0008-0000-1D00-000042010000}"/>
            </a:ext>
          </a:extLst>
        </xdr:cNvPr>
        <xdr:cNvSpPr>
          <a:spLocks noChangeArrowheads="1"/>
        </xdr:cNvSpPr>
      </xdr:nvSpPr>
      <xdr:spPr>
        <a:xfrm>
          <a:off x="9020175" y="2444877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133</xdr:row>
      <xdr:rowOff>57150</xdr:rowOff>
    </xdr:from>
    <xdr:to>
      <xdr:col>21</xdr:col>
      <xdr:colOff>352425</xdr:colOff>
      <xdr:row>135</xdr:row>
      <xdr:rowOff>0</xdr:rowOff>
    </xdr:to>
    <xdr:sp macro="" textlink="">
      <xdr:nvSpPr>
        <xdr:cNvPr id="323" name="AutoShape 46">
          <a:extLst>
            <a:ext uri="{FF2B5EF4-FFF2-40B4-BE49-F238E27FC236}">
              <a16:creationId xmlns:a16="http://schemas.microsoft.com/office/drawing/2014/main" id="{00000000-0008-0000-1D00-000043010000}"/>
            </a:ext>
          </a:extLst>
        </xdr:cNvPr>
        <xdr:cNvSpPr>
          <a:spLocks noChangeArrowheads="1"/>
        </xdr:cNvSpPr>
      </xdr:nvSpPr>
      <xdr:spPr>
        <a:xfrm>
          <a:off x="8264525" y="241477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133</xdr:row>
      <xdr:rowOff>57150</xdr:rowOff>
    </xdr:from>
    <xdr:to>
      <xdr:col>23</xdr:col>
      <xdr:colOff>352425</xdr:colOff>
      <xdr:row>135</xdr:row>
      <xdr:rowOff>0</xdr:rowOff>
    </xdr:to>
    <xdr:sp macro="" textlink="">
      <xdr:nvSpPr>
        <xdr:cNvPr id="324" name="AutoShape 46">
          <a:extLst>
            <a:ext uri="{FF2B5EF4-FFF2-40B4-BE49-F238E27FC236}">
              <a16:creationId xmlns:a16="http://schemas.microsoft.com/office/drawing/2014/main" id="{00000000-0008-0000-1D00-000044010000}"/>
            </a:ext>
          </a:extLst>
        </xdr:cNvPr>
        <xdr:cNvSpPr>
          <a:spLocks noChangeArrowheads="1"/>
        </xdr:cNvSpPr>
      </xdr:nvSpPr>
      <xdr:spPr>
        <a:xfrm>
          <a:off x="9020175" y="2414778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133</xdr:row>
      <xdr:rowOff>57150</xdr:rowOff>
    </xdr:from>
    <xdr:to>
      <xdr:col>20</xdr:col>
      <xdr:colOff>0</xdr:colOff>
      <xdr:row>135</xdr:row>
      <xdr:rowOff>0</xdr:rowOff>
    </xdr:to>
    <xdr:sp macro="" textlink="">
      <xdr:nvSpPr>
        <xdr:cNvPr id="325" name="AutoShape 46">
          <a:extLst>
            <a:ext uri="{FF2B5EF4-FFF2-40B4-BE49-F238E27FC236}">
              <a16:creationId xmlns:a16="http://schemas.microsoft.com/office/drawing/2014/main" id="{00000000-0008-0000-1D00-000045010000}"/>
            </a:ext>
          </a:extLst>
        </xdr:cNvPr>
        <xdr:cNvSpPr>
          <a:spLocks noChangeArrowheads="1"/>
        </xdr:cNvSpPr>
      </xdr:nvSpPr>
      <xdr:spPr>
        <a:xfrm>
          <a:off x="7486650" y="2414778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133</xdr:row>
      <xdr:rowOff>57150</xdr:rowOff>
    </xdr:from>
    <xdr:to>
      <xdr:col>25</xdr:col>
      <xdr:colOff>352425</xdr:colOff>
      <xdr:row>135</xdr:row>
      <xdr:rowOff>0</xdr:rowOff>
    </xdr:to>
    <xdr:sp macro="" textlink="">
      <xdr:nvSpPr>
        <xdr:cNvPr id="326" name="AutoShape 46">
          <a:extLst>
            <a:ext uri="{FF2B5EF4-FFF2-40B4-BE49-F238E27FC236}">
              <a16:creationId xmlns:a16="http://schemas.microsoft.com/office/drawing/2014/main" id="{00000000-0008-0000-1D00-000046010000}"/>
            </a:ext>
          </a:extLst>
        </xdr:cNvPr>
        <xdr:cNvSpPr>
          <a:spLocks noChangeArrowheads="1"/>
        </xdr:cNvSpPr>
      </xdr:nvSpPr>
      <xdr:spPr>
        <a:xfrm>
          <a:off x="9768205" y="241477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133</xdr:row>
      <xdr:rowOff>57150</xdr:rowOff>
    </xdr:from>
    <xdr:to>
      <xdr:col>27</xdr:col>
      <xdr:colOff>352425</xdr:colOff>
      <xdr:row>135</xdr:row>
      <xdr:rowOff>0</xdr:rowOff>
    </xdr:to>
    <xdr:sp macro="" textlink="">
      <xdr:nvSpPr>
        <xdr:cNvPr id="327" name="AutoShape 46">
          <a:extLst>
            <a:ext uri="{FF2B5EF4-FFF2-40B4-BE49-F238E27FC236}">
              <a16:creationId xmlns:a16="http://schemas.microsoft.com/office/drawing/2014/main" id="{00000000-0008-0000-1D00-000047010000}"/>
            </a:ext>
          </a:extLst>
        </xdr:cNvPr>
        <xdr:cNvSpPr>
          <a:spLocks noChangeArrowheads="1"/>
        </xdr:cNvSpPr>
      </xdr:nvSpPr>
      <xdr:spPr>
        <a:xfrm>
          <a:off x="10501630" y="24147780"/>
          <a:ext cx="352425" cy="300990"/>
        </a:xfrm>
        <a:prstGeom prst="triangle">
          <a:avLst>
            <a:gd name="adj" fmla="val 50000"/>
          </a:avLst>
        </a:prstGeom>
        <a:noFill/>
        <a:ln w="9525">
          <a:solidFill>
            <a:srgbClr val="000000"/>
          </a:solidFill>
          <a:miter lim="800000"/>
        </a:ln>
      </xdr:spPr>
    </xdr:sp>
    <xdr:clientData/>
  </xdr:twoCellAnchor>
  <xdr:twoCellAnchor>
    <xdr:from>
      <xdr:col>1</xdr:col>
      <xdr:colOff>7620</xdr:colOff>
      <xdr:row>142</xdr:row>
      <xdr:rowOff>57150</xdr:rowOff>
    </xdr:from>
    <xdr:to>
      <xdr:col>1</xdr:col>
      <xdr:colOff>360045</xdr:colOff>
      <xdr:row>144</xdr:row>
      <xdr:rowOff>0</xdr:rowOff>
    </xdr:to>
    <xdr:sp macro="" textlink="">
      <xdr:nvSpPr>
        <xdr:cNvPr id="328" name="AutoShape 46">
          <a:extLst>
            <a:ext uri="{FF2B5EF4-FFF2-40B4-BE49-F238E27FC236}">
              <a16:creationId xmlns:a16="http://schemas.microsoft.com/office/drawing/2014/main" id="{00000000-0008-0000-1D00-000048010000}"/>
            </a:ext>
          </a:extLst>
        </xdr:cNvPr>
        <xdr:cNvSpPr>
          <a:spLocks noChangeArrowheads="1"/>
        </xdr:cNvSpPr>
      </xdr:nvSpPr>
      <xdr:spPr>
        <a:xfrm>
          <a:off x="533400" y="25759410"/>
          <a:ext cx="33274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133</xdr:row>
      <xdr:rowOff>57150</xdr:rowOff>
    </xdr:from>
    <xdr:to>
      <xdr:col>17</xdr:col>
      <xdr:colOff>352425</xdr:colOff>
      <xdr:row>135</xdr:row>
      <xdr:rowOff>0</xdr:rowOff>
    </xdr:to>
    <xdr:sp macro="" textlink="">
      <xdr:nvSpPr>
        <xdr:cNvPr id="329" name="AutoShape 46">
          <a:extLst>
            <a:ext uri="{FF2B5EF4-FFF2-40B4-BE49-F238E27FC236}">
              <a16:creationId xmlns:a16="http://schemas.microsoft.com/office/drawing/2014/main" id="{00000000-0008-0000-1D00-000049010000}"/>
            </a:ext>
          </a:extLst>
        </xdr:cNvPr>
        <xdr:cNvSpPr>
          <a:spLocks noChangeArrowheads="1"/>
        </xdr:cNvSpPr>
      </xdr:nvSpPr>
      <xdr:spPr>
        <a:xfrm>
          <a:off x="6731000" y="241477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135</xdr:row>
      <xdr:rowOff>0</xdr:rowOff>
    </xdr:from>
    <xdr:to>
      <xdr:col>27</xdr:col>
      <xdr:colOff>352425</xdr:colOff>
      <xdr:row>135</xdr:row>
      <xdr:rowOff>0</xdr:rowOff>
    </xdr:to>
    <xdr:sp macro="" textlink="">
      <xdr:nvSpPr>
        <xdr:cNvPr id="331" name="AutoShape 46">
          <a:extLst>
            <a:ext uri="{FF2B5EF4-FFF2-40B4-BE49-F238E27FC236}">
              <a16:creationId xmlns:a16="http://schemas.microsoft.com/office/drawing/2014/main" id="{00000000-0008-0000-1D00-00004B010000}"/>
            </a:ext>
          </a:extLst>
        </xdr:cNvPr>
        <xdr:cNvSpPr>
          <a:spLocks noChangeArrowheads="1"/>
        </xdr:cNvSpPr>
      </xdr:nvSpPr>
      <xdr:spPr>
        <a:xfrm>
          <a:off x="10501630" y="2444877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135</xdr:row>
      <xdr:rowOff>0</xdr:rowOff>
    </xdr:from>
    <xdr:to>
      <xdr:col>23</xdr:col>
      <xdr:colOff>352425</xdr:colOff>
      <xdr:row>135</xdr:row>
      <xdr:rowOff>0</xdr:rowOff>
    </xdr:to>
    <xdr:sp macro="" textlink="">
      <xdr:nvSpPr>
        <xdr:cNvPr id="332" name="AutoShape 46">
          <a:extLst>
            <a:ext uri="{FF2B5EF4-FFF2-40B4-BE49-F238E27FC236}">
              <a16:creationId xmlns:a16="http://schemas.microsoft.com/office/drawing/2014/main" id="{00000000-0008-0000-1D00-00004C010000}"/>
            </a:ext>
          </a:extLst>
        </xdr:cNvPr>
        <xdr:cNvSpPr>
          <a:spLocks noChangeArrowheads="1"/>
        </xdr:cNvSpPr>
      </xdr:nvSpPr>
      <xdr:spPr>
        <a:xfrm>
          <a:off x="9020175" y="2444877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133</xdr:row>
      <xdr:rowOff>49530</xdr:rowOff>
    </xdr:from>
    <xdr:to>
      <xdr:col>17</xdr:col>
      <xdr:colOff>190500</xdr:colOff>
      <xdr:row>133</xdr:row>
      <xdr:rowOff>167640</xdr:rowOff>
    </xdr:to>
    <xdr:sp macro="" textlink="">
      <xdr:nvSpPr>
        <xdr:cNvPr id="333" name="Freeform 10707">
          <a:extLst>
            <a:ext uri="{FF2B5EF4-FFF2-40B4-BE49-F238E27FC236}">
              <a16:creationId xmlns:a16="http://schemas.microsoft.com/office/drawing/2014/main" id="{00000000-0008-0000-1D00-00004D010000}"/>
            </a:ext>
          </a:extLst>
        </xdr:cNvPr>
        <xdr:cNvSpPr/>
      </xdr:nvSpPr>
      <xdr:spPr>
        <a:xfrm>
          <a:off x="6149340" y="24140160"/>
          <a:ext cx="772160" cy="11811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135</xdr:row>
      <xdr:rowOff>0</xdr:rowOff>
    </xdr:from>
    <xdr:to>
      <xdr:col>23</xdr:col>
      <xdr:colOff>352425</xdr:colOff>
      <xdr:row>135</xdr:row>
      <xdr:rowOff>0</xdr:rowOff>
    </xdr:to>
    <xdr:sp macro="" textlink="">
      <xdr:nvSpPr>
        <xdr:cNvPr id="334" name="AutoShape 46">
          <a:extLst>
            <a:ext uri="{FF2B5EF4-FFF2-40B4-BE49-F238E27FC236}">
              <a16:creationId xmlns:a16="http://schemas.microsoft.com/office/drawing/2014/main" id="{00000000-0008-0000-1D00-00004E010000}"/>
            </a:ext>
          </a:extLst>
        </xdr:cNvPr>
        <xdr:cNvSpPr>
          <a:spLocks noChangeArrowheads="1"/>
        </xdr:cNvSpPr>
      </xdr:nvSpPr>
      <xdr:spPr>
        <a:xfrm>
          <a:off x="9020175" y="2444877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133</xdr:row>
      <xdr:rowOff>57150</xdr:rowOff>
    </xdr:from>
    <xdr:to>
      <xdr:col>23</xdr:col>
      <xdr:colOff>352425</xdr:colOff>
      <xdr:row>135</xdr:row>
      <xdr:rowOff>0</xdr:rowOff>
    </xdr:to>
    <xdr:sp macro="" textlink="">
      <xdr:nvSpPr>
        <xdr:cNvPr id="335" name="AutoShape 46">
          <a:extLst>
            <a:ext uri="{FF2B5EF4-FFF2-40B4-BE49-F238E27FC236}">
              <a16:creationId xmlns:a16="http://schemas.microsoft.com/office/drawing/2014/main" id="{00000000-0008-0000-1D00-00004F010000}"/>
            </a:ext>
          </a:extLst>
        </xdr:cNvPr>
        <xdr:cNvSpPr>
          <a:spLocks noChangeArrowheads="1"/>
        </xdr:cNvSpPr>
      </xdr:nvSpPr>
      <xdr:spPr>
        <a:xfrm>
          <a:off x="9020175" y="241477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133</xdr:row>
      <xdr:rowOff>47625</xdr:rowOff>
    </xdr:from>
    <xdr:to>
      <xdr:col>9</xdr:col>
      <xdr:colOff>180975</xdr:colOff>
      <xdr:row>133</xdr:row>
      <xdr:rowOff>152400</xdr:rowOff>
    </xdr:to>
    <xdr:sp macro="" textlink="">
      <xdr:nvSpPr>
        <xdr:cNvPr id="336" name="Freeform 10707">
          <a:extLst>
            <a:ext uri="{FF2B5EF4-FFF2-40B4-BE49-F238E27FC236}">
              <a16:creationId xmlns:a16="http://schemas.microsoft.com/office/drawing/2014/main" id="{00000000-0008-0000-1D00-000050010000}"/>
            </a:ext>
          </a:extLst>
        </xdr:cNvPr>
        <xdr:cNvSpPr/>
      </xdr:nvSpPr>
      <xdr:spPr>
        <a:xfrm>
          <a:off x="3074035" y="2413825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133</xdr:row>
      <xdr:rowOff>47625</xdr:rowOff>
    </xdr:from>
    <xdr:to>
      <xdr:col>11</xdr:col>
      <xdr:colOff>180975</xdr:colOff>
      <xdr:row>133</xdr:row>
      <xdr:rowOff>152400</xdr:rowOff>
    </xdr:to>
    <xdr:sp macro="" textlink="">
      <xdr:nvSpPr>
        <xdr:cNvPr id="337" name="Freeform 10707">
          <a:extLst>
            <a:ext uri="{FF2B5EF4-FFF2-40B4-BE49-F238E27FC236}">
              <a16:creationId xmlns:a16="http://schemas.microsoft.com/office/drawing/2014/main" id="{00000000-0008-0000-1D00-000051010000}"/>
            </a:ext>
          </a:extLst>
        </xdr:cNvPr>
        <xdr:cNvSpPr/>
      </xdr:nvSpPr>
      <xdr:spPr>
        <a:xfrm>
          <a:off x="3851910" y="2413825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133</xdr:row>
      <xdr:rowOff>47625</xdr:rowOff>
    </xdr:from>
    <xdr:to>
      <xdr:col>13</xdr:col>
      <xdr:colOff>180975</xdr:colOff>
      <xdr:row>133</xdr:row>
      <xdr:rowOff>152400</xdr:rowOff>
    </xdr:to>
    <xdr:sp macro="" textlink="">
      <xdr:nvSpPr>
        <xdr:cNvPr id="338" name="Freeform 10707">
          <a:extLst>
            <a:ext uri="{FF2B5EF4-FFF2-40B4-BE49-F238E27FC236}">
              <a16:creationId xmlns:a16="http://schemas.microsoft.com/office/drawing/2014/main" id="{00000000-0008-0000-1D00-000052010000}"/>
            </a:ext>
          </a:extLst>
        </xdr:cNvPr>
        <xdr:cNvSpPr/>
      </xdr:nvSpPr>
      <xdr:spPr>
        <a:xfrm>
          <a:off x="4614545" y="2413825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180975</xdr:colOff>
      <xdr:row>133</xdr:row>
      <xdr:rowOff>47625</xdr:rowOff>
    </xdr:from>
    <xdr:to>
      <xdr:col>7</xdr:col>
      <xdr:colOff>161925</xdr:colOff>
      <xdr:row>133</xdr:row>
      <xdr:rowOff>123825</xdr:rowOff>
    </xdr:to>
    <xdr:sp macro="" textlink="">
      <xdr:nvSpPr>
        <xdr:cNvPr id="339" name="Freeform 10707">
          <a:extLst>
            <a:ext uri="{FF2B5EF4-FFF2-40B4-BE49-F238E27FC236}">
              <a16:creationId xmlns:a16="http://schemas.microsoft.com/office/drawing/2014/main" id="{00000000-0008-0000-1D00-000053010000}"/>
            </a:ext>
          </a:extLst>
        </xdr:cNvPr>
        <xdr:cNvSpPr/>
      </xdr:nvSpPr>
      <xdr:spPr>
        <a:xfrm>
          <a:off x="2305685" y="2413825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0</xdr:colOff>
      <xdr:row>133</xdr:row>
      <xdr:rowOff>57150</xdr:rowOff>
    </xdr:from>
    <xdr:to>
      <xdr:col>14</xdr:col>
      <xdr:colOff>0</xdr:colOff>
      <xdr:row>135</xdr:row>
      <xdr:rowOff>0</xdr:rowOff>
    </xdr:to>
    <xdr:sp macro="" textlink="">
      <xdr:nvSpPr>
        <xdr:cNvPr id="340" name="AutoShape 46">
          <a:extLst>
            <a:ext uri="{FF2B5EF4-FFF2-40B4-BE49-F238E27FC236}">
              <a16:creationId xmlns:a16="http://schemas.microsoft.com/office/drawing/2014/main" id="{00000000-0008-0000-1D00-000054010000}"/>
            </a:ext>
          </a:extLst>
        </xdr:cNvPr>
        <xdr:cNvSpPr>
          <a:spLocks noChangeArrowheads="1"/>
        </xdr:cNvSpPr>
      </xdr:nvSpPr>
      <xdr:spPr>
        <a:xfrm>
          <a:off x="5205730" y="2414778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7620</xdr:colOff>
      <xdr:row>133</xdr:row>
      <xdr:rowOff>57150</xdr:rowOff>
    </xdr:from>
    <xdr:to>
      <xdr:col>11</xdr:col>
      <xdr:colOff>360045</xdr:colOff>
      <xdr:row>135</xdr:row>
      <xdr:rowOff>0</xdr:rowOff>
    </xdr:to>
    <xdr:sp macro="" textlink="">
      <xdr:nvSpPr>
        <xdr:cNvPr id="341" name="AutoShape 46">
          <a:extLst>
            <a:ext uri="{FF2B5EF4-FFF2-40B4-BE49-F238E27FC236}">
              <a16:creationId xmlns:a16="http://schemas.microsoft.com/office/drawing/2014/main" id="{00000000-0008-0000-1D00-000055010000}"/>
            </a:ext>
          </a:extLst>
        </xdr:cNvPr>
        <xdr:cNvSpPr>
          <a:spLocks noChangeArrowheads="1"/>
        </xdr:cNvSpPr>
      </xdr:nvSpPr>
      <xdr:spPr>
        <a:xfrm>
          <a:off x="4450715" y="24147780"/>
          <a:ext cx="347980"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15240</xdr:colOff>
      <xdr:row>133</xdr:row>
      <xdr:rowOff>57150</xdr:rowOff>
    </xdr:from>
    <xdr:to>
      <xdr:col>10</xdr:col>
      <xdr:colOff>1905</xdr:colOff>
      <xdr:row>135</xdr:row>
      <xdr:rowOff>0</xdr:rowOff>
    </xdr:to>
    <xdr:sp macro="" textlink="">
      <xdr:nvSpPr>
        <xdr:cNvPr id="342" name="AutoShape 46">
          <a:extLst>
            <a:ext uri="{FF2B5EF4-FFF2-40B4-BE49-F238E27FC236}">
              <a16:creationId xmlns:a16="http://schemas.microsoft.com/office/drawing/2014/main" id="{00000000-0008-0000-1D00-000056010000}"/>
            </a:ext>
          </a:extLst>
        </xdr:cNvPr>
        <xdr:cNvSpPr>
          <a:spLocks noChangeArrowheads="1"/>
        </xdr:cNvSpPr>
      </xdr:nvSpPr>
      <xdr:spPr>
        <a:xfrm>
          <a:off x="3695700" y="24147780"/>
          <a:ext cx="34226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133</xdr:row>
      <xdr:rowOff>57150</xdr:rowOff>
    </xdr:from>
    <xdr:to>
      <xdr:col>8</xdr:col>
      <xdr:colOff>1905</xdr:colOff>
      <xdr:row>135</xdr:row>
      <xdr:rowOff>0</xdr:rowOff>
    </xdr:to>
    <xdr:sp macro="" textlink="">
      <xdr:nvSpPr>
        <xdr:cNvPr id="343" name="AutoShape 46">
          <a:extLst>
            <a:ext uri="{FF2B5EF4-FFF2-40B4-BE49-F238E27FC236}">
              <a16:creationId xmlns:a16="http://schemas.microsoft.com/office/drawing/2014/main" id="{00000000-0008-0000-1D00-000057010000}"/>
            </a:ext>
          </a:extLst>
        </xdr:cNvPr>
        <xdr:cNvSpPr>
          <a:spLocks noChangeArrowheads="1"/>
        </xdr:cNvSpPr>
      </xdr:nvSpPr>
      <xdr:spPr>
        <a:xfrm>
          <a:off x="2902585" y="24147780"/>
          <a:ext cx="35750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133</xdr:row>
      <xdr:rowOff>49530</xdr:rowOff>
    </xdr:from>
    <xdr:to>
      <xdr:col>15</xdr:col>
      <xdr:colOff>190500</xdr:colOff>
      <xdr:row>133</xdr:row>
      <xdr:rowOff>167640</xdr:rowOff>
    </xdr:to>
    <xdr:sp macro="" textlink="">
      <xdr:nvSpPr>
        <xdr:cNvPr id="344" name="Freeform 10707">
          <a:extLst>
            <a:ext uri="{FF2B5EF4-FFF2-40B4-BE49-F238E27FC236}">
              <a16:creationId xmlns:a16="http://schemas.microsoft.com/office/drawing/2014/main" id="{00000000-0008-0000-1D00-000058010000}"/>
            </a:ext>
          </a:extLst>
        </xdr:cNvPr>
        <xdr:cNvSpPr/>
      </xdr:nvSpPr>
      <xdr:spPr>
        <a:xfrm>
          <a:off x="5377180" y="24140160"/>
          <a:ext cx="781685" cy="11811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133</xdr:row>
      <xdr:rowOff>57150</xdr:rowOff>
    </xdr:from>
    <xdr:to>
      <xdr:col>6</xdr:col>
      <xdr:colOff>1905</xdr:colOff>
      <xdr:row>135</xdr:row>
      <xdr:rowOff>0</xdr:rowOff>
    </xdr:to>
    <xdr:sp macro="" textlink="">
      <xdr:nvSpPr>
        <xdr:cNvPr id="345" name="AutoShape 46">
          <a:extLst>
            <a:ext uri="{FF2B5EF4-FFF2-40B4-BE49-F238E27FC236}">
              <a16:creationId xmlns:a16="http://schemas.microsoft.com/office/drawing/2014/main" id="{00000000-0008-0000-1D00-000059010000}"/>
            </a:ext>
          </a:extLst>
        </xdr:cNvPr>
        <xdr:cNvSpPr>
          <a:spLocks noChangeArrowheads="1"/>
        </xdr:cNvSpPr>
      </xdr:nvSpPr>
      <xdr:spPr>
        <a:xfrm>
          <a:off x="2124710" y="24147780"/>
          <a:ext cx="35750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14</xdr:col>
      <xdr:colOff>411481</xdr:colOff>
      <xdr:row>133</xdr:row>
      <xdr:rowOff>60960</xdr:rowOff>
    </xdr:from>
    <xdr:to>
      <xdr:col>16</xdr:col>
      <xdr:colOff>1</xdr:colOff>
      <xdr:row>135</xdr:row>
      <xdr:rowOff>0</xdr:rowOff>
    </xdr:to>
    <xdr:sp macro="" textlink="">
      <xdr:nvSpPr>
        <xdr:cNvPr id="346" name="AutoShape 46">
          <a:extLst>
            <a:ext uri="{FF2B5EF4-FFF2-40B4-BE49-F238E27FC236}">
              <a16:creationId xmlns:a16="http://schemas.microsoft.com/office/drawing/2014/main" id="{00000000-0008-0000-1D00-00005A010000}"/>
            </a:ext>
          </a:extLst>
        </xdr:cNvPr>
        <xdr:cNvSpPr>
          <a:spLocks noChangeArrowheads="1"/>
        </xdr:cNvSpPr>
      </xdr:nvSpPr>
      <xdr:spPr>
        <a:xfrm>
          <a:off x="5968365" y="24151590"/>
          <a:ext cx="355600" cy="29718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124</xdr:row>
      <xdr:rowOff>57150</xdr:rowOff>
    </xdr:from>
    <xdr:to>
      <xdr:col>20</xdr:col>
      <xdr:colOff>0</xdr:colOff>
      <xdr:row>126</xdr:row>
      <xdr:rowOff>0</xdr:rowOff>
    </xdr:to>
    <xdr:sp macro="" textlink="">
      <xdr:nvSpPr>
        <xdr:cNvPr id="347" name="AutoShape 46">
          <a:extLst>
            <a:ext uri="{FF2B5EF4-FFF2-40B4-BE49-F238E27FC236}">
              <a16:creationId xmlns:a16="http://schemas.microsoft.com/office/drawing/2014/main" id="{00000000-0008-0000-1D00-00005B010000}"/>
            </a:ext>
          </a:extLst>
        </xdr:cNvPr>
        <xdr:cNvSpPr>
          <a:spLocks noChangeArrowheads="1"/>
        </xdr:cNvSpPr>
      </xdr:nvSpPr>
      <xdr:spPr>
        <a:xfrm>
          <a:off x="7486650" y="2253615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124</xdr:row>
      <xdr:rowOff>57150</xdr:rowOff>
    </xdr:from>
    <xdr:to>
      <xdr:col>25</xdr:col>
      <xdr:colOff>352425</xdr:colOff>
      <xdr:row>126</xdr:row>
      <xdr:rowOff>0</xdr:rowOff>
    </xdr:to>
    <xdr:sp macro="" textlink="">
      <xdr:nvSpPr>
        <xdr:cNvPr id="348" name="AutoShape 46">
          <a:extLst>
            <a:ext uri="{FF2B5EF4-FFF2-40B4-BE49-F238E27FC236}">
              <a16:creationId xmlns:a16="http://schemas.microsoft.com/office/drawing/2014/main" id="{00000000-0008-0000-1D00-00005C010000}"/>
            </a:ext>
          </a:extLst>
        </xdr:cNvPr>
        <xdr:cNvSpPr>
          <a:spLocks noChangeArrowheads="1"/>
        </xdr:cNvSpPr>
      </xdr:nvSpPr>
      <xdr:spPr>
        <a:xfrm>
          <a:off x="9768205" y="2253615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124</xdr:row>
      <xdr:rowOff>57150</xdr:rowOff>
    </xdr:from>
    <xdr:to>
      <xdr:col>28</xdr:col>
      <xdr:colOff>15240</xdr:colOff>
      <xdr:row>126</xdr:row>
      <xdr:rowOff>0</xdr:rowOff>
    </xdr:to>
    <xdr:sp macro="" textlink="">
      <xdr:nvSpPr>
        <xdr:cNvPr id="349" name="AutoShape 46">
          <a:extLst>
            <a:ext uri="{FF2B5EF4-FFF2-40B4-BE49-F238E27FC236}">
              <a16:creationId xmlns:a16="http://schemas.microsoft.com/office/drawing/2014/main" id="{00000000-0008-0000-1D00-00005D010000}"/>
            </a:ext>
          </a:extLst>
        </xdr:cNvPr>
        <xdr:cNvSpPr>
          <a:spLocks noChangeArrowheads="1"/>
        </xdr:cNvSpPr>
      </xdr:nvSpPr>
      <xdr:spPr>
        <a:xfrm>
          <a:off x="10501630" y="22536150"/>
          <a:ext cx="3778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133</xdr:row>
      <xdr:rowOff>57150</xdr:rowOff>
    </xdr:from>
    <xdr:to>
      <xdr:col>1</xdr:col>
      <xdr:colOff>352425</xdr:colOff>
      <xdr:row>135</xdr:row>
      <xdr:rowOff>0</xdr:rowOff>
    </xdr:to>
    <xdr:sp macro="" textlink="">
      <xdr:nvSpPr>
        <xdr:cNvPr id="350" name="AutoShape 46">
          <a:extLst>
            <a:ext uri="{FF2B5EF4-FFF2-40B4-BE49-F238E27FC236}">
              <a16:creationId xmlns:a16="http://schemas.microsoft.com/office/drawing/2014/main" id="{00000000-0008-0000-1D00-00005E010000}"/>
            </a:ext>
          </a:extLst>
        </xdr:cNvPr>
        <xdr:cNvSpPr>
          <a:spLocks noChangeArrowheads="1"/>
        </xdr:cNvSpPr>
      </xdr:nvSpPr>
      <xdr:spPr>
        <a:xfrm>
          <a:off x="525780" y="2414778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133</xdr:row>
      <xdr:rowOff>57150</xdr:rowOff>
    </xdr:from>
    <xdr:to>
      <xdr:col>3</xdr:col>
      <xdr:colOff>352425</xdr:colOff>
      <xdr:row>135</xdr:row>
      <xdr:rowOff>0</xdr:rowOff>
    </xdr:to>
    <xdr:sp macro="" textlink="">
      <xdr:nvSpPr>
        <xdr:cNvPr id="351" name="AutoShape 46">
          <a:extLst>
            <a:ext uri="{FF2B5EF4-FFF2-40B4-BE49-F238E27FC236}">
              <a16:creationId xmlns:a16="http://schemas.microsoft.com/office/drawing/2014/main" id="{00000000-0008-0000-1D00-00005F010000}"/>
            </a:ext>
          </a:extLst>
        </xdr:cNvPr>
        <xdr:cNvSpPr>
          <a:spLocks noChangeArrowheads="1"/>
        </xdr:cNvSpPr>
      </xdr:nvSpPr>
      <xdr:spPr>
        <a:xfrm>
          <a:off x="1362075" y="24147780"/>
          <a:ext cx="340360" cy="300990"/>
        </a:xfrm>
        <a:prstGeom prst="triangle">
          <a:avLst>
            <a:gd name="adj" fmla="val 50000"/>
          </a:avLst>
        </a:prstGeom>
        <a:noFill/>
        <a:ln w="9525">
          <a:solidFill>
            <a:srgbClr val="000000"/>
          </a:solidFill>
          <a:miter lim="800000"/>
        </a:ln>
      </xdr:spPr>
    </xdr:sp>
    <xdr:clientData/>
  </xdr:twoCellAnchor>
  <xdr:twoCellAnchor>
    <xdr:from>
      <xdr:col>17</xdr:col>
      <xdr:colOff>0</xdr:colOff>
      <xdr:row>124</xdr:row>
      <xdr:rowOff>57150</xdr:rowOff>
    </xdr:from>
    <xdr:to>
      <xdr:col>17</xdr:col>
      <xdr:colOff>352425</xdr:colOff>
      <xdr:row>126</xdr:row>
      <xdr:rowOff>0</xdr:rowOff>
    </xdr:to>
    <xdr:sp macro="" textlink="">
      <xdr:nvSpPr>
        <xdr:cNvPr id="352" name="AutoShape 46">
          <a:extLst>
            <a:ext uri="{FF2B5EF4-FFF2-40B4-BE49-F238E27FC236}">
              <a16:creationId xmlns:a16="http://schemas.microsoft.com/office/drawing/2014/main" id="{00000000-0008-0000-1D00-000060010000}"/>
            </a:ext>
          </a:extLst>
        </xdr:cNvPr>
        <xdr:cNvSpPr>
          <a:spLocks noChangeArrowheads="1"/>
        </xdr:cNvSpPr>
      </xdr:nvSpPr>
      <xdr:spPr>
        <a:xfrm>
          <a:off x="6731000" y="225361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124</xdr:row>
      <xdr:rowOff>47625</xdr:rowOff>
    </xdr:from>
    <xdr:to>
      <xdr:col>21</xdr:col>
      <xdr:colOff>180975</xdr:colOff>
      <xdr:row>124</xdr:row>
      <xdr:rowOff>152400</xdr:rowOff>
    </xdr:to>
    <xdr:sp macro="" textlink="">
      <xdr:nvSpPr>
        <xdr:cNvPr id="353" name="Freeform 10707">
          <a:extLst>
            <a:ext uri="{FF2B5EF4-FFF2-40B4-BE49-F238E27FC236}">
              <a16:creationId xmlns:a16="http://schemas.microsoft.com/office/drawing/2014/main" id="{00000000-0008-0000-1D00-000061010000}"/>
            </a:ext>
          </a:extLst>
        </xdr:cNvPr>
        <xdr:cNvSpPr/>
      </xdr:nvSpPr>
      <xdr:spPr>
        <a:xfrm>
          <a:off x="7658100" y="2252662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124</xdr:row>
      <xdr:rowOff>47625</xdr:rowOff>
    </xdr:from>
    <xdr:to>
      <xdr:col>23</xdr:col>
      <xdr:colOff>180975</xdr:colOff>
      <xdr:row>124</xdr:row>
      <xdr:rowOff>152400</xdr:rowOff>
    </xdr:to>
    <xdr:sp macro="" textlink="">
      <xdr:nvSpPr>
        <xdr:cNvPr id="354" name="Freeform 10707">
          <a:extLst>
            <a:ext uri="{FF2B5EF4-FFF2-40B4-BE49-F238E27FC236}">
              <a16:creationId xmlns:a16="http://schemas.microsoft.com/office/drawing/2014/main" id="{00000000-0008-0000-1D00-000062010000}"/>
            </a:ext>
          </a:extLst>
        </xdr:cNvPr>
        <xdr:cNvSpPr/>
      </xdr:nvSpPr>
      <xdr:spPr>
        <a:xfrm>
          <a:off x="8435975" y="2252662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124</xdr:row>
      <xdr:rowOff>47625</xdr:rowOff>
    </xdr:from>
    <xdr:to>
      <xdr:col>25</xdr:col>
      <xdr:colOff>180975</xdr:colOff>
      <xdr:row>124</xdr:row>
      <xdr:rowOff>152400</xdr:rowOff>
    </xdr:to>
    <xdr:sp macro="" textlink="">
      <xdr:nvSpPr>
        <xdr:cNvPr id="355" name="Freeform 10707">
          <a:extLst>
            <a:ext uri="{FF2B5EF4-FFF2-40B4-BE49-F238E27FC236}">
              <a16:creationId xmlns:a16="http://schemas.microsoft.com/office/drawing/2014/main" id="{00000000-0008-0000-1D00-000063010000}"/>
            </a:ext>
          </a:extLst>
        </xdr:cNvPr>
        <xdr:cNvSpPr/>
      </xdr:nvSpPr>
      <xdr:spPr>
        <a:xfrm>
          <a:off x="9191625" y="2252662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124</xdr:row>
      <xdr:rowOff>68580</xdr:rowOff>
    </xdr:from>
    <xdr:to>
      <xdr:col>27</xdr:col>
      <xdr:colOff>182880</xdr:colOff>
      <xdr:row>124</xdr:row>
      <xdr:rowOff>152400</xdr:rowOff>
    </xdr:to>
    <xdr:sp macro="" textlink="">
      <xdr:nvSpPr>
        <xdr:cNvPr id="356" name="Freeform 10707">
          <a:extLst>
            <a:ext uri="{FF2B5EF4-FFF2-40B4-BE49-F238E27FC236}">
              <a16:creationId xmlns:a16="http://schemas.microsoft.com/office/drawing/2014/main" id="{00000000-0008-0000-1D00-000064010000}"/>
            </a:ext>
          </a:extLst>
        </xdr:cNvPr>
        <xdr:cNvSpPr/>
      </xdr:nvSpPr>
      <xdr:spPr>
        <a:xfrm>
          <a:off x="9939655" y="22547580"/>
          <a:ext cx="744855" cy="838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133</xdr:row>
      <xdr:rowOff>47625</xdr:rowOff>
    </xdr:from>
    <xdr:to>
      <xdr:col>1</xdr:col>
      <xdr:colOff>180975</xdr:colOff>
      <xdr:row>133</xdr:row>
      <xdr:rowOff>152400</xdr:rowOff>
    </xdr:to>
    <xdr:sp macro="" textlink="">
      <xdr:nvSpPr>
        <xdr:cNvPr id="357" name="Freeform 10707">
          <a:extLst>
            <a:ext uri="{FF2B5EF4-FFF2-40B4-BE49-F238E27FC236}">
              <a16:creationId xmlns:a16="http://schemas.microsoft.com/office/drawing/2014/main" id="{00000000-0008-0000-1D00-000065010000}"/>
            </a:ext>
          </a:extLst>
        </xdr:cNvPr>
        <xdr:cNvSpPr/>
      </xdr:nvSpPr>
      <xdr:spPr>
        <a:xfrm>
          <a:off x="171450" y="2413825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133</xdr:row>
      <xdr:rowOff>47625</xdr:rowOff>
    </xdr:from>
    <xdr:to>
      <xdr:col>3</xdr:col>
      <xdr:colOff>180975</xdr:colOff>
      <xdr:row>133</xdr:row>
      <xdr:rowOff>152400</xdr:rowOff>
    </xdr:to>
    <xdr:sp macro="" textlink="">
      <xdr:nvSpPr>
        <xdr:cNvPr id="358" name="Freeform 10707">
          <a:extLst>
            <a:ext uri="{FF2B5EF4-FFF2-40B4-BE49-F238E27FC236}">
              <a16:creationId xmlns:a16="http://schemas.microsoft.com/office/drawing/2014/main" id="{00000000-0008-0000-1D00-000066010000}"/>
            </a:ext>
          </a:extLst>
        </xdr:cNvPr>
        <xdr:cNvSpPr/>
      </xdr:nvSpPr>
      <xdr:spPr>
        <a:xfrm>
          <a:off x="697230" y="2413825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124</xdr:row>
      <xdr:rowOff>62865</xdr:rowOff>
    </xdr:from>
    <xdr:to>
      <xdr:col>19</xdr:col>
      <xdr:colOff>180975</xdr:colOff>
      <xdr:row>124</xdr:row>
      <xdr:rowOff>167640</xdr:rowOff>
    </xdr:to>
    <xdr:sp macro="" textlink="">
      <xdr:nvSpPr>
        <xdr:cNvPr id="359" name="Freeform 10707">
          <a:extLst>
            <a:ext uri="{FF2B5EF4-FFF2-40B4-BE49-F238E27FC236}">
              <a16:creationId xmlns:a16="http://schemas.microsoft.com/office/drawing/2014/main" id="{00000000-0008-0000-1D00-000067010000}"/>
            </a:ext>
          </a:extLst>
        </xdr:cNvPr>
        <xdr:cNvSpPr/>
      </xdr:nvSpPr>
      <xdr:spPr>
        <a:xfrm>
          <a:off x="6902450" y="2254186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126</xdr:row>
      <xdr:rowOff>0</xdr:rowOff>
    </xdr:from>
    <xdr:to>
      <xdr:col>25</xdr:col>
      <xdr:colOff>352425</xdr:colOff>
      <xdr:row>126</xdr:row>
      <xdr:rowOff>0</xdr:rowOff>
    </xdr:to>
    <xdr:sp macro="" textlink="">
      <xdr:nvSpPr>
        <xdr:cNvPr id="360" name="AutoShape 46">
          <a:extLst>
            <a:ext uri="{FF2B5EF4-FFF2-40B4-BE49-F238E27FC236}">
              <a16:creationId xmlns:a16="http://schemas.microsoft.com/office/drawing/2014/main" id="{00000000-0008-0000-1D00-000068010000}"/>
            </a:ext>
          </a:extLst>
        </xdr:cNvPr>
        <xdr:cNvSpPr>
          <a:spLocks noChangeArrowheads="1"/>
        </xdr:cNvSpPr>
      </xdr:nvSpPr>
      <xdr:spPr>
        <a:xfrm>
          <a:off x="9768205" y="2283714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126</xdr:row>
      <xdr:rowOff>0</xdr:rowOff>
    </xdr:from>
    <xdr:to>
      <xdr:col>27</xdr:col>
      <xdr:colOff>352425</xdr:colOff>
      <xdr:row>126</xdr:row>
      <xdr:rowOff>0</xdr:rowOff>
    </xdr:to>
    <xdr:sp macro="" textlink="">
      <xdr:nvSpPr>
        <xdr:cNvPr id="361" name="AutoShape 46">
          <a:extLst>
            <a:ext uri="{FF2B5EF4-FFF2-40B4-BE49-F238E27FC236}">
              <a16:creationId xmlns:a16="http://schemas.microsoft.com/office/drawing/2014/main" id="{00000000-0008-0000-1D00-000069010000}"/>
            </a:ext>
          </a:extLst>
        </xdr:cNvPr>
        <xdr:cNvSpPr>
          <a:spLocks noChangeArrowheads="1"/>
        </xdr:cNvSpPr>
      </xdr:nvSpPr>
      <xdr:spPr>
        <a:xfrm>
          <a:off x="10501630" y="2283714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126</xdr:row>
      <xdr:rowOff>0</xdr:rowOff>
    </xdr:from>
    <xdr:to>
      <xdr:col>23</xdr:col>
      <xdr:colOff>352425</xdr:colOff>
      <xdr:row>126</xdr:row>
      <xdr:rowOff>0</xdr:rowOff>
    </xdr:to>
    <xdr:sp macro="" textlink="">
      <xdr:nvSpPr>
        <xdr:cNvPr id="362" name="AutoShape 46">
          <a:extLst>
            <a:ext uri="{FF2B5EF4-FFF2-40B4-BE49-F238E27FC236}">
              <a16:creationId xmlns:a16="http://schemas.microsoft.com/office/drawing/2014/main" id="{00000000-0008-0000-1D00-00006A010000}"/>
            </a:ext>
          </a:extLst>
        </xdr:cNvPr>
        <xdr:cNvSpPr>
          <a:spLocks noChangeArrowheads="1"/>
        </xdr:cNvSpPr>
      </xdr:nvSpPr>
      <xdr:spPr>
        <a:xfrm>
          <a:off x="9020175" y="2283714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135</xdr:row>
      <xdr:rowOff>0</xdr:rowOff>
    </xdr:from>
    <xdr:to>
      <xdr:col>1</xdr:col>
      <xdr:colOff>352425</xdr:colOff>
      <xdr:row>135</xdr:row>
      <xdr:rowOff>0</xdr:rowOff>
    </xdr:to>
    <xdr:sp macro="" textlink="">
      <xdr:nvSpPr>
        <xdr:cNvPr id="363" name="AutoShape 46">
          <a:extLst>
            <a:ext uri="{FF2B5EF4-FFF2-40B4-BE49-F238E27FC236}">
              <a16:creationId xmlns:a16="http://schemas.microsoft.com/office/drawing/2014/main" id="{00000000-0008-0000-1D00-00006B010000}"/>
            </a:ext>
          </a:extLst>
        </xdr:cNvPr>
        <xdr:cNvSpPr>
          <a:spLocks noChangeArrowheads="1"/>
        </xdr:cNvSpPr>
      </xdr:nvSpPr>
      <xdr:spPr>
        <a:xfrm>
          <a:off x="525780" y="2444877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133</xdr:row>
      <xdr:rowOff>47625</xdr:rowOff>
    </xdr:from>
    <xdr:to>
      <xdr:col>5</xdr:col>
      <xdr:colOff>182880</xdr:colOff>
      <xdr:row>133</xdr:row>
      <xdr:rowOff>114300</xdr:rowOff>
    </xdr:to>
    <xdr:sp macro="" textlink="">
      <xdr:nvSpPr>
        <xdr:cNvPr id="364" name="Freeform 10707">
          <a:extLst>
            <a:ext uri="{FF2B5EF4-FFF2-40B4-BE49-F238E27FC236}">
              <a16:creationId xmlns:a16="http://schemas.microsoft.com/office/drawing/2014/main" id="{00000000-0008-0000-1D00-00006C010000}"/>
            </a:ext>
          </a:extLst>
        </xdr:cNvPr>
        <xdr:cNvSpPr/>
      </xdr:nvSpPr>
      <xdr:spPr>
        <a:xfrm>
          <a:off x="1485900" y="24138255"/>
          <a:ext cx="821690" cy="666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126</xdr:row>
      <xdr:rowOff>0</xdr:rowOff>
    </xdr:from>
    <xdr:to>
      <xdr:col>23</xdr:col>
      <xdr:colOff>352425</xdr:colOff>
      <xdr:row>126</xdr:row>
      <xdr:rowOff>0</xdr:rowOff>
    </xdr:to>
    <xdr:sp macro="" textlink="">
      <xdr:nvSpPr>
        <xdr:cNvPr id="365" name="AutoShape 46">
          <a:extLst>
            <a:ext uri="{FF2B5EF4-FFF2-40B4-BE49-F238E27FC236}">
              <a16:creationId xmlns:a16="http://schemas.microsoft.com/office/drawing/2014/main" id="{00000000-0008-0000-1D00-00006D010000}"/>
            </a:ext>
          </a:extLst>
        </xdr:cNvPr>
        <xdr:cNvSpPr>
          <a:spLocks noChangeArrowheads="1"/>
        </xdr:cNvSpPr>
      </xdr:nvSpPr>
      <xdr:spPr>
        <a:xfrm>
          <a:off x="9020175" y="2283714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124</xdr:row>
      <xdr:rowOff>57150</xdr:rowOff>
    </xdr:from>
    <xdr:to>
      <xdr:col>21</xdr:col>
      <xdr:colOff>352425</xdr:colOff>
      <xdr:row>126</xdr:row>
      <xdr:rowOff>0</xdr:rowOff>
    </xdr:to>
    <xdr:sp macro="" textlink="">
      <xdr:nvSpPr>
        <xdr:cNvPr id="366" name="AutoShape 46">
          <a:extLst>
            <a:ext uri="{FF2B5EF4-FFF2-40B4-BE49-F238E27FC236}">
              <a16:creationId xmlns:a16="http://schemas.microsoft.com/office/drawing/2014/main" id="{00000000-0008-0000-1D00-00006E010000}"/>
            </a:ext>
          </a:extLst>
        </xdr:cNvPr>
        <xdr:cNvSpPr>
          <a:spLocks noChangeArrowheads="1"/>
        </xdr:cNvSpPr>
      </xdr:nvSpPr>
      <xdr:spPr>
        <a:xfrm>
          <a:off x="8264525" y="22536150"/>
          <a:ext cx="352425"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124</xdr:row>
      <xdr:rowOff>57150</xdr:rowOff>
    </xdr:from>
    <xdr:to>
      <xdr:col>23</xdr:col>
      <xdr:colOff>352425</xdr:colOff>
      <xdr:row>126</xdr:row>
      <xdr:rowOff>0</xdr:rowOff>
    </xdr:to>
    <xdr:sp macro="" textlink="">
      <xdr:nvSpPr>
        <xdr:cNvPr id="367" name="AutoShape 46">
          <a:extLst>
            <a:ext uri="{FF2B5EF4-FFF2-40B4-BE49-F238E27FC236}">
              <a16:creationId xmlns:a16="http://schemas.microsoft.com/office/drawing/2014/main" id="{00000000-0008-0000-1D00-00006F010000}"/>
            </a:ext>
          </a:extLst>
        </xdr:cNvPr>
        <xdr:cNvSpPr>
          <a:spLocks noChangeArrowheads="1"/>
        </xdr:cNvSpPr>
      </xdr:nvSpPr>
      <xdr:spPr>
        <a:xfrm>
          <a:off x="9020175" y="2253615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124</xdr:row>
      <xdr:rowOff>57150</xdr:rowOff>
    </xdr:from>
    <xdr:to>
      <xdr:col>20</xdr:col>
      <xdr:colOff>0</xdr:colOff>
      <xdr:row>126</xdr:row>
      <xdr:rowOff>0</xdr:rowOff>
    </xdr:to>
    <xdr:sp macro="" textlink="">
      <xdr:nvSpPr>
        <xdr:cNvPr id="368" name="AutoShape 46">
          <a:extLst>
            <a:ext uri="{FF2B5EF4-FFF2-40B4-BE49-F238E27FC236}">
              <a16:creationId xmlns:a16="http://schemas.microsoft.com/office/drawing/2014/main" id="{00000000-0008-0000-1D00-000070010000}"/>
            </a:ext>
          </a:extLst>
        </xdr:cNvPr>
        <xdr:cNvSpPr>
          <a:spLocks noChangeArrowheads="1"/>
        </xdr:cNvSpPr>
      </xdr:nvSpPr>
      <xdr:spPr>
        <a:xfrm>
          <a:off x="7486650" y="2253615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124</xdr:row>
      <xdr:rowOff>57150</xdr:rowOff>
    </xdr:from>
    <xdr:to>
      <xdr:col>25</xdr:col>
      <xdr:colOff>352425</xdr:colOff>
      <xdr:row>126</xdr:row>
      <xdr:rowOff>0</xdr:rowOff>
    </xdr:to>
    <xdr:sp macro="" textlink="">
      <xdr:nvSpPr>
        <xdr:cNvPr id="369" name="AutoShape 46">
          <a:extLst>
            <a:ext uri="{FF2B5EF4-FFF2-40B4-BE49-F238E27FC236}">
              <a16:creationId xmlns:a16="http://schemas.microsoft.com/office/drawing/2014/main" id="{00000000-0008-0000-1D00-000071010000}"/>
            </a:ext>
          </a:extLst>
        </xdr:cNvPr>
        <xdr:cNvSpPr>
          <a:spLocks noChangeArrowheads="1"/>
        </xdr:cNvSpPr>
      </xdr:nvSpPr>
      <xdr:spPr>
        <a:xfrm>
          <a:off x="9768205" y="2253615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133</xdr:row>
      <xdr:rowOff>57150</xdr:rowOff>
    </xdr:from>
    <xdr:to>
      <xdr:col>1</xdr:col>
      <xdr:colOff>352425</xdr:colOff>
      <xdr:row>135</xdr:row>
      <xdr:rowOff>0</xdr:rowOff>
    </xdr:to>
    <xdr:sp macro="" textlink="">
      <xdr:nvSpPr>
        <xdr:cNvPr id="370" name="AutoShape 46">
          <a:extLst>
            <a:ext uri="{FF2B5EF4-FFF2-40B4-BE49-F238E27FC236}">
              <a16:creationId xmlns:a16="http://schemas.microsoft.com/office/drawing/2014/main" id="{00000000-0008-0000-1D00-000072010000}"/>
            </a:ext>
          </a:extLst>
        </xdr:cNvPr>
        <xdr:cNvSpPr>
          <a:spLocks noChangeArrowheads="1"/>
        </xdr:cNvSpPr>
      </xdr:nvSpPr>
      <xdr:spPr>
        <a:xfrm>
          <a:off x="525780" y="2414778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133</xdr:row>
      <xdr:rowOff>57150</xdr:rowOff>
    </xdr:from>
    <xdr:to>
      <xdr:col>3</xdr:col>
      <xdr:colOff>352425</xdr:colOff>
      <xdr:row>135</xdr:row>
      <xdr:rowOff>0</xdr:rowOff>
    </xdr:to>
    <xdr:sp macro="" textlink="">
      <xdr:nvSpPr>
        <xdr:cNvPr id="371" name="AutoShape 46">
          <a:extLst>
            <a:ext uri="{FF2B5EF4-FFF2-40B4-BE49-F238E27FC236}">
              <a16:creationId xmlns:a16="http://schemas.microsoft.com/office/drawing/2014/main" id="{00000000-0008-0000-1D00-000073010000}"/>
            </a:ext>
          </a:extLst>
        </xdr:cNvPr>
        <xdr:cNvSpPr>
          <a:spLocks noChangeArrowheads="1"/>
        </xdr:cNvSpPr>
      </xdr:nvSpPr>
      <xdr:spPr>
        <a:xfrm>
          <a:off x="1362075" y="2414778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126</xdr:row>
      <xdr:rowOff>0</xdr:rowOff>
    </xdr:from>
    <xdr:to>
      <xdr:col>25</xdr:col>
      <xdr:colOff>352425</xdr:colOff>
      <xdr:row>126</xdr:row>
      <xdr:rowOff>0</xdr:rowOff>
    </xdr:to>
    <xdr:sp macro="" textlink="">
      <xdr:nvSpPr>
        <xdr:cNvPr id="372" name="AutoShape 46">
          <a:extLst>
            <a:ext uri="{FF2B5EF4-FFF2-40B4-BE49-F238E27FC236}">
              <a16:creationId xmlns:a16="http://schemas.microsoft.com/office/drawing/2014/main" id="{00000000-0008-0000-1D00-000074010000}"/>
            </a:ext>
          </a:extLst>
        </xdr:cNvPr>
        <xdr:cNvSpPr>
          <a:spLocks noChangeArrowheads="1"/>
        </xdr:cNvSpPr>
      </xdr:nvSpPr>
      <xdr:spPr>
        <a:xfrm>
          <a:off x="9768205" y="2283714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126</xdr:row>
      <xdr:rowOff>0</xdr:rowOff>
    </xdr:from>
    <xdr:to>
      <xdr:col>23</xdr:col>
      <xdr:colOff>352425</xdr:colOff>
      <xdr:row>126</xdr:row>
      <xdr:rowOff>0</xdr:rowOff>
    </xdr:to>
    <xdr:sp macro="" textlink="">
      <xdr:nvSpPr>
        <xdr:cNvPr id="373" name="AutoShape 46">
          <a:extLst>
            <a:ext uri="{FF2B5EF4-FFF2-40B4-BE49-F238E27FC236}">
              <a16:creationId xmlns:a16="http://schemas.microsoft.com/office/drawing/2014/main" id="{00000000-0008-0000-1D00-000075010000}"/>
            </a:ext>
          </a:extLst>
        </xdr:cNvPr>
        <xdr:cNvSpPr>
          <a:spLocks noChangeArrowheads="1"/>
        </xdr:cNvSpPr>
      </xdr:nvSpPr>
      <xdr:spPr>
        <a:xfrm>
          <a:off x="9020175" y="2283714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135</xdr:row>
      <xdr:rowOff>0</xdr:rowOff>
    </xdr:from>
    <xdr:to>
      <xdr:col>1</xdr:col>
      <xdr:colOff>352425</xdr:colOff>
      <xdr:row>135</xdr:row>
      <xdr:rowOff>0</xdr:rowOff>
    </xdr:to>
    <xdr:sp macro="" textlink="">
      <xdr:nvSpPr>
        <xdr:cNvPr id="374" name="AutoShape 46">
          <a:extLst>
            <a:ext uri="{FF2B5EF4-FFF2-40B4-BE49-F238E27FC236}">
              <a16:creationId xmlns:a16="http://schemas.microsoft.com/office/drawing/2014/main" id="{00000000-0008-0000-1D00-000076010000}"/>
            </a:ext>
          </a:extLst>
        </xdr:cNvPr>
        <xdr:cNvSpPr>
          <a:spLocks noChangeArrowheads="1"/>
        </xdr:cNvSpPr>
      </xdr:nvSpPr>
      <xdr:spPr>
        <a:xfrm>
          <a:off x="525780" y="2444877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124</xdr:row>
      <xdr:rowOff>57150</xdr:rowOff>
    </xdr:from>
    <xdr:to>
      <xdr:col>17</xdr:col>
      <xdr:colOff>190500</xdr:colOff>
      <xdr:row>125</xdr:row>
      <xdr:rowOff>0</xdr:rowOff>
    </xdr:to>
    <xdr:sp macro="" textlink="">
      <xdr:nvSpPr>
        <xdr:cNvPr id="375" name="Freeform 10707">
          <a:extLst>
            <a:ext uri="{FF2B5EF4-FFF2-40B4-BE49-F238E27FC236}">
              <a16:creationId xmlns:a16="http://schemas.microsoft.com/office/drawing/2014/main" id="{00000000-0008-0000-1D00-000077010000}"/>
            </a:ext>
          </a:extLst>
        </xdr:cNvPr>
        <xdr:cNvSpPr/>
      </xdr:nvSpPr>
      <xdr:spPr>
        <a:xfrm>
          <a:off x="6149340" y="2253615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126</xdr:row>
      <xdr:rowOff>0</xdr:rowOff>
    </xdr:from>
    <xdr:to>
      <xdr:col>23</xdr:col>
      <xdr:colOff>352425</xdr:colOff>
      <xdr:row>126</xdr:row>
      <xdr:rowOff>0</xdr:rowOff>
    </xdr:to>
    <xdr:sp macro="" textlink="">
      <xdr:nvSpPr>
        <xdr:cNvPr id="376" name="AutoShape 46">
          <a:extLst>
            <a:ext uri="{FF2B5EF4-FFF2-40B4-BE49-F238E27FC236}">
              <a16:creationId xmlns:a16="http://schemas.microsoft.com/office/drawing/2014/main" id="{00000000-0008-0000-1D00-000078010000}"/>
            </a:ext>
          </a:extLst>
        </xdr:cNvPr>
        <xdr:cNvSpPr>
          <a:spLocks noChangeArrowheads="1"/>
        </xdr:cNvSpPr>
      </xdr:nvSpPr>
      <xdr:spPr>
        <a:xfrm>
          <a:off x="9020175" y="2283714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124</xdr:row>
      <xdr:rowOff>57150</xdr:rowOff>
    </xdr:from>
    <xdr:to>
      <xdr:col>21</xdr:col>
      <xdr:colOff>352425</xdr:colOff>
      <xdr:row>126</xdr:row>
      <xdr:rowOff>0</xdr:rowOff>
    </xdr:to>
    <xdr:sp macro="" textlink="">
      <xdr:nvSpPr>
        <xdr:cNvPr id="377" name="AutoShape 46">
          <a:extLst>
            <a:ext uri="{FF2B5EF4-FFF2-40B4-BE49-F238E27FC236}">
              <a16:creationId xmlns:a16="http://schemas.microsoft.com/office/drawing/2014/main" id="{00000000-0008-0000-1D00-000079010000}"/>
            </a:ext>
          </a:extLst>
        </xdr:cNvPr>
        <xdr:cNvSpPr>
          <a:spLocks noChangeArrowheads="1"/>
        </xdr:cNvSpPr>
      </xdr:nvSpPr>
      <xdr:spPr>
        <a:xfrm>
          <a:off x="8264525" y="225361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124</xdr:row>
      <xdr:rowOff>57150</xdr:rowOff>
    </xdr:from>
    <xdr:to>
      <xdr:col>23</xdr:col>
      <xdr:colOff>352425</xdr:colOff>
      <xdr:row>126</xdr:row>
      <xdr:rowOff>0</xdr:rowOff>
    </xdr:to>
    <xdr:sp macro="" textlink="">
      <xdr:nvSpPr>
        <xdr:cNvPr id="378" name="AutoShape 46">
          <a:extLst>
            <a:ext uri="{FF2B5EF4-FFF2-40B4-BE49-F238E27FC236}">
              <a16:creationId xmlns:a16="http://schemas.microsoft.com/office/drawing/2014/main" id="{00000000-0008-0000-1D00-00007A010000}"/>
            </a:ext>
          </a:extLst>
        </xdr:cNvPr>
        <xdr:cNvSpPr>
          <a:spLocks noChangeArrowheads="1"/>
        </xdr:cNvSpPr>
      </xdr:nvSpPr>
      <xdr:spPr>
        <a:xfrm>
          <a:off x="9020175" y="225361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7620</xdr:colOff>
      <xdr:row>124</xdr:row>
      <xdr:rowOff>57150</xdr:rowOff>
    </xdr:from>
    <xdr:to>
      <xdr:col>11</xdr:col>
      <xdr:colOff>360045</xdr:colOff>
      <xdr:row>126</xdr:row>
      <xdr:rowOff>0</xdr:rowOff>
    </xdr:to>
    <xdr:sp macro="" textlink="">
      <xdr:nvSpPr>
        <xdr:cNvPr id="379" name="AutoShape 46">
          <a:extLst>
            <a:ext uri="{FF2B5EF4-FFF2-40B4-BE49-F238E27FC236}">
              <a16:creationId xmlns:a16="http://schemas.microsoft.com/office/drawing/2014/main" id="{00000000-0008-0000-1D00-00007B010000}"/>
            </a:ext>
          </a:extLst>
        </xdr:cNvPr>
        <xdr:cNvSpPr>
          <a:spLocks noChangeArrowheads="1"/>
        </xdr:cNvSpPr>
      </xdr:nvSpPr>
      <xdr:spPr>
        <a:xfrm>
          <a:off x="4450715" y="22536150"/>
          <a:ext cx="347980" cy="300990"/>
        </a:xfrm>
        <a:prstGeom prst="triangle">
          <a:avLst>
            <a:gd name="adj" fmla="val 50000"/>
          </a:avLst>
        </a:prstGeom>
        <a:solidFill>
          <a:srgbClr val="FF0000"/>
        </a:solidFill>
        <a:ln w="9525">
          <a:solidFill>
            <a:srgbClr val="000000"/>
          </a:solidFill>
          <a:miter lim="800000"/>
        </a:ln>
      </xdr:spPr>
      <xdr:txBody>
        <a:bodyPr/>
        <a:lstStyle/>
        <a:p>
          <a:endParaRPr lang="en-US"/>
        </a:p>
      </xdr:txBody>
    </xdr:sp>
    <xdr:clientData/>
  </xdr:twoCellAnchor>
  <xdr:twoCellAnchor>
    <xdr:from>
      <xdr:col>7</xdr:col>
      <xdr:colOff>171450</xdr:colOff>
      <xdr:row>124</xdr:row>
      <xdr:rowOff>47625</xdr:rowOff>
    </xdr:from>
    <xdr:to>
      <xdr:col>9</xdr:col>
      <xdr:colOff>180975</xdr:colOff>
      <xdr:row>124</xdr:row>
      <xdr:rowOff>152400</xdr:rowOff>
    </xdr:to>
    <xdr:sp macro="" textlink="">
      <xdr:nvSpPr>
        <xdr:cNvPr id="380" name="Freeform 10707">
          <a:extLst>
            <a:ext uri="{FF2B5EF4-FFF2-40B4-BE49-F238E27FC236}">
              <a16:creationId xmlns:a16="http://schemas.microsoft.com/office/drawing/2014/main" id="{00000000-0008-0000-1D00-00007C010000}"/>
            </a:ext>
          </a:extLst>
        </xdr:cNvPr>
        <xdr:cNvSpPr/>
      </xdr:nvSpPr>
      <xdr:spPr>
        <a:xfrm>
          <a:off x="3074035" y="2252662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124</xdr:row>
      <xdr:rowOff>47625</xdr:rowOff>
    </xdr:from>
    <xdr:to>
      <xdr:col>11</xdr:col>
      <xdr:colOff>180975</xdr:colOff>
      <xdr:row>124</xdr:row>
      <xdr:rowOff>152400</xdr:rowOff>
    </xdr:to>
    <xdr:sp macro="" textlink="">
      <xdr:nvSpPr>
        <xdr:cNvPr id="381" name="Freeform 10707">
          <a:extLst>
            <a:ext uri="{FF2B5EF4-FFF2-40B4-BE49-F238E27FC236}">
              <a16:creationId xmlns:a16="http://schemas.microsoft.com/office/drawing/2014/main" id="{00000000-0008-0000-1D00-00007D010000}"/>
            </a:ext>
          </a:extLst>
        </xdr:cNvPr>
        <xdr:cNvSpPr/>
      </xdr:nvSpPr>
      <xdr:spPr>
        <a:xfrm>
          <a:off x="3851910" y="2252662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124</xdr:row>
      <xdr:rowOff>55245</xdr:rowOff>
    </xdr:from>
    <xdr:to>
      <xdr:col>13</xdr:col>
      <xdr:colOff>180975</xdr:colOff>
      <xdr:row>124</xdr:row>
      <xdr:rowOff>160020</xdr:rowOff>
    </xdr:to>
    <xdr:sp macro="" textlink="">
      <xdr:nvSpPr>
        <xdr:cNvPr id="382" name="Freeform 10707">
          <a:extLst>
            <a:ext uri="{FF2B5EF4-FFF2-40B4-BE49-F238E27FC236}">
              <a16:creationId xmlns:a16="http://schemas.microsoft.com/office/drawing/2014/main" id="{00000000-0008-0000-1D00-00007E010000}"/>
            </a:ext>
          </a:extLst>
        </xdr:cNvPr>
        <xdr:cNvSpPr/>
      </xdr:nvSpPr>
      <xdr:spPr>
        <a:xfrm>
          <a:off x="4614545" y="2253424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180975</xdr:colOff>
      <xdr:row>124</xdr:row>
      <xdr:rowOff>47625</xdr:rowOff>
    </xdr:from>
    <xdr:to>
      <xdr:col>7</xdr:col>
      <xdr:colOff>161925</xdr:colOff>
      <xdr:row>124</xdr:row>
      <xdr:rowOff>123825</xdr:rowOff>
    </xdr:to>
    <xdr:sp macro="" textlink="">
      <xdr:nvSpPr>
        <xdr:cNvPr id="383" name="Freeform 10707">
          <a:extLst>
            <a:ext uri="{FF2B5EF4-FFF2-40B4-BE49-F238E27FC236}">
              <a16:creationId xmlns:a16="http://schemas.microsoft.com/office/drawing/2014/main" id="{00000000-0008-0000-1D00-00007F010000}"/>
            </a:ext>
          </a:extLst>
        </xdr:cNvPr>
        <xdr:cNvSpPr/>
      </xdr:nvSpPr>
      <xdr:spPr>
        <a:xfrm>
          <a:off x="2305685" y="2252662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editAs="oneCell">
    <xdr:from>
      <xdr:col>8</xdr:col>
      <xdr:colOff>114300</xdr:colOff>
      <xdr:row>127</xdr:row>
      <xdr:rowOff>85725</xdr:rowOff>
    </xdr:from>
    <xdr:to>
      <xdr:col>8</xdr:col>
      <xdr:colOff>281951</xdr:colOff>
      <xdr:row>127</xdr:row>
      <xdr:rowOff>85725</xdr:rowOff>
    </xdr:to>
    <xdr:pic>
      <xdr:nvPicPr>
        <xdr:cNvPr id="384" name="Picture 383">
          <a:extLst>
            <a:ext uri="{FF2B5EF4-FFF2-40B4-BE49-F238E27FC236}">
              <a16:creationId xmlns:a16="http://schemas.microsoft.com/office/drawing/2014/main" id="{00000000-0008-0000-1D00-000080010000}"/>
            </a:ext>
          </a:extLst>
        </xdr:cNvPr>
        <xdr:cNvPicPr>
          <a:picLocks noChangeAspect="1"/>
        </xdr:cNvPicPr>
      </xdr:nvPicPr>
      <xdr:blipFill>
        <a:blip xmlns:r="http://schemas.openxmlformats.org/officeDocument/2006/relationships" r:embed="rId2"/>
        <a:stretch>
          <a:fillRect/>
        </a:stretch>
      </xdr:blipFill>
      <xdr:spPr>
        <a:xfrm>
          <a:off x="3372485" y="23101935"/>
          <a:ext cx="167640" cy="0"/>
        </a:xfrm>
        <a:prstGeom prst="rect">
          <a:avLst/>
        </a:prstGeom>
      </xdr:spPr>
    </xdr:pic>
    <xdr:clientData/>
  </xdr:twoCellAnchor>
  <xdr:twoCellAnchor>
    <xdr:from>
      <xdr:col>13</xdr:col>
      <xdr:colOff>0</xdr:colOff>
      <xdr:row>124</xdr:row>
      <xdr:rowOff>57150</xdr:rowOff>
    </xdr:from>
    <xdr:to>
      <xdr:col>14</xdr:col>
      <xdr:colOff>0</xdr:colOff>
      <xdr:row>126</xdr:row>
      <xdr:rowOff>0</xdr:rowOff>
    </xdr:to>
    <xdr:sp macro="" textlink="">
      <xdr:nvSpPr>
        <xdr:cNvPr id="385" name="AutoShape 46">
          <a:extLst>
            <a:ext uri="{FF2B5EF4-FFF2-40B4-BE49-F238E27FC236}">
              <a16:creationId xmlns:a16="http://schemas.microsoft.com/office/drawing/2014/main" id="{00000000-0008-0000-1D00-000081010000}"/>
            </a:ext>
          </a:extLst>
        </xdr:cNvPr>
        <xdr:cNvSpPr>
          <a:spLocks noChangeArrowheads="1"/>
        </xdr:cNvSpPr>
      </xdr:nvSpPr>
      <xdr:spPr>
        <a:xfrm>
          <a:off x="5205730" y="2253615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7620</xdr:colOff>
      <xdr:row>124</xdr:row>
      <xdr:rowOff>57150</xdr:rowOff>
    </xdr:from>
    <xdr:to>
      <xdr:col>9</xdr:col>
      <xdr:colOff>360045</xdr:colOff>
      <xdr:row>126</xdr:row>
      <xdr:rowOff>0</xdr:rowOff>
    </xdr:to>
    <xdr:sp macro="" textlink="">
      <xdr:nvSpPr>
        <xdr:cNvPr id="386" name="AutoShape 46">
          <a:extLst>
            <a:ext uri="{FF2B5EF4-FFF2-40B4-BE49-F238E27FC236}">
              <a16:creationId xmlns:a16="http://schemas.microsoft.com/office/drawing/2014/main" id="{00000000-0008-0000-1D00-000082010000}"/>
            </a:ext>
          </a:extLst>
        </xdr:cNvPr>
        <xdr:cNvSpPr>
          <a:spLocks noChangeArrowheads="1"/>
        </xdr:cNvSpPr>
      </xdr:nvSpPr>
      <xdr:spPr>
        <a:xfrm>
          <a:off x="3688080" y="22536150"/>
          <a:ext cx="347980" cy="300990"/>
        </a:xfrm>
        <a:prstGeom prst="triangle">
          <a:avLst>
            <a:gd name="adj" fmla="val 50000"/>
          </a:avLst>
        </a:prstGeom>
        <a:solidFill>
          <a:srgbClr val="FF0000"/>
        </a:solidFill>
        <a:ln w="9525">
          <a:solidFill>
            <a:srgbClr val="000000"/>
          </a:solidFill>
          <a:miter lim="800000"/>
        </a:ln>
      </xdr:spPr>
      <xdr:txBody>
        <a:bodyPr/>
        <a:lstStyle/>
        <a:p>
          <a:endParaRPr lang="en-US"/>
        </a:p>
      </xdr:txBody>
    </xdr:sp>
    <xdr:clientData/>
  </xdr:twoCellAnchor>
  <xdr:twoCellAnchor>
    <xdr:from>
      <xdr:col>7</xdr:col>
      <xdr:colOff>7620</xdr:colOff>
      <xdr:row>124</xdr:row>
      <xdr:rowOff>57150</xdr:rowOff>
    </xdr:from>
    <xdr:to>
      <xdr:col>8</xdr:col>
      <xdr:colOff>9525</xdr:colOff>
      <xdr:row>126</xdr:row>
      <xdr:rowOff>0</xdr:rowOff>
    </xdr:to>
    <xdr:sp macro="" textlink="">
      <xdr:nvSpPr>
        <xdr:cNvPr id="387" name="AutoShape 46">
          <a:extLst>
            <a:ext uri="{FF2B5EF4-FFF2-40B4-BE49-F238E27FC236}">
              <a16:creationId xmlns:a16="http://schemas.microsoft.com/office/drawing/2014/main" id="{00000000-0008-0000-1D00-000083010000}"/>
            </a:ext>
          </a:extLst>
        </xdr:cNvPr>
        <xdr:cNvSpPr>
          <a:spLocks noChangeArrowheads="1"/>
        </xdr:cNvSpPr>
      </xdr:nvSpPr>
      <xdr:spPr>
        <a:xfrm>
          <a:off x="2910205" y="22536150"/>
          <a:ext cx="35750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124</xdr:row>
      <xdr:rowOff>57150</xdr:rowOff>
    </xdr:from>
    <xdr:to>
      <xdr:col>15</xdr:col>
      <xdr:colOff>190500</xdr:colOff>
      <xdr:row>125</xdr:row>
      <xdr:rowOff>0</xdr:rowOff>
    </xdr:to>
    <xdr:sp macro="" textlink="">
      <xdr:nvSpPr>
        <xdr:cNvPr id="388" name="Freeform 10707">
          <a:extLst>
            <a:ext uri="{FF2B5EF4-FFF2-40B4-BE49-F238E27FC236}">
              <a16:creationId xmlns:a16="http://schemas.microsoft.com/office/drawing/2014/main" id="{00000000-0008-0000-1D00-000084010000}"/>
            </a:ext>
          </a:extLst>
        </xdr:cNvPr>
        <xdr:cNvSpPr/>
      </xdr:nvSpPr>
      <xdr:spPr>
        <a:xfrm>
          <a:off x="5377180" y="2253615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124</xdr:row>
      <xdr:rowOff>57150</xdr:rowOff>
    </xdr:from>
    <xdr:to>
      <xdr:col>6</xdr:col>
      <xdr:colOff>0</xdr:colOff>
      <xdr:row>126</xdr:row>
      <xdr:rowOff>15240</xdr:rowOff>
    </xdr:to>
    <xdr:sp macro="" textlink="">
      <xdr:nvSpPr>
        <xdr:cNvPr id="389" name="AutoShape 46">
          <a:extLst>
            <a:ext uri="{FF2B5EF4-FFF2-40B4-BE49-F238E27FC236}">
              <a16:creationId xmlns:a16="http://schemas.microsoft.com/office/drawing/2014/main" id="{00000000-0008-0000-1D00-000085010000}"/>
            </a:ext>
          </a:extLst>
        </xdr:cNvPr>
        <xdr:cNvSpPr>
          <a:spLocks noChangeArrowheads="1"/>
        </xdr:cNvSpPr>
      </xdr:nvSpPr>
      <xdr:spPr>
        <a:xfrm>
          <a:off x="2124710" y="22536150"/>
          <a:ext cx="355600" cy="316230"/>
        </a:xfrm>
        <a:prstGeom prst="triangle">
          <a:avLst>
            <a:gd name="adj" fmla="val 50000"/>
          </a:avLst>
        </a:prstGeom>
        <a:solidFill>
          <a:srgbClr val="FF0000"/>
        </a:solidFill>
        <a:ln w="9525">
          <a:solidFill>
            <a:srgbClr val="000000"/>
          </a:solidFill>
          <a:miter lim="800000"/>
        </a:ln>
      </xdr:spPr>
    </xdr:sp>
    <xdr:clientData/>
  </xdr:twoCellAnchor>
  <xdr:twoCellAnchor editAs="oneCell">
    <xdr:from>
      <xdr:col>8</xdr:col>
      <xdr:colOff>114300</xdr:colOff>
      <xdr:row>127</xdr:row>
      <xdr:rowOff>85725</xdr:rowOff>
    </xdr:from>
    <xdr:to>
      <xdr:col>8</xdr:col>
      <xdr:colOff>281951</xdr:colOff>
      <xdr:row>127</xdr:row>
      <xdr:rowOff>85725</xdr:rowOff>
    </xdr:to>
    <xdr:pic>
      <xdr:nvPicPr>
        <xdr:cNvPr id="390" name="Picture 389">
          <a:extLst>
            <a:ext uri="{FF2B5EF4-FFF2-40B4-BE49-F238E27FC236}">
              <a16:creationId xmlns:a16="http://schemas.microsoft.com/office/drawing/2014/main" id="{00000000-0008-0000-1D00-000086010000}"/>
            </a:ext>
          </a:extLst>
        </xdr:cNvPr>
        <xdr:cNvPicPr>
          <a:picLocks noChangeAspect="1"/>
        </xdr:cNvPicPr>
      </xdr:nvPicPr>
      <xdr:blipFill>
        <a:blip xmlns:r="http://schemas.openxmlformats.org/officeDocument/2006/relationships" r:embed="rId2"/>
        <a:stretch>
          <a:fillRect/>
        </a:stretch>
      </xdr:blipFill>
      <xdr:spPr>
        <a:xfrm>
          <a:off x="3372485" y="23101935"/>
          <a:ext cx="167640" cy="0"/>
        </a:xfrm>
        <a:prstGeom prst="rect">
          <a:avLst/>
        </a:prstGeom>
      </xdr:spPr>
    </xdr:pic>
    <xdr:clientData/>
  </xdr:twoCellAnchor>
  <xdr:twoCellAnchor>
    <xdr:from>
      <xdr:col>15</xdr:col>
      <xdr:colOff>7620</xdr:colOff>
      <xdr:row>124</xdr:row>
      <xdr:rowOff>57150</xdr:rowOff>
    </xdr:from>
    <xdr:to>
      <xdr:col>15</xdr:col>
      <xdr:colOff>360045</xdr:colOff>
      <xdr:row>126</xdr:row>
      <xdr:rowOff>0</xdr:rowOff>
    </xdr:to>
    <xdr:sp macro="" textlink="">
      <xdr:nvSpPr>
        <xdr:cNvPr id="391" name="AutoShape 46">
          <a:extLst>
            <a:ext uri="{FF2B5EF4-FFF2-40B4-BE49-F238E27FC236}">
              <a16:creationId xmlns:a16="http://schemas.microsoft.com/office/drawing/2014/main" id="{00000000-0008-0000-1D00-000087010000}"/>
            </a:ext>
          </a:extLst>
        </xdr:cNvPr>
        <xdr:cNvSpPr>
          <a:spLocks noChangeArrowheads="1"/>
        </xdr:cNvSpPr>
      </xdr:nvSpPr>
      <xdr:spPr>
        <a:xfrm>
          <a:off x="5975985" y="22536150"/>
          <a:ext cx="34798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115</xdr:row>
      <xdr:rowOff>57150</xdr:rowOff>
    </xdr:from>
    <xdr:to>
      <xdr:col>20</xdr:col>
      <xdr:colOff>0</xdr:colOff>
      <xdr:row>117</xdr:row>
      <xdr:rowOff>0</xdr:rowOff>
    </xdr:to>
    <xdr:sp macro="" textlink="">
      <xdr:nvSpPr>
        <xdr:cNvPr id="392" name="AutoShape 46">
          <a:extLst>
            <a:ext uri="{FF2B5EF4-FFF2-40B4-BE49-F238E27FC236}">
              <a16:creationId xmlns:a16="http://schemas.microsoft.com/office/drawing/2014/main" id="{00000000-0008-0000-1D00-000088010000}"/>
            </a:ext>
          </a:extLst>
        </xdr:cNvPr>
        <xdr:cNvSpPr>
          <a:spLocks noChangeArrowheads="1"/>
        </xdr:cNvSpPr>
      </xdr:nvSpPr>
      <xdr:spPr>
        <a:xfrm>
          <a:off x="7486650" y="2092452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115</xdr:row>
      <xdr:rowOff>57150</xdr:rowOff>
    </xdr:from>
    <xdr:to>
      <xdr:col>25</xdr:col>
      <xdr:colOff>352425</xdr:colOff>
      <xdr:row>117</xdr:row>
      <xdr:rowOff>0</xdr:rowOff>
    </xdr:to>
    <xdr:sp macro="" textlink="">
      <xdr:nvSpPr>
        <xdr:cNvPr id="393" name="AutoShape 46">
          <a:extLst>
            <a:ext uri="{FF2B5EF4-FFF2-40B4-BE49-F238E27FC236}">
              <a16:creationId xmlns:a16="http://schemas.microsoft.com/office/drawing/2014/main" id="{00000000-0008-0000-1D00-000089010000}"/>
            </a:ext>
          </a:extLst>
        </xdr:cNvPr>
        <xdr:cNvSpPr>
          <a:spLocks noChangeArrowheads="1"/>
        </xdr:cNvSpPr>
      </xdr:nvSpPr>
      <xdr:spPr>
        <a:xfrm>
          <a:off x="9768205"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124</xdr:row>
      <xdr:rowOff>57150</xdr:rowOff>
    </xdr:from>
    <xdr:to>
      <xdr:col>1</xdr:col>
      <xdr:colOff>352425</xdr:colOff>
      <xdr:row>126</xdr:row>
      <xdr:rowOff>0</xdr:rowOff>
    </xdr:to>
    <xdr:sp macro="" textlink="">
      <xdr:nvSpPr>
        <xdr:cNvPr id="395" name="AutoShape 46">
          <a:extLst>
            <a:ext uri="{FF2B5EF4-FFF2-40B4-BE49-F238E27FC236}">
              <a16:creationId xmlns:a16="http://schemas.microsoft.com/office/drawing/2014/main" id="{00000000-0008-0000-1D00-00008B010000}"/>
            </a:ext>
          </a:extLst>
        </xdr:cNvPr>
        <xdr:cNvSpPr>
          <a:spLocks noChangeArrowheads="1"/>
        </xdr:cNvSpPr>
      </xdr:nvSpPr>
      <xdr:spPr>
        <a:xfrm>
          <a:off x="525780" y="2253615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124</xdr:row>
      <xdr:rowOff>57150</xdr:rowOff>
    </xdr:from>
    <xdr:to>
      <xdr:col>3</xdr:col>
      <xdr:colOff>352425</xdr:colOff>
      <xdr:row>126</xdr:row>
      <xdr:rowOff>0</xdr:rowOff>
    </xdr:to>
    <xdr:sp macro="" textlink="">
      <xdr:nvSpPr>
        <xdr:cNvPr id="396" name="AutoShape 46">
          <a:extLst>
            <a:ext uri="{FF2B5EF4-FFF2-40B4-BE49-F238E27FC236}">
              <a16:creationId xmlns:a16="http://schemas.microsoft.com/office/drawing/2014/main" id="{00000000-0008-0000-1D00-00008C010000}"/>
            </a:ext>
          </a:extLst>
        </xdr:cNvPr>
        <xdr:cNvSpPr>
          <a:spLocks noChangeArrowheads="1"/>
        </xdr:cNvSpPr>
      </xdr:nvSpPr>
      <xdr:spPr>
        <a:xfrm>
          <a:off x="1362075" y="22536150"/>
          <a:ext cx="340360" cy="300990"/>
        </a:xfrm>
        <a:prstGeom prst="triangle">
          <a:avLst>
            <a:gd name="adj" fmla="val 50000"/>
          </a:avLst>
        </a:prstGeom>
        <a:noFill/>
        <a:ln w="9525">
          <a:solidFill>
            <a:srgbClr val="000000"/>
          </a:solidFill>
          <a:miter lim="800000"/>
        </a:ln>
      </xdr:spPr>
    </xdr:sp>
    <xdr:clientData/>
  </xdr:twoCellAnchor>
  <xdr:twoCellAnchor>
    <xdr:from>
      <xdr:col>19</xdr:col>
      <xdr:colOff>171450</xdr:colOff>
      <xdr:row>115</xdr:row>
      <xdr:rowOff>47625</xdr:rowOff>
    </xdr:from>
    <xdr:to>
      <xdr:col>21</xdr:col>
      <xdr:colOff>180975</xdr:colOff>
      <xdr:row>115</xdr:row>
      <xdr:rowOff>152400</xdr:rowOff>
    </xdr:to>
    <xdr:sp macro="" textlink="">
      <xdr:nvSpPr>
        <xdr:cNvPr id="397" name="Freeform 10707">
          <a:extLst>
            <a:ext uri="{FF2B5EF4-FFF2-40B4-BE49-F238E27FC236}">
              <a16:creationId xmlns:a16="http://schemas.microsoft.com/office/drawing/2014/main" id="{00000000-0008-0000-1D00-00008D010000}"/>
            </a:ext>
          </a:extLst>
        </xdr:cNvPr>
        <xdr:cNvSpPr/>
      </xdr:nvSpPr>
      <xdr:spPr>
        <a:xfrm>
          <a:off x="7658100" y="2091499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115</xdr:row>
      <xdr:rowOff>47625</xdr:rowOff>
    </xdr:from>
    <xdr:to>
      <xdr:col>23</xdr:col>
      <xdr:colOff>180975</xdr:colOff>
      <xdr:row>115</xdr:row>
      <xdr:rowOff>152400</xdr:rowOff>
    </xdr:to>
    <xdr:sp macro="" textlink="">
      <xdr:nvSpPr>
        <xdr:cNvPr id="398" name="Freeform 10707">
          <a:extLst>
            <a:ext uri="{FF2B5EF4-FFF2-40B4-BE49-F238E27FC236}">
              <a16:creationId xmlns:a16="http://schemas.microsoft.com/office/drawing/2014/main" id="{00000000-0008-0000-1D00-00008E010000}"/>
            </a:ext>
          </a:extLst>
        </xdr:cNvPr>
        <xdr:cNvSpPr/>
      </xdr:nvSpPr>
      <xdr:spPr>
        <a:xfrm>
          <a:off x="8435975" y="2091499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115</xdr:row>
      <xdr:rowOff>47625</xdr:rowOff>
    </xdr:from>
    <xdr:to>
      <xdr:col>25</xdr:col>
      <xdr:colOff>180975</xdr:colOff>
      <xdr:row>115</xdr:row>
      <xdr:rowOff>152400</xdr:rowOff>
    </xdr:to>
    <xdr:sp macro="" textlink="">
      <xdr:nvSpPr>
        <xdr:cNvPr id="399" name="Freeform 10707">
          <a:extLst>
            <a:ext uri="{FF2B5EF4-FFF2-40B4-BE49-F238E27FC236}">
              <a16:creationId xmlns:a16="http://schemas.microsoft.com/office/drawing/2014/main" id="{00000000-0008-0000-1D00-00008F010000}"/>
            </a:ext>
          </a:extLst>
        </xdr:cNvPr>
        <xdr:cNvSpPr/>
      </xdr:nvSpPr>
      <xdr:spPr>
        <a:xfrm>
          <a:off x="9191625" y="2091499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115</xdr:row>
      <xdr:rowOff>47625</xdr:rowOff>
    </xdr:from>
    <xdr:to>
      <xdr:col>27</xdr:col>
      <xdr:colOff>180975</xdr:colOff>
      <xdr:row>115</xdr:row>
      <xdr:rowOff>152400</xdr:rowOff>
    </xdr:to>
    <xdr:sp macro="" textlink="">
      <xdr:nvSpPr>
        <xdr:cNvPr id="400" name="Freeform 10707">
          <a:extLst>
            <a:ext uri="{FF2B5EF4-FFF2-40B4-BE49-F238E27FC236}">
              <a16:creationId xmlns:a16="http://schemas.microsoft.com/office/drawing/2014/main" id="{00000000-0008-0000-1D00-000090010000}"/>
            </a:ext>
          </a:extLst>
        </xdr:cNvPr>
        <xdr:cNvSpPr/>
      </xdr:nvSpPr>
      <xdr:spPr>
        <a:xfrm>
          <a:off x="9939655" y="2091499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124</xdr:row>
      <xdr:rowOff>47625</xdr:rowOff>
    </xdr:from>
    <xdr:to>
      <xdr:col>1</xdr:col>
      <xdr:colOff>180975</xdr:colOff>
      <xdr:row>124</xdr:row>
      <xdr:rowOff>152400</xdr:rowOff>
    </xdr:to>
    <xdr:sp macro="" textlink="">
      <xdr:nvSpPr>
        <xdr:cNvPr id="401" name="Freeform 10707">
          <a:extLst>
            <a:ext uri="{FF2B5EF4-FFF2-40B4-BE49-F238E27FC236}">
              <a16:creationId xmlns:a16="http://schemas.microsoft.com/office/drawing/2014/main" id="{00000000-0008-0000-1D00-000091010000}"/>
            </a:ext>
          </a:extLst>
        </xdr:cNvPr>
        <xdr:cNvSpPr/>
      </xdr:nvSpPr>
      <xdr:spPr>
        <a:xfrm>
          <a:off x="171450" y="2252662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124</xdr:row>
      <xdr:rowOff>47625</xdr:rowOff>
    </xdr:from>
    <xdr:to>
      <xdr:col>3</xdr:col>
      <xdr:colOff>180975</xdr:colOff>
      <xdr:row>124</xdr:row>
      <xdr:rowOff>152400</xdr:rowOff>
    </xdr:to>
    <xdr:sp macro="" textlink="">
      <xdr:nvSpPr>
        <xdr:cNvPr id="402" name="Freeform 10707">
          <a:extLst>
            <a:ext uri="{FF2B5EF4-FFF2-40B4-BE49-F238E27FC236}">
              <a16:creationId xmlns:a16="http://schemas.microsoft.com/office/drawing/2014/main" id="{00000000-0008-0000-1D00-000092010000}"/>
            </a:ext>
          </a:extLst>
        </xdr:cNvPr>
        <xdr:cNvSpPr/>
      </xdr:nvSpPr>
      <xdr:spPr>
        <a:xfrm>
          <a:off x="697230" y="2252662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115</xdr:row>
      <xdr:rowOff>47625</xdr:rowOff>
    </xdr:from>
    <xdr:to>
      <xdr:col>19</xdr:col>
      <xdr:colOff>180975</xdr:colOff>
      <xdr:row>115</xdr:row>
      <xdr:rowOff>152400</xdr:rowOff>
    </xdr:to>
    <xdr:sp macro="" textlink="">
      <xdr:nvSpPr>
        <xdr:cNvPr id="403" name="Freeform 10707">
          <a:extLst>
            <a:ext uri="{FF2B5EF4-FFF2-40B4-BE49-F238E27FC236}">
              <a16:creationId xmlns:a16="http://schemas.microsoft.com/office/drawing/2014/main" id="{00000000-0008-0000-1D00-000093010000}"/>
            </a:ext>
          </a:extLst>
        </xdr:cNvPr>
        <xdr:cNvSpPr/>
      </xdr:nvSpPr>
      <xdr:spPr>
        <a:xfrm>
          <a:off x="6902450" y="2091499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27</xdr:col>
      <xdr:colOff>0</xdr:colOff>
      <xdr:row>117</xdr:row>
      <xdr:rowOff>0</xdr:rowOff>
    </xdr:from>
    <xdr:to>
      <xdr:col>27</xdr:col>
      <xdr:colOff>352425</xdr:colOff>
      <xdr:row>117</xdr:row>
      <xdr:rowOff>0</xdr:rowOff>
    </xdr:to>
    <xdr:sp macro="" textlink="">
      <xdr:nvSpPr>
        <xdr:cNvPr id="404" name="AutoShape 46">
          <a:extLst>
            <a:ext uri="{FF2B5EF4-FFF2-40B4-BE49-F238E27FC236}">
              <a16:creationId xmlns:a16="http://schemas.microsoft.com/office/drawing/2014/main" id="{00000000-0008-0000-1D00-000094010000}"/>
            </a:ext>
          </a:extLst>
        </xdr:cNvPr>
        <xdr:cNvSpPr>
          <a:spLocks noChangeArrowheads="1"/>
        </xdr:cNvSpPr>
      </xdr:nvSpPr>
      <xdr:spPr>
        <a:xfrm>
          <a:off x="10501630" y="2122551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117</xdr:row>
      <xdr:rowOff>0</xdr:rowOff>
    </xdr:from>
    <xdr:to>
      <xdr:col>23</xdr:col>
      <xdr:colOff>352425</xdr:colOff>
      <xdr:row>117</xdr:row>
      <xdr:rowOff>0</xdr:rowOff>
    </xdr:to>
    <xdr:sp macro="" textlink="">
      <xdr:nvSpPr>
        <xdr:cNvPr id="405" name="AutoShape 46">
          <a:extLst>
            <a:ext uri="{FF2B5EF4-FFF2-40B4-BE49-F238E27FC236}">
              <a16:creationId xmlns:a16="http://schemas.microsoft.com/office/drawing/2014/main" id="{00000000-0008-0000-1D00-000095010000}"/>
            </a:ext>
          </a:extLst>
        </xdr:cNvPr>
        <xdr:cNvSpPr>
          <a:spLocks noChangeArrowheads="1"/>
        </xdr:cNvSpPr>
      </xdr:nvSpPr>
      <xdr:spPr>
        <a:xfrm>
          <a:off x="9020175" y="21225510"/>
          <a:ext cx="352425" cy="0"/>
        </a:xfrm>
        <a:prstGeom prst="triangle">
          <a:avLst>
            <a:gd name="adj" fmla="val 50000"/>
          </a:avLst>
        </a:prstGeom>
        <a:noFill/>
        <a:ln w="9525">
          <a:solidFill>
            <a:srgbClr val="000000"/>
          </a:solidFill>
          <a:miter lim="800000"/>
        </a:ln>
      </xdr:spPr>
    </xdr:sp>
    <xdr:clientData/>
  </xdr:twoCellAnchor>
  <xdr:twoCellAnchor>
    <xdr:from>
      <xdr:col>3</xdr:col>
      <xdr:colOff>123826</xdr:colOff>
      <xdr:row>124</xdr:row>
      <xdr:rowOff>47625</xdr:rowOff>
    </xdr:from>
    <xdr:to>
      <xdr:col>5</xdr:col>
      <xdr:colOff>182880</xdr:colOff>
      <xdr:row>124</xdr:row>
      <xdr:rowOff>137160</xdr:rowOff>
    </xdr:to>
    <xdr:sp macro="" textlink="">
      <xdr:nvSpPr>
        <xdr:cNvPr id="407" name="Freeform 10707">
          <a:extLst>
            <a:ext uri="{FF2B5EF4-FFF2-40B4-BE49-F238E27FC236}">
              <a16:creationId xmlns:a16="http://schemas.microsoft.com/office/drawing/2014/main" id="{00000000-0008-0000-1D00-000097010000}"/>
            </a:ext>
          </a:extLst>
        </xdr:cNvPr>
        <xdr:cNvSpPr/>
      </xdr:nvSpPr>
      <xdr:spPr>
        <a:xfrm>
          <a:off x="1485900" y="22526625"/>
          <a:ext cx="821690" cy="895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117</xdr:row>
      <xdr:rowOff>0</xdr:rowOff>
    </xdr:from>
    <xdr:to>
      <xdr:col>23</xdr:col>
      <xdr:colOff>352425</xdr:colOff>
      <xdr:row>117</xdr:row>
      <xdr:rowOff>0</xdr:rowOff>
    </xdr:to>
    <xdr:sp macro="" textlink="">
      <xdr:nvSpPr>
        <xdr:cNvPr id="408" name="AutoShape 46">
          <a:extLst>
            <a:ext uri="{FF2B5EF4-FFF2-40B4-BE49-F238E27FC236}">
              <a16:creationId xmlns:a16="http://schemas.microsoft.com/office/drawing/2014/main" id="{00000000-0008-0000-1D00-000098010000}"/>
            </a:ext>
          </a:extLst>
        </xdr:cNvPr>
        <xdr:cNvSpPr>
          <a:spLocks noChangeArrowheads="1"/>
        </xdr:cNvSpPr>
      </xdr:nvSpPr>
      <xdr:spPr>
        <a:xfrm>
          <a:off x="9020175" y="2122551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115</xdr:row>
      <xdr:rowOff>57150</xdr:rowOff>
    </xdr:from>
    <xdr:to>
      <xdr:col>23</xdr:col>
      <xdr:colOff>352425</xdr:colOff>
      <xdr:row>117</xdr:row>
      <xdr:rowOff>0</xdr:rowOff>
    </xdr:to>
    <xdr:sp macro="" textlink="">
      <xdr:nvSpPr>
        <xdr:cNvPr id="410" name="AutoShape 46">
          <a:extLst>
            <a:ext uri="{FF2B5EF4-FFF2-40B4-BE49-F238E27FC236}">
              <a16:creationId xmlns:a16="http://schemas.microsoft.com/office/drawing/2014/main" id="{00000000-0008-0000-1D00-00009A010000}"/>
            </a:ext>
          </a:extLst>
        </xdr:cNvPr>
        <xdr:cNvSpPr>
          <a:spLocks noChangeArrowheads="1"/>
        </xdr:cNvSpPr>
      </xdr:nvSpPr>
      <xdr:spPr>
        <a:xfrm>
          <a:off x="9020175" y="2092452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115</xdr:row>
      <xdr:rowOff>57150</xdr:rowOff>
    </xdr:from>
    <xdr:to>
      <xdr:col>20</xdr:col>
      <xdr:colOff>0</xdr:colOff>
      <xdr:row>117</xdr:row>
      <xdr:rowOff>0</xdr:rowOff>
    </xdr:to>
    <xdr:sp macro="" textlink="">
      <xdr:nvSpPr>
        <xdr:cNvPr id="411" name="AutoShape 46">
          <a:extLst>
            <a:ext uri="{FF2B5EF4-FFF2-40B4-BE49-F238E27FC236}">
              <a16:creationId xmlns:a16="http://schemas.microsoft.com/office/drawing/2014/main" id="{00000000-0008-0000-1D00-00009B010000}"/>
            </a:ext>
          </a:extLst>
        </xdr:cNvPr>
        <xdr:cNvSpPr>
          <a:spLocks noChangeArrowheads="1"/>
        </xdr:cNvSpPr>
      </xdr:nvSpPr>
      <xdr:spPr>
        <a:xfrm>
          <a:off x="7486650" y="20924520"/>
          <a:ext cx="355600" cy="300990"/>
        </a:xfrm>
        <a:prstGeom prst="triangle">
          <a:avLst>
            <a:gd name="adj" fmla="val 50000"/>
          </a:avLst>
        </a:prstGeom>
        <a:noFill/>
        <a:ln w="9525">
          <a:solidFill>
            <a:srgbClr val="000000"/>
          </a:solidFill>
          <a:miter lim="800000"/>
        </a:ln>
      </xdr:spPr>
    </xdr:sp>
    <xdr:clientData/>
  </xdr:twoCellAnchor>
  <xdr:twoCellAnchor>
    <xdr:from>
      <xdr:col>27</xdr:col>
      <xdr:colOff>15240</xdr:colOff>
      <xdr:row>115</xdr:row>
      <xdr:rowOff>72390</xdr:rowOff>
    </xdr:from>
    <xdr:to>
      <xdr:col>27</xdr:col>
      <xdr:colOff>367665</xdr:colOff>
      <xdr:row>117</xdr:row>
      <xdr:rowOff>15240</xdr:rowOff>
    </xdr:to>
    <xdr:sp macro="" textlink="">
      <xdr:nvSpPr>
        <xdr:cNvPr id="412" name="AutoShape 46">
          <a:extLst>
            <a:ext uri="{FF2B5EF4-FFF2-40B4-BE49-F238E27FC236}">
              <a16:creationId xmlns:a16="http://schemas.microsoft.com/office/drawing/2014/main" id="{00000000-0008-0000-1D00-00009C010000}"/>
            </a:ext>
          </a:extLst>
        </xdr:cNvPr>
        <xdr:cNvSpPr>
          <a:spLocks noChangeArrowheads="1"/>
        </xdr:cNvSpPr>
      </xdr:nvSpPr>
      <xdr:spPr>
        <a:xfrm>
          <a:off x="10820400" y="204939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124</xdr:row>
      <xdr:rowOff>57150</xdr:rowOff>
    </xdr:from>
    <xdr:to>
      <xdr:col>1</xdr:col>
      <xdr:colOff>352425</xdr:colOff>
      <xdr:row>126</xdr:row>
      <xdr:rowOff>0</xdr:rowOff>
    </xdr:to>
    <xdr:sp macro="" textlink="">
      <xdr:nvSpPr>
        <xdr:cNvPr id="413" name="AutoShape 46">
          <a:extLst>
            <a:ext uri="{FF2B5EF4-FFF2-40B4-BE49-F238E27FC236}">
              <a16:creationId xmlns:a16="http://schemas.microsoft.com/office/drawing/2014/main" id="{00000000-0008-0000-1D00-00009D010000}"/>
            </a:ext>
          </a:extLst>
        </xdr:cNvPr>
        <xdr:cNvSpPr>
          <a:spLocks noChangeArrowheads="1"/>
        </xdr:cNvSpPr>
      </xdr:nvSpPr>
      <xdr:spPr>
        <a:xfrm>
          <a:off x="525780" y="2253615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124</xdr:row>
      <xdr:rowOff>57150</xdr:rowOff>
    </xdr:from>
    <xdr:to>
      <xdr:col>3</xdr:col>
      <xdr:colOff>352425</xdr:colOff>
      <xdr:row>126</xdr:row>
      <xdr:rowOff>0</xdr:rowOff>
    </xdr:to>
    <xdr:sp macro="" textlink="">
      <xdr:nvSpPr>
        <xdr:cNvPr id="414" name="AutoShape 46">
          <a:extLst>
            <a:ext uri="{FF2B5EF4-FFF2-40B4-BE49-F238E27FC236}">
              <a16:creationId xmlns:a16="http://schemas.microsoft.com/office/drawing/2014/main" id="{00000000-0008-0000-1D00-00009E010000}"/>
            </a:ext>
          </a:extLst>
        </xdr:cNvPr>
        <xdr:cNvSpPr>
          <a:spLocks noChangeArrowheads="1"/>
        </xdr:cNvSpPr>
      </xdr:nvSpPr>
      <xdr:spPr>
        <a:xfrm>
          <a:off x="1362075" y="2253615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117</xdr:row>
      <xdr:rowOff>0</xdr:rowOff>
    </xdr:from>
    <xdr:to>
      <xdr:col>23</xdr:col>
      <xdr:colOff>352425</xdr:colOff>
      <xdr:row>117</xdr:row>
      <xdr:rowOff>0</xdr:rowOff>
    </xdr:to>
    <xdr:sp macro="" textlink="">
      <xdr:nvSpPr>
        <xdr:cNvPr id="415" name="AutoShape 46">
          <a:extLst>
            <a:ext uri="{FF2B5EF4-FFF2-40B4-BE49-F238E27FC236}">
              <a16:creationId xmlns:a16="http://schemas.microsoft.com/office/drawing/2014/main" id="{00000000-0008-0000-1D00-00009F010000}"/>
            </a:ext>
          </a:extLst>
        </xdr:cNvPr>
        <xdr:cNvSpPr>
          <a:spLocks noChangeArrowheads="1"/>
        </xdr:cNvSpPr>
      </xdr:nvSpPr>
      <xdr:spPr>
        <a:xfrm>
          <a:off x="9020175" y="2122551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115</xdr:row>
      <xdr:rowOff>57150</xdr:rowOff>
    </xdr:from>
    <xdr:to>
      <xdr:col>17</xdr:col>
      <xdr:colOff>190500</xdr:colOff>
      <xdr:row>116</xdr:row>
      <xdr:rowOff>0</xdr:rowOff>
    </xdr:to>
    <xdr:sp macro="" textlink="">
      <xdr:nvSpPr>
        <xdr:cNvPr id="416" name="Freeform 10707">
          <a:extLst>
            <a:ext uri="{FF2B5EF4-FFF2-40B4-BE49-F238E27FC236}">
              <a16:creationId xmlns:a16="http://schemas.microsoft.com/office/drawing/2014/main" id="{00000000-0008-0000-1D00-0000A0010000}"/>
            </a:ext>
          </a:extLst>
        </xdr:cNvPr>
        <xdr:cNvSpPr/>
      </xdr:nvSpPr>
      <xdr:spPr>
        <a:xfrm>
          <a:off x="6149340" y="2092452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117</xdr:row>
      <xdr:rowOff>0</xdr:rowOff>
    </xdr:from>
    <xdr:to>
      <xdr:col>23</xdr:col>
      <xdr:colOff>352425</xdr:colOff>
      <xdr:row>117</xdr:row>
      <xdr:rowOff>0</xdr:rowOff>
    </xdr:to>
    <xdr:sp macro="" textlink="">
      <xdr:nvSpPr>
        <xdr:cNvPr id="417" name="AutoShape 46">
          <a:extLst>
            <a:ext uri="{FF2B5EF4-FFF2-40B4-BE49-F238E27FC236}">
              <a16:creationId xmlns:a16="http://schemas.microsoft.com/office/drawing/2014/main" id="{00000000-0008-0000-1D00-0000A1010000}"/>
            </a:ext>
          </a:extLst>
        </xdr:cNvPr>
        <xdr:cNvSpPr>
          <a:spLocks noChangeArrowheads="1"/>
        </xdr:cNvSpPr>
      </xdr:nvSpPr>
      <xdr:spPr>
        <a:xfrm>
          <a:off x="9020175" y="2122551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115</xdr:row>
      <xdr:rowOff>57150</xdr:rowOff>
    </xdr:from>
    <xdr:to>
      <xdr:col>23</xdr:col>
      <xdr:colOff>352425</xdr:colOff>
      <xdr:row>117</xdr:row>
      <xdr:rowOff>0</xdr:rowOff>
    </xdr:to>
    <xdr:sp macro="" textlink="">
      <xdr:nvSpPr>
        <xdr:cNvPr id="419" name="AutoShape 46">
          <a:extLst>
            <a:ext uri="{FF2B5EF4-FFF2-40B4-BE49-F238E27FC236}">
              <a16:creationId xmlns:a16="http://schemas.microsoft.com/office/drawing/2014/main" id="{00000000-0008-0000-1D00-0000A3010000}"/>
            </a:ext>
          </a:extLst>
        </xdr:cNvPr>
        <xdr:cNvSpPr>
          <a:spLocks noChangeArrowheads="1"/>
        </xdr:cNvSpPr>
      </xdr:nvSpPr>
      <xdr:spPr>
        <a:xfrm>
          <a:off x="9020175"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115</xdr:row>
      <xdr:rowOff>57150</xdr:rowOff>
    </xdr:from>
    <xdr:to>
      <xdr:col>14</xdr:col>
      <xdr:colOff>0</xdr:colOff>
      <xdr:row>117</xdr:row>
      <xdr:rowOff>0</xdr:rowOff>
    </xdr:to>
    <xdr:sp macro="" textlink="">
      <xdr:nvSpPr>
        <xdr:cNvPr id="420" name="AutoShape 46">
          <a:extLst>
            <a:ext uri="{FF2B5EF4-FFF2-40B4-BE49-F238E27FC236}">
              <a16:creationId xmlns:a16="http://schemas.microsoft.com/office/drawing/2014/main" id="{00000000-0008-0000-1D00-0000A4010000}"/>
            </a:ext>
          </a:extLst>
        </xdr:cNvPr>
        <xdr:cNvSpPr>
          <a:spLocks noChangeArrowheads="1"/>
        </xdr:cNvSpPr>
      </xdr:nvSpPr>
      <xdr:spPr>
        <a:xfrm>
          <a:off x="5205730" y="2092452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115</xdr:row>
      <xdr:rowOff>57150</xdr:rowOff>
    </xdr:from>
    <xdr:to>
      <xdr:col>11</xdr:col>
      <xdr:colOff>352425</xdr:colOff>
      <xdr:row>117</xdr:row>
      <xdr:rowOff>0</xdr:rowOff>
    </xdr:to>
    <xdr:sp macro="" textlink="">
      <xdr:nvSpPr>
        <xdr:cNvPr id="421" name="AutoShape 46">
          <a:extLst>
            <a:ext uri="{FF2B5EF4-FFF2-40B4-BE49-F238E27FC236}">
              <a16:creationId xmlns:a16="http://schemas.microsoft.com/office/drawing/2014/main" id="{00000000-0008-0000-1D00-0000A5010000}"/>
            </a:ext>
          </a:extLst>
        </xdr:cNvPr>
        <xdr:cNvSpPr>
          <a:spLocks noChangeArrowheads="1"/>
        </xdr:cNvSpPr>
      </xdr:nvSpPr>
      <xdr:spPr>
        <a:xfrm>
          <a:off x="4443095" y="2092452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115</xdr:row>
      <xdr:rowOff>57150</xdr:rowOff>
    </xdr:from>
    <xdr:to>
      <xdr:col>9</xdr:col>
      <xdr:colOff>352425</xdr:colOff>
      <xdr:row>117</xdr:row>
      <xdr:rowOff>0</xdr:rowOff>
    </xdr:to>
    <xdr:sp macro="" textlink="">
      <xdr:nvSpPr>
        <xdr:cNvPr id="422" name="AutoShape 46">
          <a:extLst>
            <a:ext uri="{FF2B5EF4-FFF2-40B4-BE49-F238E27FC236}">
              <a16:creationId xmlns:a16="http://schemas.microsoft.com/office/drawing/2014/main" id="{00000000-0008-0000-1D00-0000A6010000}"/>
            </a:ext>
          </a:extLst>
        </xdr:cNvPr>
        <xdr:cNvSpPr>
          <a:spLocks noChangeArrowheads="1"/>
        </xdr:cNvSpPr>
      </xdr:nvSpPr>
      <xdr:spPr>
        <a:xfrm>
          <a:off x="3680460" y="2092452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115</xdr:row>
      <xdr:rowOff>57150</xdr:rowOff>
    </xdr:from>
    <xdr:to>
      <xdr:col>7</xdr:col>
      <xdr:colOff>352425</xdr:colOff>
      <xdr:row>117</xdr:row>
      <xdr:rowOff>0</xdr:rowOff>
    </xdr:to>
    <xdr:sp macro="" textlink="">
      <xdr:nvSpPr>
        <xdr:cNvPr id="423" name="AutoShape 46">
          <a:extLst>
            <a:ext uri="{FF2B5EF4-FFF2-40B4-BE49-F238E27FC236}">
              <a16:creationId xmlns:a16="http://schemas.microsoft.com/office/drawing/2014/main" id="{00000000-0008-0000-1D00-0000A7010000}"/>
            </a:ext>
          </a:extLst>
        </xdr:cNvPr>
        <xdr:cNvSpPr>
          <a:spLocks noChangeArrowheads="1"/>
        </xdr:cNvSpPr>
      </xdr:nvSpPr>
      <xdr:spPr>
        <a:xfrm>
          <a:off x="2902585" y="2092452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115</xdr:row>
      <xdr:rowOff>47625</xdr:rowOff>
    </xdr:from>
    <xdr:to>
      <xdr:col>9</xdr:col>
      <xdr:colOff>180975</xdr:colOff>
      <xdr:row>115</xdr:row>
      <xdr:rowOff>152400</xdr:rowOff>
    </xdr:to>
    <xdr:sp macro="" textlink="">
      <xdr:nvSpPr>
        <xdr:cNvPr id="424" name="Freeform 10707">
          <a:extLst>
            <a:ext uri="{FF2B5EF4-FFF2-40B4-BE49-F238E27FC236}">
              <a16:creationId xmlns:a16="http://schemas.microsoft.com/office/drawing/2014/main" id="{00000000-0008-0000-1D00-0000A8010000}"/>
            </a:ext>
          </a:extLst>
        </xdr:cNvPr>
        <xdr:cNvSpPr/>
      </xdr:nvSpPr>
      <xdr:spPr>
        <a:xfrm>
          <a:off x="3074035" y="2091499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115</xdr:row>
      <xdr:rowOff>47625</xdr:rowOff>
    </xdr:from>
    <xdr:to>
      <xdr:col>11</xdr:col>
      <xdr:colOff>180975</xdr:colOff>
      <xdr:row>115</xdr:row>
      <xdr:rowOff>152400</xdr:rowOff>
    </xdr:to>
    <xdr:sp macro="" textlink="">
      <xdr:nvSpPr>
        <xdr:cNvPr id="425" name="Freeform 10707">
          <a:extLst>
            <a:ext uri="{FF2B5EF4-FFF2-40B4-BE49-F238E27FC236}">
              <a16:creationId xmlns:a16="http://schemas.microsoft.com/office/drawing/2014/main" id="{00000000-0008-0000-1D00-0000A9010000}"/>
            </a:ext>
          </a:extLst>
        </xdr:cNvPr>
        <xdr:cNvSpPr/>
      </xdr:nvSpPr>
      <xdr:spPr>
        <a:xfrm>
          <a:off x="3851910" y="2091499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115</xdr:row>
      <xdr:rowOff>47625</xdr:rowOff>
    </xdr:from>
    <xdr:to>
      <xdr:col>13</xdr:col>
      <xdr:colOff>180975</xdr:colOff>
      <xdr:row>115</xdr:row>
      <xdr:rowOff>152400</xdr:rowOff>
    </xdr:to>
    <xdr:sp macro="" textlink="">
      <xdr:nvSpPr>
        <xdr:cNvPr id="426" name="Freeform 10707">
          <a:extLst>
            <a:ext uri="{FF2B5EF4-FFF2-40B4-BE49-F238E27FC236}">
              <a16:creationId xmlns:a16="http://schemas.microsoft.com/office/drawing/2014/main" id="{00000000-0008-0000-1D00-0000AA010000}"/>
            </a:ext>
          </a:extLst>
        </xdr:cNvPr>
        <xdr:cNvSpPr/>
      </xdr:nvSpPr>
      <xdr:spPr>
        <a:xfrm>
          <a:off x="4614545" y="2091499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115</xdr:row>
      <xdr:rowOff>47625</xdr:rowOff>
    </xdr:from>
    <xdr:to>
      <xdr:col>9</xdr:col>
      <xdr:colOff>180975</xdr:colOff>
      <xdr:row>115</xdr:row>
      <xdr:rowOff>152400</xdr:rowOff>
    </xdr:to>
    <xdr:sp macro="" textlink="">
      <xdr:nvSpPr>
        <xdr:cNvPr id="427" name="Freeform 10707">
          <a:extLst>
            <a:ext uri="{FF2B5EF4-FFF2-40B4-BE49-F238E27FC236}">
              <a16:creationId xmlns:a16="http://schemas.microsoft.com/office/drawing/2014/main" id="{00000000-0008-0000-1D00-0000AB010000}"/>
            </a:ext>
          </a:extLst>
        </xdr:cNvPr>
        <xdr:cNvSpPr/>
      </xdr:nvSpPr>
      <xdr:spPr>
        <a:xfrm>
          <a:off x="3074035" y="2091499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115</xdr:row>
      <xdr:rowOff>57150</xdr:rowOff>
    </xdr:from>
    <xdr:to>
      <xdr:col>5</xdr:col>
      <xdr:colOff>352425</xdr:colOff>
      <xdr:row>117</xdr:row>
      <xdr:rowOff>0</xdr:rowOff>
    </xdr:to>
    <xdr:sp macro="" textlink="">
      <xdr:nvSpPr>
        <xdr:cNvPr id="428" name="AutoShape 46">
          <a:extLst>
            <a:ext uri="{FF2B5EF4-FFF2-40B4-BE49-F238E27FC236}">
              <a16:creationId xmlns:a16="http://schemas.microsoft.com/office/drawing/2014/main" id="{00000000-0008-0000-1D00-0000AC010000}"/>
            </a:ext>
          </a:extLst>
        </xdr:cNvPr>
        <xdr:cNvSpPr>
          <a:spLocks noChangeArrowheads="1"/>
        </xdr:cNvSpPr>
      </xdr:nvSpPr>
      <xdr:spPr>
        <a:xfrm>
          <a:off x="2124710" y="2092452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115</xdr:row>
      <xdr:rowOff>47625</xdr:rowOff>
    </xdr:from>
    <xdr:to>
      <xdr:col>7</xdr:col>
      <xdr:colOff>161925</xdr:colOff>
      <xdr:row>115</xdr:row>
      <xdr:rowOff>123825</xdr:rowOff>
    </xdr:to>
    <xdr:sp macro="" textlink="">
      <xdr:nvSpPr>
        <xdr:cNvPr id="429" name="Freeform 10707">
          <a:extLst>
            <a:ext uri="{FF2B5EF4-FFF2-40B4-BE49-F238E27FC236}">
              <a16:creationId xmlns:a16="http://schemas.microsoft.com/office/drawing/2014/main" id="{00000000-0008-0000-1D00-0000AD010000}"/>
            </a:ext>
          </a:extLst>
        </xdr:cNvPr>
        <xdr:cNvSpPr/>
      </xdr:nvSpPr>
      <xdr:spPr>
        <a:xfrm>
          <a:off x="2305685" y="2091499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editAs="oneCell">
    <xdr:from>
      <xdr:col>8</xdr:col>
      <xdr:colOff>114300</xdr:colOff>
      <xdr:row>118</xdr:row>
      <xdr:rowOff>85725</xdr:rowOff>
    </xdr:from>
    <xdr:to>
      <xdr:col>8</xdr:col>
      <xdr:colOff>281951</xdr:colOff>
      <xdr:row>118</xdr:row>
      <xdr:rowOff>85725</xdr:rowOff>
    </xdr:to>
    <xdr:pic>
      <xdr:nvPicPr>
        <xdr:cNvPr id="430" name="Picture 429">
          <a:extLst>
            <a:ext uri="{FF2B5EF4-FFF2-40B4-BE49-F238E27FC236}">
              <a16:creationId xmlns:a16="http://schemas.microsoft.com/office/drawing/2014/main" id="{00000000-0008-0000-1D00-0000AE010000}"/>
            </a:ext>
          </a:extLst>
        </xdr:cNvPr>
        <xdr:cNvPicPr>
          <a:picLocks noChangeAspect="1"/>
        </xdr:cNvPicPr>
      </xdr:nvPicPr>
      <xdr:blipFill>
        <a:blip xmlns:r="http://schemas.openxmlformats.org/officeDocument/2006/relationships" r:embed="rId2"/>
        <a:stretch>
          <a:fillRect/>
        </a:stretch>
      </xdr:blipFill>
      <xdr:spPr>
        <a:xfrm>
          <a:off x="3372485" y="21490305"/>
          <a:ext cx="167640" cy="0"/>
        </a:xfrm>
        <a:prstGeom prst="rect">
          <a:avLst/>
        </a:prstGeom>
      </xdr:spPr>
    </xdr:pic>
    <xdr:clientData/>
  </xdr:twoCellAnchor>
  <xdr:twoCellAnchor>
    <xdr:from>
      <xdr:col>13</xdr:col>
      <xdr:colOff>0</xdr:colOff>
      <xdr:row>115</xdr:row>
      <xdr:rowOff>57150</xdr:rowOff>
    </xdr:from>
    <xdr:to>
      <xdr:col>14</xdr:col>
      <xdr:colOff>0</xdr:colOff>
      <xdr:row>117</xdr:row>
      <xdr:rowOff>0</xdr:rowOff>
    </xdr:to>
    <xdr:sp macro="" textlink="">
      <xdr:nvSpPr>
        <xdr:cNvPr id="431" name="AutoShape 46">
          <a:extLst>
            <a:ext uri="{FF2B5EF4-FFF2-40B4-BE49-F238E27FC236}">
              <a16:creationId xmlns:a16="http://schemas.microsoft.com/office/drawing/2014/main" id="{00000000-0008-0000-1D00-0000AF010000}"/>
            </a:ext>
          </a:extLst>
        </xdr:cNvPr>
        <xdr:cNvSpPr>
          <a:spLocks noChangeArrowheads="1"/>
        </xdr:cNvSpPr>
      </xdr:nvSpPr>
      <xdr:spPr>
        <a:xfrm>
          <a:off x="5205730" y="2092452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115</xdr:row>
      <xdr:rowOff>57150</xdr:rowOff>
    </xdr:from>
    <xdr:to>
      <xdr:col>11</xdr:col>
      <xdr:colOff>352425</xdr:colOff>
      <xdr:row>117</xdr:row>
      <xdr:rowOff>0</xdr:rowOff>
    </xdr:to>
    <xdr:sp macro="" textlink="">
      <xdr:nvSpPr>
        <xdr:cNvPr id="432" name="AutoShape 46">
          <a:extLst>
            <a:ext uri="{FF2B5EF4-FFF2-40B4-BE49-F238E27FC236}">
              <a16:creationId xmlns:a16="http://schemas.microsoft.com/office/drawing/2014/main" id="{00000000-0008-0000-1D00-0000B0010000}"/>
            </a:ext>
          </a:extLst>
        </xdr:cNvPr>
        <xdr:cNvSpPr>
          <a:spLocks noChangeArrowheads="1"/>
        </xdr:cNvSpPr>
      </xdr:nvSpPr>
      <xdr:spPr>
        <a:xfrm>
          <a:off x="4443095"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115</xdr:row>
      <xdr:rowOff>57150</xdr:rowOff>
    </xdr:from>
    <xdr:to>
      <xdr:col>9</xdr:col>
      <xdr:colOff>352425</xdr:colOff>
      <xdr:row>117</xdr:row>
      <xdr:rowOff>0</xdr:rowOff>
    </xdr:to>
    <xdr:sp macro="" textlink="">
      <xdr:nvSpPr>
        <xdr:cNvPr id="433" name="AutoShape 46">
          <a:extLst>
            <a:ext uri="{FF2B5EF4-FFF2-40B4-BE49-F238E27FC236}">
              <a16:creationId xmlns:a16="http://schemas.microsoft.com/office/drawing/2014/main" id="{00000000-0008-0000-1D00-0000B1010000}"/>
            </a:ext>
          </a:extLst>
        </xdr:cNvPr>
        <xdr:cNvSpPr>
          <a:spLocks noChangeArrowheads="1"/>
        </xdr:cNvSpPr>
      </xdr:nvSpPr>
      <xdr:spPr>
        <a:xfrm>
          <a:off x="3680460"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115</xdr:row>
      <xdr:rowOff>57150</xdr:rowOff>
    </xdr:from>
    <xdr:to>
      <xdr:col>7</xdr:col>
      <xdr:colOff>352425</xdr:colOff>
      <xdr:row>117</xdr:row>
      <xdr:rowOff>0</xdr:rowOff>
    </xdr:to>
    <xdr:sp macro="" textlink="">
      <xdr:nvSpPr>
        <xdr:cNvPr id="434" name="AutoShape 46">
          <a:extLst>
            <a:ext uri="{FF2B5EF4-FFF2-40B4-BE49-F238E27FC236}">
              <a16:creationId xmlns:a16="http://schemas.microsoft.com/office/drawing/2014/main" id="{00000000-0008-0000-1D00-0000B2010000}"/>
            </a:ext>
          </a:extLst>
        </xdr:cNvPr>
        <xdr:cNvSpPr>
          <a:spLocks noChangeArrowheads="1"/>
        </xdr:cNvSpPr>
      </xdr:nvSpPr>
      <xdr:spPr>
        <a:xfrm>
          <a:off x="2902585"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115</xdr:row>
      <xdr:rowOff>57150</xdr:rowOff>
    </xdr:from>
    <xdr:to>
      <xdr:col>15</xdr:col>
      <xdr:colOff>190500</xdr:colOff>
      <xdr:row>116</xdr:row>
      <xdr:rowOff>0</xdr:rowOff>
    </xdr:to>
    <xdr:sp macro="" textlink="">
      <xdr:nvSpPr>
        <xdr:cNvPr id="435" name="Freeform 10707">
          <a:extLst>
            <a:ext uri="{FF2B5EF4-FFF2-40B4-BE49-F238E27FC236}">
              <a16:creationId xmlns:a16="http://schemas.microsoft.com/office/drawing/2014/main" id="{00000000-0008-0000-1D00-0000B3010000}"/>
            </a:ext>
          </a:extLst>
        </xdr:cNvPr>
        <xdr:cNvSpPr/>
      </xdr:nvSpPr>
      <xdr:spPr>
        <a:xfrm>
          <a:off x="5377180" y="2092452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115</xdr:row>
      <xdr:rowOff>57150</xdr:rowOff>
    </xdr:from>
    <xdr:to>
      <xdr:col>5</xdr:col>
      <xdr:colOff>352425</xdr:colOff>
      <xdr:row>117</xdr:row>
      <xdr:rowOff>0</xdr:rowOff>
    </xdr:to>
    <xdr:sp macro="" textlink="">
      <xdr:nvSpPr>
        <xdr:cNvPr id="436" name="AutoShape 46">
          <a:extLst>
            <a:ext uri="{FF2B5EF4-FFF2-40B4-BE49-F238E27FC236}">
              <a16:creationId xmlns:a16="http://schemas.microsoft.com/office/drawing/2014/main" id="{00000000-0008-0000-1D00-0000B4010000}"/>
            </a:ext>
          </a:extLst>
        </xdr:cNvPr>
        <xdr:cNvSpPr>
          <a:spLocks noChangeArrowheads="1"/>
        </xdr:cNvSpPr>
      </xdr:nvSpPr>
      <xdr:spPr>
        <a:xfrm>
          <a:off x="2124710"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editAs="oneCell">
    <xdr:from>
      <xdr:col>8</xdr:col>
      <xdr:colOff>114300</xdr:colOff>
      <xdr:row>118</xdr:row>
      <xdr:rowOff>85725</xdr:rowOff>
    </xdr:from>
    <xdr:to>
      <xdr:col>8</xdr:col>
      <xdr:colOff>281951</xdr:colOff>
      <xdr:row>118</xdr:row>
      <xdr:rowOff>85725</xdr:rowOff>
    </xdr:to>
    <xdr:pic>
      <xdr:nvPicPr>
        <xdr:cNvPr id="437" name="Picture 436">
          <a:extLst>
            <a:ext uri="{FF2B5EF4-FFF2-40B4-BE49-F238E27FC236}">
              <a16:creationId xmlns:a16="http://schemas.microsoft.com/office/drawing/2014/main" id="{00000000-0008-0000-1D00-0000B5010000}"/>
            </a:ext>
          </a:extLst>
        </xdr:cNvPr>
        <xdr:cNvPicPr>
          <a:picLocks noChangeAspect="1"/>
        </xdr:cNvPicPr>
      </xdr:nvPicPr>
      <xdr:blipFill>
        <a:blip xmlns:r="http://schemas.openxmlformats.org/officeDocument/2006/relationships" r:embed="rId2"/>
        <a:stretch>
          <a:fillRect/>
        </a:stretch>
      </xdr:blipFill>
      <xdr:spPr>
        <a:xfrm>
          <a:off x="3372485" y="21490305"/>
          <a:ext cx="167640" cy="0"/>
        </a:xfrm>
        <a:prstGeom prst="rect">
          <a:avLst/>
        </a:prstGeom>
      </xdr:spPr>
    </xdr:pic>
    <xdr:clientData/>
  </xdr:twoCellAnchor>
  <xdr:twoCellAnchor>
    <xdr:from>
      <xdr:col>15</xdr:col>
      <xdr:colOff>0</xdr:colOff>
      <xdr:row>115</xdr:row>
      <xdr:rowOff>57150</xdr:rowOff>
    </xdr:from>
    <xdr:to>
      <xdr:col>15</xdr:col>
      <xdr:colOff>352425</xdr:colOff>
      <xdr:row>117</xdr:row>
      <xdr:rowOff>0</xdr:rowOff>
    </xdr:to>
    <xdr:sp macro="" textlink="">
      <xdr:nvSpPr>
        <xdr:cNvPr id="438" name="AutoShape 46">
          <a:extLst>
            <a:ext uri="{FF2B5EF4-FFF2-40B4-BE49-F238E27FC236}">
              <a16:creationId xmlns:a16="http://schemas.microsoft.com/office/drawing/2014/main" id="{00000000-0008-0000-1D00-0000B6010000}"/>
            </a:ext>
          </a:extLst>
        </xdr:cNvPr>
        <xdr:cNvSpPr>
          <a:spLocks noChangeArrowheads="1"/>
        </xdr:cNvSpPr>
      </xdr:nvSpPr>
      <xdr:spPr>
        <a:xfrm>
          <a:off x="5968365" y="20924520"/>
          <a:ext cx="352425" cy="300990"/>
        </a:xfrm>
        <a:prstGeom prst="triangle">
          <a:avLst>
            <a:gd name="adj" fmla="val 50000"/>
          </a:avLst>
        </a:prstGeom>
        <a:noFill/>
        <a:ln w="9525">
          <a:solidFill>
            <a:srgbClr val="000000"/>
          </a:solidFill>
          <a:miter lim="800000"/>
        </a:ln>
      </xdr:spPr>
    </xdr:sp>
    <xdr:clientData/>
  </xdr:twoCellAnchor>
  <xdr:twoCellAnchor>
    <xdr:from>
      <xdr:col>15</xdr:col>
      <xdr:colOff>0</xdr:colOff>
      <xdr:row>115</xdr:row>
      <xdr:rowOff>57150</xdr:rowOff>
    </xdr:from>
    <xdr:to>
      <xdr:col>15</xdr:col>
      <xdr:colOff>352425</xdr:colOff>
      <xdr:row>117</xdr:row>
      <xdr:rowOff>0</xdr:rowOff>
    </xdr:to>
    <xdr:sp macro="" textlink="">
      <xdr:nvSpPr>
        <xdr:cNvPr id="439" name="AutoShape 46">
          <a:extLst>
            <a:ext uri="{FF2B5EF4-FFF2-40B4-BE49-F238E27FC236}">
              <a16:creationId xmlns:a16="http://schemas.microsoft.com/office/drawing/2014/main" id="{00000000-0008-0000-1D00-0000B7010000}"/>
            </a:ext>
          </a:extLst>
        </xdr:cNvPr>
        <xdr:cNvSpPr>
          <a:spLocks noChangeArrowheads="1"/>
        </xdr:cNvSpPr>
      </xdr:nvSpPr>
      <xdr:spPr>
        <a:xfrm>
          <a:off x="5968365" y="2092452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106</xdr:row>
      <xdr:rowOff>57150</xdr:rowOff>
    </xdr:from>
    <xdr:to>
      <xdr:col>20</xdr:col>
      <xdr:colOff>0</xdr:colOff>
      <xdr:row>108</xdr:row>
      <xdr:rowOff>0</xdr:rowOff>
    </xdr:to>
    <xdr:sp macro="" textlink="">
      <xdr:nvSpPr>
        <xdr:cNvPr id="440" name="AutoShape 46">
          <a:extLst>
            <a:ext uri="{FF2B5EF4-FFF2-40B4-BE49-F238E27FC236}">
              <a16:creationId xmlns:a16="http://schemas.microsoft.com/office/drawing/2014/main" id="{00000000-0008-0000-1D00-0000B8010000}"/>
            </a:ext>
          </a:extLst>
        </xdr:cNvPr>
        <xdr:cNvSpPr>
          <a:spLocks noChangeArrowheads="1"/>
        </xdr:cNvSpPr>
      </xdr:nvSpPr>
      <xdr:spPr>
        <a:xfrm>
          <a:off x="7486650" y="1931289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106</xdr:row>
      <xdr:rowOff>57150</xdr:rowOff>
    </xdr:from>
    <xdr:to>
      <xdr:col>25</xdr:col>
      <xdr:colOff>352425</xdr:colOff>
      <xdr:row>108</xdr:row>
      <xdr:rowOff>0</xdr:rowOff>
    </xdr:to>
    <xdr:sp macro="" textlink="">
      <xdr:nvSpPr>
        <xdr:cNvPr id="441" name="AutoShape 46">
          <a:extLst>
            <a:ext uri="{FF2B5EF4-FFF2-40B4-BE49-F238E27FC236}">
              <a16:creationId xmlns:a16="http://schemas.microsoft.com/office/drawing/2014/main" id="{00000000-0008-0000-1D00-0000B9010000}"/>
            </a:ext>
          </a:extLst>
        </xdr:cNvPr>
        <xdr:cNvSpPr>
          <a:spLocks noChangeArrowheads="1"/>
        </xdr:cNvSpPr>
      </xdr:nvSpPr>
      <xdr:spPr>
        <a:xfrm>
          <a:off x="9768205" y="1931289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106</xdr:row>
      <xdr:rowOff>57150</xdr:rowOff>
    </xdr:from>
    <xdr:to>
      <xdr:col>27</xdr:col>
      <xdr:colOff>352425</xdr:colOff>
      <xdr:row>108</xdr:row>
      <xdr:rowOff>0</xdr:rowOff>
    </xdr:to>
    <xdr:sp macro="" textlink="">
      <xdr:nvSpPr>
        <xdr:cNvPr id="442" name="AutoShape 46">
          <a:extLst>
            <a:ext uri="{FF2B5EF4-FFF2-40B4-BE49-F238E27FC236}">
              <a16:creationId xmlns:a16="http://schemas.microsoft.com/office/drawing/2014/main" id="{00000000-0008-0000-1D00-0000BA010000}"/>
            </a:ext>
          </a:extLst>
        </xdr:cNvPr>
        <xdr:cNvSpPr>
          <a:spLocks noChangeArrowheads="1"/>
        </xdr:cNvSpPr>
      </xdr:nvSpPr>
      <xdr:spPr>
        <a:xfrm>
          <a:off x="10501630" y="1931289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115</xdr:row>
      <xdr:rowOff>57150</xdr:rowOff>
    </xdr:from>
    <xdr:to>
      <xdr:col>1</xdr:col>
      <xdr:colOff>352425</xdr:colOff>
      <xdr:row>117</xdr:row>
      <xdr:rowOff>0</xdr:rowOff>
    </xdr:to>
    <xdr:sp macro="" textlink="">
      <xdr:nvSpPr>
        <xdr:cNvPr id="443" name="AutoShape 46">
          <a:extLst>
            <a:ext uri="{FF2B5EF4-FFF2-40B4-BE49-F238E27FC236}">
              <a16:creationId xmlns:a16="http://schemas.microsoft.com/office/drawing/2014/main" id="{00000000-0008-0000-1D00-0000BB010000}"/>
            </a:ext>
          </a:extLst>
        </xdr:cNvPr>
        <xdr:cNvSpPr>
          <a:spLocks noChangeArrowheads="1"/>
        </xdr:cNvSpPr>
      </xdr:nvSpPr>
      <xdr:spPr>
        <a:xfrm>
          <a:off x="525780" y="2092452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115</xdr:row>
      <xdr:rowOff>57150</xdr:rowOff>
    </xdr:from>
    <xdr:to>
      <xdr:col>3</xdr:col>
      <xdr:colOff>352425</xdr:colOff>
      <xdr:row>117</xdr:row>
      <xdr:rowOff>0</xdr:rowOff>
    </xdr:to>
    <xdr:sp macro="" textlink="">
      <xdr:nvSpPr>
        <xdr:cNvPr id="444" name="AutoShape 46">
          <a:extLst>
            <a:ext uri="{FF2B5EF4-FFF2-40B4-BE49-F238E27FC236}">
              <a16:creationId xmlns:a16="http://schemas.microsoft.com/office/drawing/2014/main" id="{00000000-0008-0000-1D00-0000BC010000}"/>
            </a:ext>
          </a:extLst>
        </xdr:cNvPr>
        <xdr:cNvSpPr>
          <a:spLocks noChangeArrowheads="1"/>
        </xdr:cNvSpPr>
      </xdr:nvSpPr>
      <xdr:spPr>
        <a:xfrm>
          <a:off x="1362075" y="2092452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106</xdr:row>
      <xdr:rowOff>47625</xdr:rowOff>
    </xdr:from>
    <xdr:to>
      <xdr:col>21</xdr:col>
      <xdr:colOff>180975</xdr:colOff>
      <xdr:row>106</xdr:row>
      <xdr:rowOff>152400</xdr:rowOff>
    </xdr:to>
    <xdr:sp macro="" textlink="">
      <xdr:nvSpPr>
        <xdr:cNvPr id="445" name="Freeform 10707">
          <a:extLst>
            <a:ext uri="{FF2B5EF4-FFF2-40B4-BE49-F238E27FC236}">
              <a16:creationId xmlns:a16="http://schemas.microsoft.com/office/drawing/2014/main" id="{00000000-0008-0000-1D00-0000BD010000}"/>
            </a:ext>
          </a:extLst>
        </xdr:cNvPr>
        <xdr:cNvSpPr/>
      </xdr:nvSpPr>
      <xdr:spPr>
        <a:xfrm>
          <a:off x="7658100" y="1930336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106</xdr:row>
      <xdr:rowOff>47625</xdr:rowOff>
    </xdr:from>
    <xdr:to>
      <xdr:col>23</xdr:col>
      <xdr:colOff>180975</xdr:colOff>
      <xdr:row>106</xdr:row>
      <xdr:rowOff>152400</xdr:rowOff>
    </xdr:to>
    <xdr:sp macro="" textlink="">
      <xdr:nvSpPr>
        <xdr:cNvPr id="446" name="Freeform 10707">
          <a:extLst>
            <a:ext uri="{FF2B5EF4-FFF2-40B4-BE49-F238E27FC236}">
              <a16:creationId xmlns:a16="http://schemas.microsoft.com/office/drawing/2014/main" id="{00000000-0008-0000-1D00-0000BE010000}"/>
            </a:ext>
          </a:extLst>
        </xdr:cNvPr>
        <xdr:cNvSpPr/>
      </xdr:nvSpPr>
      <xdr:spPr>
        <a:xfrm>
          <a:off x="8435975" y="1930336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106</xdr:row>
      <xdr:rowOff>47625</xdr:rowOff>
    </xdr:from>
    <xdr:to>
      <xdr:col>25</xdr:col>
      <xdr:colOff>180975</xdr:colOff>
      <xdr:row>106</xdr:row>
      <xdr:rowOff>152400</xdr:rowOff>
    </xdr:to>
    <xdr:sp macro="" textlink="">
      <xdr:nvSpPr>
        <xdr:cNvPr id="447" name="Freeform 10707">
          <a:extLst>
            <a:ext uri="{FF2B5EF4-FFF2-40B4-BE49-F238E27FC236}">
              <a16:creationId xmlns:a16="http://schemas.microsoft.com/office/drawing/2014/main" id="{00000000-0008-0000-1D00-0000BF010000}"/>
            </a:ext>
          </a:extLst>
        </xdr:cNvPr>
        <xdr:cNvSpPr/>
      </xdr:nvSpPr>
      <xdr:spPr>
        <a:xfrm>
          <a:off x="9191625" y="1930336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106</xdr:row>
      <xdr:rowOff>47625</xdr:rowOff>
    </xdr:from>
    <xdr:to>
      <xdr:col>27</xdr:col>
      <xdr:colOff>180975</xdr:colOff>
      <xdr:row>106</xdr:row>
      <xdr:rowOff>152400</xdr:rowOff>
    </xdr:to>
    <xdr:sp macro="" textlink="">
      <xdr:nvSpPr>
        <xdr:cNvPr id="448" name="Freeform 10707">
          <a:extLst>
            <a:ext uri="{FF2B5EF4-FFF2-40B4-BE49-F238E27FC236}">
              <a16:creationId xmlns:a16="http://schemas.microsoft.com/office/drawing/2014/main" id="{00000000-0008-0000-1D00-0000C0010000}"/>
            </a:ext>
          </a:extLst>
        </xdr:cNvPr>
        <xdr:cNvSpPr/>
      </xdr:nvSpPr>
      <xdr:spPr>
        <a:xfrm>
          <a:off x="9939655" y="1930336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115</xdr:row>
      <xdr:rowOff>47625</xdr:rowOff>
    </xdr:from>
    <xdr:to>
      <xdr:col>1</xdr:col>
      <xdr:colOff>180975</xdr:colOff>
      <xdr:row>115</xdr:row>
      <xdr:rowOff>152400</xdr:rowOff>
    </xdr:to>
    <xdr:sp macro="" textlink="">
      <xdr:nvSpPr>
        <xdr:cNvPr id="449" name="Freeform 10707">
          <a:extLst>
            <a:ext uri="{FF2B5EF4-FFF2-40B4-BE49-F238E27FC236}">
              <a16:creationId xmlns:a16="http://schemas.microsoft.com/office/drawing/2014/main" id="{00000000-0008-0000-1D00-0000C1010000}"/>
            </a:ext>
          </a:extLst>
        </xdr:cNvPr>
        <xdr:cNvSpPr/>
      </xdr:nvSpPr>
      <xdr:spPr>
        <a:xfrm>
          <a:off x="171450" y="2091499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115</xdr:row>
      <xdr:rowOff>47625</xdr:rowOff>
    </xdr:from>
    <xdr:to>
      <xdr:col>3</xdr:col>
      <xdr:colOff>180975</xdr:colOff>
      <xdr:row>115</xdr:row>
      <xdr:rowOff>152400</xdr:rowOff>
    </xdr:to>
    <xdr:sp macro="" textlink="">
      <xdr:nvSpPr>
        <xdr:cNvPr id="450" name="Freeform 10707">
          <a:extLst>
            <a:ext uri="{FF2B5EF4-FFF2-40B4-BE49-F238E27FC236}">
              <a16:creationId xmlns:a16="http://schemas.microsoft.com/office/drawing/2014/main" id="{00000000-0008-0000-1D00-0000C2010000}"/>
            </a:ext>
          </a:extLst>
        </xdr:cNvPr>
        <xdr:cNvSpPr/>
      </xdr:nvSpPr>
      <xdr:spPr>
        <a:xfrm>
          <a:off x="697230" y="2091499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106</xdr:row>
      <xdr:rowOff>47625</xdr:rowOff>
    </xdr:from>
    <xdr:to>
      <xdr:col>19</xdr:col>
      <xdr:colOff>180975</xdr:colOff>
      <xdr:row>106</xdr:row>
      <xdr:rowOff>152400</xdr:rowOff>
    </xdr:to>
    <xdr:sp macro="" textlink="">
      <xdr:nvSpPr>
        <xdr:cNvPr id="451" name="Freeform 10707">
          <a:extLst>
            <a:ext uri="{FF2B5EF4-FFF2-40B4-BE49-F238E27FC236}">
              <a16:creationId xmlns:a16="http://schemas.microsoft.com/office/drawing/2014/main" id="{00000000-0008-0000-1D00-0000C3010000}"/>
            </a:ext>
          </a:extLst>
        </xdr:cNvPr>
        <xdr:cNvSpPr/>
      </xdr:nvSpPr>
      <xdr:spPr>
        <a:xfrm>
          <a:off x="6902450" y="1930336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108</xdr:row>
      <xdr:rowOff>0</xdr:rowOff>
    </xdr:from>
    <xdr:to>
      <xdr:col>25</xdr:col>
      <xdr:colOff>352425</xdr:colOff>
      <xdr:row>108</xdr:row>
      <xdr:rowOff>0</xdr:rowOff>
    </xdr:to>
    <xdr:sp macro="" textlink="">
      <xdr:nvSpPr>
        <xdr:cNvPr id="452" name="AutoShape 46">
          <a:extLst>
            <a:ext uri="{FF2B5EF4-FFF2-40B4-BE49-F238E27FC236}">
              <a16:creationId xmlns:a16="http://schemas.microsoft.com/office/drawing/2014/main" id="{00000000-0008-0000-1D00-0000C4010000}"/>
            </a:ext>
          </a:extLst>
        </xdr:cNvPr>
        <xdr:cNvSpPr>
          <a:spLocks noChangeArrowheads="1"/>
        </xdr:cNvSpPr>
      </xdr:nvSpPr>
      <xdr:spPr>
        <a:xfrm>
          <a:off x="9768205" y="1961388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108</xdr:row>
      <xdr:rowOff>0</xdr:rowOff>
    </xdr:from>
    <xdr:to>
      <xdr:col>27</xdr:col>
      <xdr:colOff>352425</xdr:colOff>
      <xdr:row>108</xdr:row>
      <xdr:rowOff>0</xdr:rowOff>
    </xdr:to>
    <xdr:sp macro="" textlink="">
      <xdr:nvSpPr>
        <xdr:cNvPr id="453" name="AutoShape 46">
          <a:extLst>
            <a:ext uri="{FF2B5EF4-FFF2-40B4-BE49-F238E27FC236}">
              <a16:creationId xmlns:a16="http://schemas.microsoft.com/office/drawing/2014/main" id="{00000000-0008-0000-1D00-0000C5010000}"/>
            </a:ext>
          </a:extLst>
        </xdr:cNvPr>
        <xdr:cNvSpPr>
          <a:spLocks noChangeArrowheads="1"/>
        </xdr:cNvSpPr>
      </xdr:nvSpPr>
      <xdr:spPr>
        <a:xfrm>
          <a:off x="10501630" y="1961388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108</xdr:row>
      <xdr:rowOff>0</xdr:rowOff>
    </xdr:from>
    <xdr:to>
      <xdr:col>23</xdr:col>
      <xdr:colOff>352425</xdr:colOff>
      <xdr:row>108</xdr:row>
      <xdr:rowOff>0</xdr:rowOff>
    </xdr:to>
    <xdr:sp macro="" textlink="">
      <xdr:nvSpPr>
        <xdr:cNvPr id="454" name="AutoShape 46">
          <a:extLst>
            <a:ext uri="{FF2B5EF4-FFF2-40B4-BE49-F238E27FC236}">
              <a16:creationId xmlns:a16="http://schemas.microsoft.com/office/drawing/2014/main" id="{00000000-0008-0000-1D00-0000C6010000}"/>
            </a:ext>
          </a:extLst>
        </xdr:cNvPr>
        <xdr:cNvSpPr>
          <a:spLocks noChangeArrowheads="1"/>
        </xdr:cNvSpPr>
      </xdr:nvSpPr>
      <xdr:spPr>
        <a:xfrm>
          <a:off x="9020175" y="1961388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117</xdr:row>
      <xdr:rowOff>0</xdr:rowOff>
    </xdr:from>
    <xdr:to>
      <xdr:col>1</xdr:col>
      <xdr:colOff>352425</xdr:colOff>
      <xdr:row>117</xdr:row>
      <xdr:rowOff>0</xdr:rowOff>
    </xdr:to>
    <xdr:sp macro="" textlink="">
      <xdr:nvSpPr>
        <xdr:cNvPr id="455" name="AutoShape 46">
          <a:extLst>
            <a:ext uri="{FF2B5EF4-FFF2-40B4-BE49-F238E27FC236}">
              <a16:creationId xmlns:a16="http://schemas.microsoft.com/office/drawing/2014/main" id="{00000000-0008-0000-1D00-0000C7010000}"/>
            </a:ext>
          </a:extLst>
        </xdr:cNvPr>
        <xdr:cNvSpPr>
          <a:spLocks noChangeArrowheads="1"/>
        </xdr:cNvSpPr>
      </xdr:nvSpPr>
      <xdr:spPr>
        <a:xfrm>
          <a:off x="525780" y="21225510"/>
          <a:ext cx="340360" cy="0"/>
        </a:xfrm>
        <a:prstGeom prst="triangle">
          <a:avLst>
            <a:gd name="adj" fmla="val 50000"/>
          </a:avLst>
        </a:prstGeom>
        <a:noFill/>
        <a:ln w="9525">
          <a:solidFill>
            <a:srgbClr val="000000"/>
          </a:solidFill>
          <a:miter lim="800000"/>
        </a:ln>
      </xdr:spPr>
    </xdr:sp>
    <xdr:clientData/>
  </xdr:twoCellAnchor>
  <xdr:twoCellAnchor>
    <xdr:from>
      <xdr:col>3</xdr:col>
      <xdr:colOff>177166</xdr:colOff>
      <xdr:row>115</xdr:row>
      <xdr:rowOff>47625</xdr:rowOff>
    </xdr:from>
    <xdr:to>
      <xdr:col>5</xdr:col>
      <xdr:colOff>198120</xdr:colOff>
      <xdr:row>115</xdr:row>
      <xdr:rowOff>152400</xdr:rowOff>
    </xdr:to>
    <xdr:sp macro="" textlink="">
      <xdr:nvSpPr>
        <xdr:cNvPr id="456" name="Freeform 10707">
          <a:extLst>
            <a:ext uri="{FF2B5EF4-FFF2-40B4-BE49-F238E27FC236}">
              <a16:creationId xmlns:a16="http://schemas.microsoft.com/office/drawing/2014/main" id="{00000000-0008-0000-1D00-0000C8010000}"/>
            </a:ext>
          </a:extLst>
        </xdr:cNvPr>
        <xdr:cNvSpPr/>
      </xdr:nvSpPr>
      <xdr:spPr>
        <a:xfrm>
          <a:off x="1539240" y="20914995"/>
          <a:ext cx="78359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108</xdr:row>
      <xdr:rowOff>0</xdr:rowOff>
    </xdr:from>
    <xdr:to>
      <xdr:col>23</xdr:col>
      <xdr:colOff>352425</xdr:colOff>
      <xdr:row>108</xdr:row>
      <xdr:rowOff>0</xdr:rowOff>
    </xdr:to>
    <xdr:sp macro="" textlink="">
      <xdr:nvSpPr>
        <xdr:cNvPr id="457" name="AutoShape 46">
          <a:extLst>
            <a:ext uri="{FF2B5EF4-FFF2-40B4-BE49-F238E27FC236}">
              <a16:creationId xmlns:a16="http://schemas.microsoft.com/office/drawing/2014/main" id="{00000000-0008-0000-1D00-0000C9010000}"/>
            </a:ext>
          </a:extLst>
        </xdr:cNvPr>
        <xdr:cNvSpPr>
          <a:spLocks noChangeArrowheads="1"/>
        </xdr:cNvSpPr>
      </xdr:nvSpPr>
      <xdr:spPr>
        <a:xfrm>
          <a:off x="9020175" y="19613880"/>
          <a:ext cx="352425" cy="0"/>
        </a:xfrm>
        <a:prstGeom prst="triangle">
          <a:avLst>
            <a:gd name="adj" fmla="val 50000"/>
          </a:avLst>
        </a:prstGeom>
        <a:noFill/>
        <a:ln w="9525">
          <a:solidFill>
            <a:srgbClr val="000000"/>
          </a:solidFill>
          <a:miter lim="800000"/>
        </a:ln>
      </xdr:spPr>
    </xdr:sp>
    <xdr:clientData/>
  </xdr:twoCellAnchor>
  <xdr:twoCellAnchor>
    <xdr:from>
      <xdr:col>21</xdr:col>
      <xdr:colOff>7620</xdr:colOff>
      <xdr:row>106</xdr:row>
      <xdr:rowOff>57150</xdr:rowOff>
    </xdr:from>
    <xdr:to>
      <xdr:col>21</xdr:col>
      <xdr:colOff>360045</xdr:colOff>
      <xdr:row>108</xdr:row>
      <xdr:rowOff>0</xdr:rowOff>
    </xdr:to>
    <xdr:sp macro="" textlink="">
      <xdr:nvSpPr>
        <xdr:cNvPr id="458" name="AutoShape 46">
          <a:extLst>
            <a:ext uri="{FF2B5EF4-FFF2-40B4-BE49-F238E27FC236}">
              <a16:creationId xmlns:a16="http://schemas.microsoft.com/office/drawing/2014/main" id="{00000000-0008-0000-1D00-0000CA010000}"/>
            </a:ext>
          </a:extLst>
        </xdr:cNvPr>
        <xdr:cNvSpPr>
          <a:spLocks noChangeArrowheads="1"/>
        </xdr:cNvSpPr>
      </xdr:nvSpPr>
      <xdr:spPr>
        <a:xfrm>
          <a:off x="8272145" y="19312890"/>
          <a:ext cx="34798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106</xdr:row>
      <xdr:rowOff>57150</xdr:rowOff>
    </xdr:from>
    <xdr:to>
      <xdr:col>25</xdr:col>
      <xdr:colOff>352425</xdr:colOff>
      <xdr:row>108</xdr:row>
      <xdr:rowOff>0</xdr:rowOff>
    </xdr:to>
    <xdr:sp macro="" textlink="">
      <xdr:nvSpPr>
        <xdr:cNvPr id="459" name="AutoShape 46">
          <a:extLst>
            <a:ext uri="{FF2B5EF4-FFF2-40B4-BE49-F238E27FC236}">
              <a16:creationId xmlns:a16="http://schemas.microsoft.com/office/drawing/2014/main" id="{00000000-0008-0000-1D00-0000CB010000}"/>
            </a:ext>
          </a:extLst>
        </xdr:cNvPr>
        <xdr:cNvSpPr>
          <a:spLocks noChangeArrowheads="1"/>
        </xdr:cNvSpPr>
      </xdr:nvSpPr>
      <xdr:spPr>
        <a:xfrm>
          <a:off x="9768205" y="1931289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106</xdr:row>
      <xdr:rowOff>57150</xdr:rowOff>
    </xdr:from>
    <xdr:to>
      <xdr:col>27</xdr:col>
      <xdr:colOff>352425</xdr:colOff>
      <xdr:row>108</xdr:row>
      <xdr:rowOff>0</xdr:rowOff>
    </xdr:to>
    <xdr:sp macro="" textlink="">
      <xdr:nvSpPr>
        <xdr:cNvPr id="460" name="AutoShape 46">
          <a:extLst>
            <a:ext uri="{FF2B5EF4-FFF2-40B4-BE49-F238E27FC236}">
              <a16:creationId xmlns:a16="http://schemas.microsoft.com/office/drawing/2014/main" id="{00000000-0008-0000-1D00-0000CC010000}"/>
            </a:ext>
          </a:extLst>
        </xdr:cNvPr>
        <xdr:cNvSpPr>
          <a:spLocks noChangeArrowheads="1"/>
        </xdr:cNvSpPr>
      </xdr:nvSpPr>
      <xdr:spPr>
        <a:xfrm>
          <a:off x="10501630" y="1931289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115</xdr:row>
      <xdr:rowOff>57150</xdr:rowOff>
    </xdr:from>
    <xdr:to>
      <xdr:col>1</xdr:col>
      <xdr:colOff>352425</xdr:colOff>
      <xdr:row>117</xdr:row>
      <xdr:rowOff>0</xdr:rowOff>
    </xdr:to>
    <xdr:sp macro="" textlink="">
      <xdr:nvSpPr>
        <xdr:cNvPr id="461" name="AutoShape 46">
          <a:extLst>
            <a:ext uri="{FF2B5EF4-FFF2-40B4-BE49-F238E27FC236}">
              <a16:creationId xmlns:a16="http://schemas.microsoft.com/office/drawing/2014/main" id="{00000000-0008-0000-1D00-0000CD010000}"/>
            </a:ext>
          </a:extLst>
        </xdr:cNvPr>
        <xdr:cNvSpPr>
          <a:spLocks noChangeArrowheads="1"/>
        </xdr:cNvSpPr>
      </xdr:nvSpPr>
      <xdr:spPr>
        <a:xfrm>
          <a:off x="525780" y="2092452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7620</xdr:colOff>
      <xdr:row>106</xdr:row>
      <xdr:rowOff>64770</xdr:rowOff>
    </xdr:from>
    <xdr:to>
      <xdr:col>17</xdr:col>
      <xdr:colOff>360045</xdr:colOff>
      <xdr:row>108</xdr:row>
      <xdr:rowOff>7620</xdr:rowOff>
    </xdr:to>
    <xdr:sp macro="" textlink="">
      <xdr:nvSpPr>
        <xdr:cNvPr id="462" name="AutoShape 46">
          <a:extLst>
            <a:ext uri="{FF2B5EF4-FFF2-40B4-BE49-F238E27FC236}">
              <a16:creationId xmlns:a16="http://schemas.microsoft.com/office/drawing/2014/main" id="{00000000-0008-0000-1D00-0000CE010000}"/>
            </a:ext>
          </a:extLst>
        </xdr:cNvPr>
        <xdr:cNvSpPr>
          <a:spLocks noChangeArrowheads="1"/>
        </xdr:cNvSpPr>
      </xdr:nvSpPr>
      <xdr:spPr>
        <a:xfrm>
          <a:off x="6738620" y="19320510"/>
          <a:ext cx="34798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108</xdr:row>
      <xdr:rowOff>0</xdr:rowOff>
    </xdr:from>
    <xdr:to>
      <xdr:col>23</xdr:col>
      <xdr:colOff>352425</xdr:colOff>
      <xdr:row>108</xdr:row>
      <xdr:rowOff>0</xdr:rowOff>
    </xdr:to>
    <xdr:sp macro="" textlink="">
      <xdr:nvSpPr>
        <xdr:cNvPr id="463" name="AutoShape 46">
          <a:extLst>
            <a:ext uri="{FF2B5EF4-FFF2-40B4-BE49-F238E27FC236}">
              <a16:creationId xmlns:a16="http://schemas.microsoft.com/office/drawing/2014/main" id="{00000000-0008-0000-1D00-0000CF010000}"/>
            </a:ext>
          </a:extLst>
        </xdr:cNvPr>
        <xdr:cNvSpPr>
          <a:spLocks noChangeArrowheads="1"/>
        </xdr:cNvSpPr>
      </xdr:nvSpPr>
      <xdr:spPr>
        <a:xfrm>
          <a:off x="9020175" y="1961388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106</xdr:row>
      <xdr:rowOff>57150</xdr:rowOff>
    </xdr:from>
    <xdr:to>
      <xdr:col>17</xdr:col>
      <xdr:colOff>190500</xdr:colOff>
      <xdr:row>107</xdr:row>
      <xdr:rowOff>0</xdr:rowOff>
    </xdr:to>
    <xdr:sp macro="" textlink="">
      <xdr:nvSpPr>
        <xdr:cNvPr id="464" name="Freeform 10707">
          <a:extLst>
            <a:ext uri="{FF2B5EF4-FFF2-40B4-BE49-F238E27FC236}">
              <a16:creationId xmlns:a16="http://schemas.microsoft.com/office/drawing/2014/main" id="{00000000-0008-0000-1D00-0000D0010000}"/>
            </a:ext>
          </a:extLst>
        </xdr:cNvPr>
        <xdr:cNvSpPr/>
      </xdr:nvSpPr>
      <xdr:spPr>
        <a:xfrm>
          <a:off x="6149340" y="1931289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108</xdr:row>
      <xdr:rowOff>0</xdr:rowOff>
    </xdr:from>
    <xdr:to>
      <xdr:col>23</xdr:col>
      <xdr:colOff>352425</xdr:colOff>
      <xdr:row>108</xdr:row>
      <xdr:rowOff>0</xdr:rowOff>
    </xdr:to>
    <xdr:sp macro="" textlink="">
      <xdr:nvSpPr>
        <xdr:cNvPr id="465" name="AutoShape 46">
          <a:extLst>
            <a:ext uri="{FF2B5EF4-FFF2-40B4-BE49-F238E27FC236}">
              <a16:creationId xmlns:a16="http://schemas.microsoft.com/office/drawing/2014/main" id="{00000000-0008-0000-1D00-0000D1010000}"/>
            </a:ext>
          </a:extLst>
        </xdr:cNvPr>
        <xdr:cNvSpPr>
          <a:spLocks noChangeArrowheads="1"/>
        </xdr:cNvSpPr>
      </xdr:nvSpPr>
      <xdr:spPr>
        <a:xfrm>
          <a:off x="9020175" y="1961388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106</xdr:row>
      <xdr:rowOff>57150</xdr:rowOff>
    </xdr:from>
    <xdr:to>
      <xdr:col>14</xdr:col>
      <xdr:colOff>0</xdr:colOff>
      <xdr:row>108</xdr:row>
      <xdr:rowOff>0</xdr:rowOff>
    </xdr:to>
    <xdr:sp macro="" textlink="">
      <xdr:nvSpPr>
        <xdr:cNvPr id="466" name="AutoShape 46">
          <a:extLst>
            <a:ext uri="{FF2B5EF4-FFF2-40B4-BE49-F238E27FC236}">
              <a16:creationId xmlns:a16="http://schemas.microsoft.com/office/drawing/2014/main" id="{00000000-0008-0000-1D00-0000D2010000}"/>
            </a:ext>
          </a:extLst>
        </xdr:cNvPr>
        <xdr:cNvSpPr>
          <a:spLocks noChangeArrowheads="1"/>
        </xdr:cNvSpPr>
      </xdr:nvSpPr>
      <xdr:spPr>
        <a:xfrm>
          <a:off x="5205730" y="1931289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106</xdr:row>
      <xdr:rowOff>57150</xdr:rowOff>
    </xdr:from>
    <xdr:to>
      <xdr:col>11</xdr:col>
      <xdr:colOff>352425</xdr:colOff>
      <xdr:row>108</xdr:row>
      <xdr:rowOff>0</xdr:rowOff>
    </xdr:to>
    <xdr:sp macro="" textlink="">
      <xdr:nvSpPr>
        <xdr:cNvPr id="467" name="AutoShape 46">
          <a:extLst>
            <a:ext uri="{FF2B5EF4-FFF2-40B4-BE49-F238E27FC236}">
              <a16:creationId xmlns:a16="http://schemas.microsoft.com/office/drawing/2014/main" id="{00000000-0008-0000-1D00-0000D3010000}"/>
            </a:ext>
          </a:extLst>
        </xdr:cNvPr>
        <xdr:cNvSpPr>
          <a:spLocks noChangeArrowheads="1"/>
        </xdr:cNvSpPr>
      </xdr:nvSpPr>
      <xdr:spPr>
        <a:xfrm>
          <a:off x="4443095" y="1931289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106</xdr:row>
      <xdr:rowOff>57150</xdr:rowOff>
    </xdr:from>
    <xdr:to>
      <xdr:col>9</xdr:col>
      <xdr:colOff>352425</xdr:colOff>
      <xdr:row>108</xdr:row>
      <xdr:rowOff>0</xdr:rowOff>
    </xdr:to>
    <xdr:sp macro="" textlink="">
      <xdr:nvSpPr>
        <xdr:cNvPr id="468" name="AutoShape 46">
          <a:extLst>
            <a:ext uri="{FF2B5EF4-FFF2-40B4-BE49-F238E27FC236}">
              <a16:creationId xmlns:a16="http://schemas.microsoft.com/office/drawing/2014/main" id="{00000000-0008-0000-1D00-0000D4010000}"/>
            </a:ext>
          </a:extLst>
        </xdr:cNvPr>
        <xdr:cNvSpPr>
          <a:spLocks noChangeArrowheads="1"/>
        </xdr:cNvSpPr>
      </xdr:nvSpPr>
      <xdr:spPr>
        <a:xfrm>
          <a:off x="3680460" y="1931289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106</xdr:row>
      <xdr:rowOff>57150</xdr:rowOff>
    </xdr:from>
    <xdr:to>
      <xdr:col>7</xdr:col>
      <xdr:colOff>352425</xdr:colOff>
      <xdr:row>108</xdr:row>
      <xdr:rowOff>0</xdr:rowOff>
    </xdr:to>
    <xdr:sp macro="" textlink="">
      <xdr:nvSpPr>
        <xdr:cNvPr id="469" name="AutoShape 46">
          <a:extLst>
            <a:ext uri="{FF2B5EF4-FFF2-40B4-BE49-F238E27FC236}">
              <a16:creationId xmlns:a16="http://schemas.microsoft.com/office/drawing/2014/main" id="{00000000-0008-0000-1D00-0000D5010000}"/>
            </a:ext>
          </a:extLst>
        </xdr:cNvPr>
        <xdr:cNvSpPr>
          <a:spLocks noChangeArrowheads="1"/>
        </xdr:cNvSpPr>
      </xdr:nvSpPr>
      <xdr:spPr>
        <a:xfrm>
          <a:off x="2902585" y="1931289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106</xdr:row>
      <xdr:rowOff>47625</xdr:rowOff>
    </xdr:from>
    <xdr:to>
      <xdr:col>9</xdr:col>
      <xdr:colOff>180975</xdr:colOff>
      <xdr:row>106</xdr:row>
      <xdr:rowOff>152400</xdr:rowOff>
    </xdr:to>
    <xdr:sp macro="" textlink="">
      <xdr:nvSpPr>
        <xdr:cNvPr id="470" name="Freeform 10707">
          <a:extLst>
            <a:ext uri="{FF2B5EF4-FFF2-40B4-BE49-F238E27FC236}">
              <a16:creationId xmlns:a16="http://schemas.microsoft.com/office/drawing/2014/main" id="{00000000-0008-0000-1D00-0000D6010000}"/>
            </a:ext>
          </a:extLst>
        </xdr:cNvPr>
        <xdr:cNvSpPr/>
      </xdr:nvSpPr>
      <xdr:spPr>
        <a:xfrm>
          <a:off x="3074035" y="1930336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106</xdr:row>
      <xdr:rowOff>47625</xdr:rowOff>
    </xdr:from>
    <xdr:to>
      <xdr:col>11</xdr:col>
      <xdr:colOff>180975</xdr:colOff>
      <xdr:row>106</xdr:row>
      <xdr:rowOff>152400</xdr:rowOff>
    </xdr:to>
    <xdr:sp macro="" textlink="">
      <xdr:nvSpPr>
        <xdr:cNvPr id="471" name="Freeform 10707">
          <a:extLst>
            <a:ext uri="{FF2B5EF4-FFF2-40B4-BE49-F238E27FC236}">
              <a16:creationId xmlns:a16="http://schemas.microsoft.com/office/drawing/2014/main" id="{00000000-0008-0000-1D00-0000D7010000}"/>
            </a:ext>
          </a:extLst>
        </xdr:cNvPr>
        <xdr:cNvSpPr/>
      </xdr:nvSpPr>
      <xdr:spPr>
        <a:xfrm>
          <a:off x="3851910" y="1930336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106</xdr:row>
      <xdr:rowOff>47625</xdr:rowOff>
    </xdr:from>
    <xdr:to>
      <xdr:col>13</xdr:col>
      <xdr:colOff>180975</xdr:colOff>
      <xdr:row>106</xdr:row>
      <xdr:rowOff>152400</xdr:rowOff>
    </xdr:to>
    <xdr:sp macro="" textlink="">
      <xdr:nvSpPr>
        <xdr:cNvPr id="472" name="Freeform 10707">
          <a:extLst>
            <a:ext uri="{FF2B5EF4-FFF2-40B4-BE49-F238E27FC236}">
              <a16:creationId xmlns:a16="http://schemas.microsoft.com/office/drawing/2014/main" id="{00000000-0008-0000-1D00-0000D8010000}"/>
            </a:ext>
          </a:extLst>
        </xdr:cNvPr>
        <xdr:cNvSpPr/>
      </xdr:nvSpPr>
      <xdr:spPr>
        <a:xfrm>
          <a:off x="4614545" y="1930336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106</xdr:row>
      <xdr:rowOff>57150</xdr:rowOff>
    </xdr:from>
    <xdr:to>
      <xdr:col>5</xdr:col>
      <xdr:colOff>352425</xdr:colOff>
      <xdr:row>108</xdr:row>
      <xdr:rowOff>0</xdr:rowOff>
    </xdr:to>
    <xdr:sp macro="" textlink="">
      <xdr:nvSpPr>
        <xdr:cNvPr id="473" name="AutoShape 46">
          <a:extLst>
            <a:ext uri="{FF2B5EF4-FFF2-40B4-BE49-F238E27FC236}">
              <a16:creationId xmlns:a16="http://schemas.microsoft.com/office/drawing/2014/main" id="{00000000-0008-0000-1D00-0000D9010000}"/>
            </a:ext>
          </a:extLst>
        </xdr:cNvPr>
        <xdr:cNvSpPr>
          <a:spLocks noChangeArrowheads="1"/>
        </xdr:cNvSpPr>
      </xdr:nvSpPr>
      <xdr:spPr>
        <a:xfrm>
          <a:off x="2124710" y="1931289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106</xdr:row>
      <xdr:rowOff>47625</xdr:rowOff>
    </xdr:from>
    <xdr:to>
      <xdr:col>7</xdr:col>
      <xdr:colOff>161925</xdr:colOff>
      <xdr:row>106</xdr:row>
      <xdr:rowOff>123825</xdr:rowOff>
    </xdr:to>
    <xdr:sp macro="" textlink="">
      <xdr:nvSpPr>
        <xdr:cNvPr id="474" name="Freeform 10707">
          <a:extLst>
            <a:ext uri="{FF2B5EF4-FFF2-40B4-BE49-F238E27FC236}">
              <a16:creationId xmlns:a16="http://schemas.microsoft.com/office/drawing/2014/main" id="{00000000-0008-0000-1D00-0000DA010000}"/>
            </a:ext>
          </a:extLst>
        </xdr:cNvPr>
        <xdr:cNvSpPr/>
      </xdr:nvSpPr>
      <xdr:spPr>
        <a:xfrm>
          <a:off x="2305685" y="1930336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editAs="oneCell">
    <xdr:from>
      <xdr:col>8</xdr:col>
      <xdr:colOff>114300</xdr:colOff>
      <xdr:row>109</xdr:row>
      <xdr:rowOff>85725</xdr:rowOff>
    </xdr:from>
    <xdr:to>
      <xdr:col>8</xdr:col>
      <xdr:colOff>281951</xdr:colOff>
      <xdr:row>109</xdr:row>
      <xdr:rowOff>85725</xdr:rowOff>
    </xdr:to>
    <xdr:pic>
      <xdr:nvPicPr>
        <xdr:cNvPr id="475" name="Picture 474">
          <a:extLst>
            <a:ext uri="{FF2B5EF4-FFF2-40B4-BE49-F238E27FC236}">
              <a16:creationId xmlns:a16="http://schemas.microsoft.com/office/drawing/2014/main" id="{00000000-0008-0000-1D00-0000DB010000}"/>
            </a:ext>
          </a:extLst>
        </xdr:cNvPr>
        <xdr:cNvPicPr>
          <a:picLocks noChangeAspect="1"/>
        </xdr:cNvPicPr>
      </xdr:nvPicPr>
      <xdr:blipFill>
        <a:blip xmlns:r="http://schemas.openxmlformats.org/officeDocument/2006/relationships" r:embed="rId2"/>
        <a:stretch>
          <a:fillRect/>
        </a:stretch>
      </xdr:blipFill>
      <xdr:spPr>
        <a:xfrm>
          <a:off x="3372485" y="19878675"/>
          <a:ext cx="167640" cy="0"/>
        </a:xfrm>
        <a:prstGeom prst="rect">
          <a:avLst/>
        </a:prstGeom>
      </xdr:spPr>
    </xdr:pic>
    <xdr:clientData/>
  </xdr:twoCellAnchor>
  <xdr:twoCellAnchor>
    <xdr:from>
      <xdr:col>7</xdr:col>
      <xdr:colOff>0</xdr:colOff>
      <xdr:row>106</xdr:row>
      <xdr:rowOff>57150</xdr:rowOff>
    </xdr:from>
    <xdr:to>
      <xdr:col>7</xdr:col>
      <xdr:colOff>352425</xdr:colOff>
      <xdr:row>108</xdr:row>
      <xdr:rowOff>0</xdr:rowOff>
    </xdr:to>
    <xdr:sp macro="" textlink="">
      <xdr:nvSpPr>
        <xdr:cNvPr id="476" name="AutoShape 46">
          <a:extLst>
            <a:ext uri="{FF2B5EF4-FFF2-40B4-BE49-F238E27FC236}">
              <a16:creationId xmlns:a16="http://schemas.microsoft.com/office/drawing/2014/main" id="{00000000-0008-0000-1D00-0000DC010000}"/>
            </a:ext>
          </a:extLst>
        </xdr:cNvPr>
        <xdr:cNvSpPr>
          <a:spLocks noChangeArrowheads="1"/>
        </xdr:cNvSpPr>
      </xdr:nvSpPr>
      <xdr:spPr>
        <a:xfrm>
          <a:off x="2902585" y="1931289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106</xdr:row>
      <xdr:rowOff>57150</xdr:rowOff>
    </xdr:from>
    <xdr:to>
      <xdr:col>15</xdr:col>
      <xdr:colOff>190500</xdr:colOff>
      <xdr:row>107</xdr:row>
      <xdr:rowOff>0</xdr:rowOff>
    </xdr:to>
    <xdr:sp macro="" textlink="">
      <xdr:nvSpPr>
        <xdr:cNvPr id="477" name="Freeform 10707">
          <a:extLst>
            <a:ext uri="{FF2B5EF4-FFF2-40B4-BE49-F238E27FC236}">
              <a16:creationId xmlns:a16="http://schemas.microsoft.com/office/drawing/2014/main" id="{00000000-0008-0000-1D00-0000DD010000}"/>
            </a:ext>
          </a:extLst>
        </xdr:cNvPr>
        <xdr:cNvSpPr/>
      </xdr:nvSpPr>
      <xdr:spPr>
        <a:xfrm>
          <a:off x="5377180" y="1931289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106</xdr:row>
      <xdr:rowOff>57150</xdr:rowOff>
    </xdr:from>
    <xdr:to>
      <xdr:col>5</xdr:col>
      <xdr:colOff>352425</xdr:colOff>
      <xdr:row>108</xdr:row>
      <xdr:rowOff>0</xdr:rowOff>
    </xdr:to>
    <xdr:sp macro="" textlink="">
      <xdr:nvSpPr>
        <xdr:cNvPr id="478" name="AutoShape 46">
          <a:extLst>
            <a:ext uri="{FF2B5EF4-FFF2-40B4-BE49-F238E27FC236}">
              <a16:creationId xmlns:a16="http://schemas.microsoft.com/office/drawing/2014/main" id="{00000000-0008-0000-1D00-0000DE010000}"/>
            </a:ext>
          </a:extLst>
        </xdr:cNvPr>
        <xdr:cNvSpPr>
          <a:spLocks noChangeArrowheads="1"/>
        </xdr:cNvSpPr>
      </xdr:nvSpPr>
      <xdr:spPr>
        <a:xfrm>
          <a:off x="2124710" y="19312890"/>
          <a:ext cx="352425" cy="300990"/>
        </a:xfrm>
        <a:prstGeom prst="triangle">
          <a:avLst>
            <a:gd name="adj" fmla="val 50000"/>
          </a:avLst>
        </a:prstGeom>
        <a:solidFill>
          <a:srgbClr val="FF0000"/>
        </a:solidFill>
        <a:ln w="9525">
          <a:solidFill>
            <a:srgbClr val="000000"/>
          </a:solidFill>
          <a:miter lim="800000"/>
        </a:ln>
      </xdr:spPr>
    </xdr:sp>
    <xdr:clientData/>
  </xdr:twoCellAnchor>
  <xdr:twoCellAnchor editAs="oneCell">
    <xdr:from>
      <xdr:col>8</xdr:col>
      <xdr:colOff>114300</xdr:colOff>
      <xdr:row>109</xdr:row>
      <xdr:rowOff>85725</xdr:rowOff>
    </xdr:from>
    <xdr:to>
      <xdr:col>8</xdr:col>
      <xdr:colOff>281951</xdr:colOff>
      <xdr:row>109</xdr:row>
      <xdr:rowOff>85725</xdr:rowOff>
    </xdr:to>
    <xdr:pic>
      <xdr:nvPicPr>
        <xdr:cNvPr id="479" name="Picture 478">
          <a:extLst>
            <a:ext uri="{FF2B5EF4-FFF2-40B4-BE49-F238E27FC236}">
              <a16:creationId xmlns:a16="http://schemas.microsoft.com/office/drawing/2014/main" id="{00000000-0008-0000-1D00-0000DF010000}"/>
            </a:ext>
          </a:extLst>
        </xdr:cNvPr>
        <xdr:cNvPicPr>
          <a:picLocks noChangeAspect="1"/>
        </xdr:cNvPicPr>
      </xdr:nvPicPr>
      <xdr:blipFill>
        <a:blip xmlns:r="http://schemas.openxmlformats.org/officeDocument/2006/relationships" r:embed="rId2"/>
        <a:stretch>
          <a:fillRect/>
        </a:stretch>
      </xdr:blipFill>
      <xdr:spPr>
        <a:xfrm>
          <a:off x="3372485" y="19878675"/>
          <a:ext cx="167640" cy="0"/>
        </a:xfrm>
        <a:prstGeom prst="rect">
          <a:avLst/>
        </a:prstGeom>
      </xdr:spPr>
    </xdr:pic>
    <xdr:clientData/>
  </xdr:twoCellAnchor>
  <xdr:twoCellAnchor>
    <xdr:from>
      <xdr:col>15</xdr:col>
      <xdr:colOff>7620</xdr:colOff>
      <xdr:row>106</xdr:row>
      <xdr:rowOff>57150</xdr:rowOff>
    </xdr:from>
    <xdr:to>
      <xdr:col>15</xdr:col>
      <xdr:colOff>360045</xdr:colOff>
      <xdr:row>108</xdr:row>
      <xdr:rowOff>0</xdr:rowOff>
    </xdr:to>
    <xdr:sp macro="" textlink="">
      <xdr:nvSpPr>
        <xdr:cNvPr id="480" name="AutoShape 46">
          <a:extLst>
            <a:ext uri="{FF2B5EF4-FFF2-40B4-BE49-F238E27FC236}">
              <a16:creationId xmlns:a16="http://schemas.microsoft.com/office/drawing/2014/main" id="{00000000-0008-0000-1D00-0000E0010000}"/>
            </a:ext>
          </a:extLst>
        </xdr:cNvPr>
        <xdr:cNvSpPr>
          <a:spLocks noChangeArrowheads="1"/>
        </xdr:cNvSpPr>
      </xdr:nvSpPr>
      <xdr:spPr>
        <a:xfrm>
          <a:off x="5975985" y="19312890"/>
          <a:ext cx="34798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97</xdr:row>
      <xdr:rowOff>57150</xdr:rowOff>
    </xdr:from>
    <xdr:to>
      <xdr:col>20</xdr:col>
      <xdr:colOff>0</xdr:colOff>
      <xdr:row>99</xdr:row>
      <xdr:rowOff>0</xdr:rowOff>
    </xdr:to>
    <xdr:sp macro="" textlink="">
      <xdr:nvSpPr>
        <xdr:cNvPr id="481" name="AutoShape 46">
          <a:extLst>
            <a:ext uri="{FF2B5EF4-FFF2-40B4-BE49-F238E27FC236}">
              <a16:creationId xmlns:a16="http://schemas.microsoft.com/office/drawing/2014/main" id="{00000000-0008-0000-1D00-0000E1010000}"/>
            </a:ext>
          </a:extLst>
        </xdr:cNvPr>
        <xdr:cNvSpPr>
          <a:spLocks noChangeArrowheads="1"/>
        </xdr:cNvSpPr>
      </xdr:nvSpPr>
      <xdr:spPr>
        <a:xfrm>
          <a:off x="7486650" y="1770126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97</xdr:row>
      <xdr:rowOff>57150</xdr:rowOff>
    </xdr:from>
    <xdr:to>
      <xdr:col>25</xdr:col>
      <xdr:colOff>352425</xdr:colOff>
      <xdr:row>99</xdr:row>
      <xdr:rowOff>0</xdr:rowOff>
    </xdr:to>
    <xdr:sp macro="" textlink="">
      <xdr:nvSpPr>
        <xdr:cNvPr id="482" name="AutoShape 46">
          <a:extLst>
            <a:ext uri="{FF2B5EF4-FFF2-40B4-BE49-F238E27FC236}">
              <a16:creationId xmlns:a16="http://schemas.microsoft.com/office/drawing/2014/main" id="{00000000-0008-0000-1D00-0000E2010000}"/>
            </a:ext>
          </a:extLst>
        </xdr:cNvPr>
        <xdr:cNvSpPr>
          <a:spLocks noChangeArrowheads="1"/>
        </xdr:cNvSpPr>
      </xdr:nvSpPr>
      <xdr:spPr>
        <a:xfrm>
          <a:off x="9768205" y="1770126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97</xdr:row>
      <xdr:rowOff>57150</xdr:rowOff>
    </xdr:from>
    <xdr:to>
      <xdr:col>27</xdr:col>
      <xdr:colOff>352425</xdr:colOff>
      <xdr:row>99</xdr:row>
      <xdr:rowOff>0</xdr:rowOff>
    </xdr:to>
    <xdr:sp macro="" textlink="">
      <xdr:nvSpPr>
        <xdr:cNvPr id="483" name="AutoShape 46">
          <a:extLst>
            <a:ext uri="{FF2B5EF4-FFF2-40B4-BE49-F238E27FC236}">
              <a16:creationId xmlns:a16="http://schemas.microsoft.com/office/drawing/2014/main" id="{00000000-0008-0000-1D00-0000E3010000}"/>
            </a:ext>
          </a:extLst>
        </xdr:cNvPr>
        <xdr:cNvSpPr>
          <a:spLocks noChangeArrowheads="1"/>
        </xdr:cNvSpPr>
      </xdr:nvSpPr>
      <xdr:spPr>
        <a:xfrm>
          <a:off x="10501630"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106</xdr:row>
      <xdr:rowOff>57150</xdr:rowOff>
    </xdr:from>
    <xdr:to>
      <xdr:col>1</xdr:col>
      <xdr:colOff>352425</xdr:colOff>
      <xdr:row>108</xdr:row>
      <xdr:rowOff>0</xdr:rowOff>
    </xdr:to>
    <xdr:sp macro="" textlink="">
      <xdr:nvSpPr>
        <xdr:cNvPr id="484" name="AutoShape 46">
          <a:extLst>
            <a:ext uri="{FF2B5EF4-FFF2-40B4-BE49-F238E27FC236}">
              <a16:creationId xmlns:a16="http://schemas.microsoft.com/office/drawing/2014/main" id="{00000000-0008-0000-1D00-0000E4010000}"/>
            </a:ext>
          </a:extLst>
        </xdr:cNvPr>
        <xdr:cNvSpPr>
          <a:spLocks noChangeArrowheads="1"/>
        </xdr:cNvSpPr>
      </xdr:nvSpPr>
      <xdr:spPr>
        <a:xfrm>
          <a:off x="525780" y="1931289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106</xdr:row>
      <xdr:rowOff>57150</xdr:rowOff>
    </xdr:from>
    <xdr:to>
      <xdr:col>3</xdr:col>
      <xdr:colOff>352425</xdr:colOff>
      <xdr:row>108</xdr:row>
      <xdr:rowOff>0</xdr:rowOff>
    </xdr:to>
    <xdr:sp macro="" textlink="">
      <xdr:nvSpPr>
        <xdr:cNvPr id="485" name="AutoShape 46">
          <a:extLst>
            <a:ext uri="{FF2B5EF4-FFF2-40B4-BE49-F238E27FC236}">
              <a16:creationId xmlns:a16="http://schemas.microsoft.com/office/drawing/2014/main" id="{00000000-0008-0000-1D00-0000E5010000}"/>
            </a:ext>
          </a:extLst>
        </xdr:cNvPr>
        <xdr:cNvSpPr>
          <a:spLocks noChangeArrowheads="1"/>
        </xdr:cNvSpPr>
      </xdr:nvSpPr>
      <xdr:spPr>
        <a:xfrm>
          <a:off x="1362075" y="19312890"/>
          <a:ext cx="340360" cy="300990"/>
        </a:xfrm>
        <a:prstGeom prst="triangle">
          <a:avLst>
            <a:gd name="adj" fmla="val 50000"/>
          </a:avLst>
        </a:prstGeom>
        <a:noFill/>
        <a:ln w="9525">
          <a:solidFill>
            <a:srgbClr val="000000"/>
          </a:solidFill>
          <a:miter lim="800000"/>
        </a:ln>
      </xdr:spPr>
    </xdr:sp>
    <xdr:clientData/>
  </xdr:twoCellAnchor>
  <xdr:twoCellAnchor>
    <xdr:from>
      <xdr:col>17</xdr:col>
      <xdr:colOff>0</xdr:colOff>
      <xdr:row>97</xdr:row>
      <xdr:rowOff>57150</xdr:rowOff>
    </xdr:from>
    <xdr:to>
      <xdr:col>17</xdr:col>
      <xdr:colOff>352425</xdr:colOff>
      <xdr:row>99</xdr:row>
      <xdr:rowOff>0</xdr:rowOff>
    </xdr:to>
    <xdr:sp macro="" textlink="">
      <xdr:nvSpPr>
        <xdr:cNvPr id="486" name="AutoShape 46">
          <a:extLst>
            <a:ext uri="{FF2B5EF4-FFF2-40B4-BE49-F238E27FC236}">
              <a16:creationId xmlns:a16="http://schemas.microsoft.com/office/drawing/2014/main" id="{00000000-0008-0000-1D00-0000E6010000}"/>
            </a:ext>
          </a:extLst>
        </xdr:cNvPr>
        <xdr:cNvSpPr>
          <a:spLocks noChangeArrowheads="1"/>
        </xdr:cNvSpPr>
      </xdr:nvSpPr>
      <xdr:spPr>
        <a:xfrm>
          <a:off x="6731000" y="17701260"/>
          <a:ext cx="352425" cy="300990"/>
        </a:xfrm>
        <a:prstGeom prst="triangle">
          <a:avLst>
            <a:gd name="adj" fmla="val 50000"/>
          </a:avLst>
        </a:prstGeom>
        <a:noFill/>
        <a:ln w="9525">
          <a:solidFill>
            <a:srgbClr val="000000"/>
          </a:solidFill>
          <a:miter lim="800000"/>
        </a:ln>
      </xdr:spPr>
    </xdr:sp>
    <xdr:clientData/>
  </xdr:twoCellAnchor>
  <xdr:twoCellAnchor>
    <xdr:from>
      <xdr:col>19</xdr:col>
      <xdr:colOff>171450</xdr:colOff>
      <xdr:row>97</xdr:row>
      <xdr:rowOff>47625</xdr:rowOff>
    </xdr:from>
    <xdr:to>
      <xdr:col>21</xdr:col>
      <xdr:colOff>180975</xdr:colOff>
      <xdr:row>97</xdr:row>
      <xdr:rowOff>152400</xdr:rowOff>
    </xdr:to>
    <xdr:sp macro="" textlink="">
      <xdr:nvSpPr>
        <xdr:cNvPr id="487" name="Freeform 10707">
          <a:extLst>
            <a:ext uri="{FF2B5EF4-FFF2-40B4-BE49-F238E27FC236}">
              <a16:creationId xmlns:a16="http://schemas.microsoft.com/office/drawing/2014/main" id="{00000000-0008-0000-1D00-0000E7010000}"/>
            </a:ext>
          </a:extLst>
        </xdr:cNvPr>
        <xdr:cNvSpPr/>
      </xdr:nvSpPr>
      <xdr:spPr>
        <a:xfrm>
          <a:off x="7658100" y="1769173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97</xdr:row>
      <xdr:rowOff>47625</xdr:rowOff>
    </xdr:from>
    <xdr:to>
      <xdr:col>23</xdr:col>
      <xdr:colOff>180975</xdr:colOff>
      <xdr:row>97</xdr:row>
      <xdr:rowOff>152400</xdr:rowOff>
    </xdr:to>
    <xdr:sp macro="" textlink="">
      <xdr:nvSpPr>
        <xdr:cNvPr id="488" name="Freeform 10707">
          <a:extLst>
            <a:ext uri="{FF2B5EF4-FFF2-40B4-BE49-F238E27FC236}">
              <a16:creationId xmlns:a16="http://schemas.microsoft.com/office/drawing/2014/main" id="{00000000-0008-0000-1D00-0000E8010000}"/>
            </a:ext>
          </a:extLst>
        </xdr:cNvPr>
        <xdr:cNvSpPr/>
      </xdr:nvSpPr>
      <xdr:spPr>
        <a:xfrm>
          <a:off x="8435975" y="1769173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97</xdr:row>
      <xdr:rowOff>47625</xdr:rowOff>
    </xdr:from>
    <xdr:to>
      <xdr:col>25</xdr:col>
      <xdr:colOff>180975</xdr:colOff>
      <xdr:row>97</xdr:row>
      <xdr:rowOff>152400</xdr:rowOff>
    </xdr:to>
    <xdr:sp macro="" textlink="">
      <xdr:nvSpPr>
        <xdr:cNvPr id="489" name="Freeform 10707">
          <a:extLst>
            <a:ext uri="{FF2B5EF4-FFF2-40B4-BE49-F238E27FC236}">
              <a16:creationId xmlns:a16="http://schemas.microsoft.com/office/drawing/2014/main" id="{00000000-0008-0000-1D00-0000E9010000}"/>
            </a:ext>
          </a:extLst>
        </xdr:cNvPr>
        <xdr:cNvSpPr/>
      </xdr:nvSpPr>
      <xdr:spPr>
        <a:xfrm>
          <a:off x="9191625" y="1769173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97</xdr:row>
      <xdr:rowOff>47625</xdr:rowOff>
    </xdr:from>
    <xdr:to>
      <xdr:col>27</xdr:col>
      <xdr:colOff>180975</xdr:colOff>
      <xdr:row>97</xdr:row>
      <xdr:rowOff>152400</xdr:rowOff>
    </xdr:to>
    <xdr:sp macro="" textlink="">
      <xdr:nvSpPr>
        <xdr:cNvPr id="490" name="Freeform 10707">
          <a:extLst>
            <a:ext uri="{FF2B5EF4-FFF2-40B4-BE49-F238E27FC236}">
              <a16:creationId xmlns:a16="http://schemas.microsoft.com/office/drawing/2014/main" id="{00000000-0008-0000-1D00-0000EA010000}"/>
            </a:ext>
          </a:extLst>
        </xdr:cNvPr>
        <xdr:cNvSpPr/>
      </xdr:nvSpPr>
      <xdr:spPr>
        <a:xfrm>
          <a:off x="9939655" y="1769173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106</xdr:row>
      <xdr:rowOff>47625</xdr:rowOff>
    </xdr:from>
    <xdr:to>
      <xdr:col>1</xdr:col>
      <xdr:colOff>180975</xdr:colOff>
      <xdr:row>106</xdr:row>
      <xdr:rowOff>152400</xdr:rowOff>
    </xdr:to>
    <xdr:sp macro="" textlink="">
      <xdr:nvSpPr>
        <xdr:cNvPr id="491" name="Freeform 10707">
          <a:extLst>
            <a:ext uri="{FF2B5EF4-FFF2-40B4-BE49-F238E27FC236}">
              <a16:creationId xmlns:a16="http://schemas.microsoft.com/office/drawing/2014/main" id="{00000000-0008-0000-1D00-0000EB010000}"/>
            </a:ext>
          </a:extLst>
        </xdr:cNvPr>
        <xdr:cNvSpPr/>
      </xdr:nvSpPr>
      <xdr:spPr>
        <a:xfrm>
          <a:off x="171450" y="1930336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106</xdr:row>
      <xdr:rowOff>47625</xdr:rowOff>
    </xdr:from>
    <xdr:to>
      <xdr:col>3</xdr:col>
      <xdr:colOff>180975</xdr:colOff>
      <xdr:row>106</xdr:row>
      <xdr:rowOff>152400</xdr:rowOff>
    </xdr:to>
    <xdr:sp macro="" textlink="">
      <xdr:nvSpPr>
        <xdr:cNvPr id="492" name="Freeform 10707">
          <a:extLst>
            <a:ext uri="{FF2B5EF4-FFF2-40B4-BE49-F238E27FC236}">
              <a16:creationId xmlns:a16="http://schemas.microsoft.com/office/drawing/2014/main" id="{00000000-0008-0000-1D00-0000EC010000}"/>
            </a:ext>
          </a:extLst>
        </xdr:cNvPr>
        <xdr:cNvSpPr/>
      </xdr:nvSpPr>
      <xdr:spPr>
        <a:xfrm>
          <a:off x="697230" y="1930336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97</xdr:row>
      <xdr:rowOff>47625</xdr:rowOff>
    </xdr:from>
    <xdr:to>
      <xdr:col>19</xdr:col>
      <xdr:colOff>180975</xdr:colOff>
      <xdr:row>97</xdr:row>
      <xdr:rowOff>152400</xdr:rowOff>
    </xdr:to>
    <xdr:sp macro="" textlink="">
      <xdr:nvSpPr>
        <xdr:cNvPr id="493" name="Freeform 10707">
          <a:extLst>
            <a:ext uri="{FF2B5EF4-FFF2-40B4-BE49-F238E27FC236}">
              <a16:creationId xmlns:a16="http://schemas.microsoft.com/office/drawing/2014/main" id="{00000000-0008-0000-1D00-0000ED010000}"/>
            </a:ext>
          </a:extLst>
        </xdr:cNvPr>
        <xdr:cNvSpPr/>
      </xdr:nvSpPr>
      <xdr:spPr>
        <a:xfrm>
          <a:off x="6902450" y="1769173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99</xdr:row>
      <xdr:rowOff>0</xdr:rowOff>
    </xdr:from>
    <xdr:to>
      <xdr:col>25</xdr:col>
      <xdr:colOff>352425</xdr:colOff>
      <xdr:row>99</xdr:row>
      <xdr:rowOff>0</xdr:rowOff>
    </xdr:to>
    <xdr:sp macro="" textlink="">
      <xdr:nvSpPr>
        <xdr:cNvPr id="494" name="AutoShape 46">
          <a:extLst>
            <a:ext uri="{FF2B5EF4-FFF2-40B4-BE49-F238E27FC236}">
              <a16:creationId xmlns:a16="http://schemas.microsoft.com/office/drawing/2014/main" id="{00000000-0008-0000-1D00-0000EE010000}"/>
            </a:ext>
          </a:extLst>
        </xdr:cNvPr>
        <xdr:cNvSpPr>
          <a:spLocks noChangeArrowheads="1"/>
        </xdr:cNvSpPr>
      </xdr:nvSpPr>
      <xdr:spPr>
        <a:xfrm>
          <a:off x="9768205" y="1800225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99</xdr:row>
      <xdr:rowOff>0</xdr:rowOff>
    </xdr:from>
    <xdr:to>
      <xdr:col>23</xdr:col>
      <xdr:colOff>352425</xdr:colOff>
      <xdr:row>99</xdr:row>
      <xdr:rowOff>0</xdr:rowOff>
    </xdr:to>
    <xdr:sp macro="" textlink="">
      <xdr:nvSpPr>
        <xdr:cNvPr id="495" name="AutoShape 46">
          <a:extLst>
            <a:ext uri="{FF2B5EF4-FFF2-40B4-BE49-F238E27FC236}">
              <a16:creationId xmlns:a16="http://schemas.microsoft.com/office/drawing/2014/main" id="{00000000-0008-0000-1D00-0000EF010000}"/>
            </a:ext>
          </a:extLst>
        </xdr:cNvPr>
        <xdr:cNvSpPr>
          <a:spLocks noChangeArrowheads="1"/>
        </xdr:cNvSpPr>
      </xdr:nvSpPr>
      <xdr:spPr>
        <a:xfrm>
          <a:off x="9020175" y="1800225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108</xdr:row>
      <xdr:rowOff>0</xdr:rowOff>
    </xdr:from>
    <xdr:to>
      <xdr:col>1</xdr:col>
      <xdr:colOff>352425</xdr:colOff>
      <xdr:row>108</xdr:row>
      <xdr:rowOff>0</xdr:rowOff>
    </xdr:to>
    <xdr:sp macro="" textlink="">
      <xdr:nvSpPr>
        <xdr:cNvPr id="496" name="AutoShape 46">
          <a:extLst>
            <a:ext uri="{FF2B5EF4-FFF2-40B4-BE49-F238E27FC236}">
              <a16:creationId xmlns:a16="http://schemas.microsoft.com/office/drawing/2014/main" id="{00000000-0008-0000-1D00-0000F0010000}"/>
            </a:ext>
          </a:extLst>
        </xdr:cNvPr>
        <xdr:cNvSpPr>
          <a:spLocks noChangeArrowheads="1"/>
        </xdr:cNvSpPr>
      </xdr:nvSpPr>
      <xdr:spPr>
        <a:xfrm>
          <a:off x="525780" y="1961388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106</xdr:row>
      <xdr:rowOff>47625</xdr:rowOff>
    </xdr:from>
    <xdr:to>
      <xdr:col>5</xdr:col>
      <xdr:colOff>190500</xdr:colOff>
      <xdr:row>106</xdr:row>
      <xdr:rowOff>144780</xdr:rowOff>
    </xdr:to>
    <xdr:sp macro="" textlink="">
      <xdr:nvSpPr>
        <xdr:cNvPr id="497" name="Freeform 10707">
          <a:extLst>
            <a:ext uri="{FF2B5EF4-FFF2-40B4-BE49-F238E27FC236}">
              <a16:creationId xmlns:a16="http://schemas.microsoft.com/office/drawing/2014/main" id="{00000000-0008-0000-1D00-0000F1010000}"/>
            </a:ext>
          </a:extLst>
        </xdr:cNvPr>
        <xdr:cNvSpPr/>
      </xdr:nvSpPr>
      <xdr:spPr>
        <a:xfrm>
          <a:off x="1485900" y="19303365"/>
          <a:ext cx="829310" cy="9715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99</xdr:row>
      <xdr:rowOff>0</xdr:rowOff>
    </xdr:from>
    <xdr:to>
      <xdr:col>23</xdr:col>
      <xdr:colOff>352425</xdr:colOff>
      <xdr:row>99</xdr:row>
      <xdr:rowOff>0</xdr:rowOff>
    </xdr:to>
    <xdr:sp macro="" textlink="">
      <xdr:nvSpPr>
        <xdr:cNvPr id="498" name="AutoShape 46">
          <a:extLst>
            <a:ext uri="{FF2B5EF4-FFF2-40B4-BE49-F238E27FC236}">
              <a16:creationId xmlns:a16="http://schemas.microsoft.com/office/drawing/2014/main" id="{00000000-0008-0000-1D00-0000F2010000}"/>
            </a:ext>
          </a:extLst>
        </xdr:cNvPr>
        <xdr:cNvSpPr>
          <a:spLocks noChangeArrowheads="1"/>
        </xdr:cNvSpPr>
      </xdr:nvSpPr>
      <xdr:spPr>
        <a:xfrm>
          <a:off x="9020175" y="1800225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97</xdr:row>
      <xdr:rowOff>57150</xdr:rowOff>
    </xdr:from>
    <xdr:to>
      <xdr:col>21</xdr:col>
      <xdr:colOff>352425</xdr:colOff>
      <xdr:row>99</xdr:row>
      <xdr:rowOff>0</xdr:rowOff>
    </xdr:to>
    <xdr:sp macro="" textlink="">
      <xdr:nvSpPr>
        <xdr:cNvPr id="499" name="AutoShape 46">
          <a:extLst>
            <a:ext uri="{FF2B5EF4-FFF2-40B4-BE49-F238E27FC236}">
              <a16:creationId xmlns:a16="http://schemas.microsoft.com/office/drawing/2014/main" id="{00000000-0008-0000-1D00-0000F3010000}"/>
            </a:ext>
          </a:extLst>
        </xdr:cNvPr>
        <xdr:cNvSpPr>
          <a:spLocks noChangeArrowheads="1"/>
        </xdr:cNvSpPr>
      </xdr:nvSpPr>
      <xdr:spPr>
        <a:xfrm>
          <a:off x="8264525"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97</xdr:row>
      <xdr:rowOff>57150</xdr:rowOff>
    </xdr:from>
    <xdr:to>
      <xdr:col>23</xdr:col>
      <xdr:colOff>352425</xdr:colOff>
      <xdr:row>99</xdr:row>
      <xdr:rowOff>0</xdr:rowOff>
    </xdr:to>
    <xdr:sp macro="" textlink="">
      <xdr:nvSpPr>
        <xdr:cNvPr id="500" name="AutoShape 46">
          <a:extLst>
            <a:ext uri="{FF2B5EF4-FFF2-40B4-BE49-F238E27FC236}">
              <a16:creationId xmlns:a16="http://schemas.microsoft.com/office/drawing/2014/main" id="{00000000-0008-0000-1D00-0000F4010000}"/>
            </a:ext>
          </a:extLst>
        </xdr:cNvPr>
        <xdr:cNvSpPr>
          <a:spLocks noChangeArrowheads="1"/>
        </xdr:cNvSpPr>
      </xdr:nvSpPr>
      <xdr:spPr>
        <a:xfrm>
          <a:off x="9020175" y="1770126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97</xdr:row>
      <xdr:rowOff>57150</xdr:rowOff>
    </xdr:from>
    <xdr:to>
      <xdr:col>20</xdr:col>
      <xdr:colOff>0</xdr:colOff>
      <xdr:row>99</xdr:row>
      <xdr:rowOff>0</xdr:rowOff>
    </xdr:to>
    <xdr:sp macro="" textlink="">
      <xdr:nvSpPr>
        <xdr:cNvPr id="501" name="AutoShape 46">
          <a:extLst>
            <a:ext uri="{FF2B5EF4-FFF2-40B4-BE49-F238E27FC236}">
              <a16:creationId xmlns:a16="http://schemas.microsoft.com/office/drawing/2014/main" id="{00000000-0008-0000-1D00-0000F5010000}"/>
            </a:ext>
          </a:extLst>
        </xdr:cNvPr>
        <xdr:cNvSpPr>
          <a:spLocks noChangeArrowheads="1"/>
        </xdr:cNvSpPr>
      </xdr:nvSpPr>
      <xdr:spPr>
        <a:xfrm>
          <a:off x="7486650" y="1770126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97</xdr:row>
      <xdr:rowOff>57150</xdr:rowOff>
    </xdr:from>
    <xdr:to>
      <xdr:col>25</xdr:col>
      <xdr:colOff>352425</xdr:colOff>
      <xdr:row>99</xdr:row>
      <xdr:rowOff>0</xdr:rowOff>
    </xdr:to>
    <xdr:sp macro="" textlink="">
      <xdr:nvSpPr>
        <xdr:cNvPr id="502" name="AutoShape 46">
          <a:extLst>
            <a:ext uri="{FF2B5EF4-FFF2-40B4-BE49-F238E27FC236}">
              <a16:creationId xmlns:a16="http://schemas.microsoft.com/office/drawing/2014/main" id="{00000000-0008-0000-1D00-0000F6010000}"/>
            </a:ext>
          </a:extLst>
        </xdr:cNvPr>
        <xdr:cNvSpPr>
          <a:spLocks noChangeArrowheads="1"/>
        </xdr:cNvSpPr>
      </xdr:nvSpPr>
      <xdr:spPr>
        <a:xfrm>
          <a:off x="9768205"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106</xdr:row>
      <xdr:rowOff>57150</xdr:rowOff>
    </xdr:from>
    <xdr:to>
      <xdr:col>1</xdr:col>
      <xdr:colOff>352425</xdr:colOff>
      <xdr:row>108</xdr:row>
      <xdr:rowOff>0</xdr:rowOff>
    </xdr:to>
    <xdr:sp macro="" textlink="">
      <xdr:nvSpPr>
        <xdr:cNvPr id="503" name="AutoShape 46">
          <a:extLst>
            <a:ext uri="{FF2B5EF4-FFF2-40B4-BE49-F238E27FC236}">
              <a16:creationId xmlns:a16="http://schemas.microsoft.com/office/drawing/2014/main" id="{00000000-0008-0000-1D00-0000F7010000}"/>
            </a:ext>
          </a:extLst>
        </xdr:cNvPr>
        <xdr:cNvSpPr>
          <a:spLocks noChangeArrowheads="1"/>
        </xdr:cNvSpPr>
      </xdr:nvSpPr>
      <xdr:spPr>
        <a:xfrm>
          <a:off x="525780" y="1931289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106</xdr:row>
      <xdr:rowOff>57150</xdr:rowOff>
    </xdr:from>
    <xdr:to>
      <xdr:col>3</xdr:col>
      <xdr:colOff>352425</xdr:colOff>
      <xdr:row>108</xdr:row>
      <xdr:rowOff>0</xdr:rowOff>
    </xdr:to>
    <xdr:sp macro="" textlink="">
      <xdr:nvSpPr>
        <xdr:cNvPr id="504" name="AutoShape 46">
          <a:extLst>
            <a:ext uri="{FF2B5EF4-FFF2-40B4-BE49-F238E27FC236}">
              <a16:creationId xmlns:a16="http://schemas.microsoft.com/office/drawing/2014/main" id="{00000000-0008-0000-1D00-0000F8010000}"/>
            </a:ext>
          </a:extLst>
        </xdr:cNvPr>
        <xdr:cNvSpPr>
          <a:spLocks noChangeArrowheads="1"/>
        </xdr:cNvSpPr>
      </xdr:nvSpPr>
      <xdr:spPr>
        <a:xfrm>
          <a:off x="1362075" y="1931289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97</xdr:row>
      <xdr:rowOff>57150</xdr:rowOff>
    </xdr:from>
    <xdr:to>
      <xdr:col>17</xdr:col>
      <xdr:colOff>352425</xdr:colOff>
      <xdr:row>99</xdr:row>
      <xdr:rowOff>0</xdr:rowOff>
    </xdr:to>
    <xdr:sp macro="" textlink="">
      <xdr:nvSpPr>
        <xdr:cNvPr id="505" name="AutoShape 46">
          <a:extLst>
            <a:ext uri="{FF2B5EF4-FFF2-40B4-BE49-F238E27FC236}">
              <a16:creationId xmlns:a16="http://schemas.microsoft.com/office/drawing/2014/main" id="{00000000-0008-0000-1D00-0000F9010000}"/>
            </a:ext>
          </a:extLst>
        </xdr:cNvPr>
        <xdr:cNvSpPr>
          <a:spLocks noChangeArrowheads="1"/>
        </xdr:cNvSpPr>
      </xdr:nvSpPr>
      <xdr:spPr>
        <a:xfrm>
          <a:off x="6731000"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99</xdr:row>
      <xdr:rowOff>0</xdr:rowOff>
    </xdr:from>
    <xdr:to>
      <xdr:col>23</xdr:col>
      <xdr:colOff>352425</xdr:colOff>
      <xdr:row>99</xdr:row>
      <xdr:rowOff>0</xdr:rowOff>
    </xdr:to>
    <xdr:sp macro="" textlink="">
      <xdr:nvSpPr>
        <xdr:cNvPr id="506" name="AutoShape 46">
          <a:extLst>
            <a:ext uri="{FF2B5EF4-FFF2-40B4-BE49-F238E27FC236}">
              <a16:creationId xmlns:a16="http://schemas.microsoft.com/office/drawing/2014/main" id="{00000000-0008-0000-1D00-0000FA010000}"/>
            </a:ext>
          </a:extLst>
        </xdr:cNvPr>
        <xdr:cNvSpPr>
          <a:spLocks noChangeArrowheads="1"/>
        </xdr:cNvSpPr>
      </xdr:nvSpPr>
      <xdr:spPr>
        <a:xfrm>
          <a:off x="9020175" y="1800225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108</xdr:row>
      <xdr:rowOff>0</xdr:rowOff>
    </xdr:from>
    <xdr:to>
      <xdr:col>1</xdr:col>
      <xdr:colOff>352425</xdr:colOff>
      <xdr:row>108</xdr:row>
      <xdr:rowOff>0</xdr:rowOff>
    </xdr:to>
    <xdr:sp macro="" textlink="">
      <xdr:nvSpPr>
        <xdr:cNvPr id="507" name="AutoShape 46">
          <a:extLst>
            <a:ext uri="{FF2B5EF4-FFF2-40B4-BE49-F238E27FC236}">
              <a16:creationId xmlns:a16="http://schemas.microsoft.com/office/drawing/2014/main" id="{00000000-0008-0000-1D00-0000FB010000}"/>
            </a:ext>
          </a:extLst>
        </xdr:cNvPr>
        <xdr:cNvSpPr>
          <a:spLocks noChangeArrowheads="1"/>
        </xdr:cNvSpPr>
      </xdr:nvSpPr>
      <xdr:spPr>
        <a:xfrm>
          <a:off x="525780" y="1961388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97</xdr:row>
      <xdr:rowOff>57150</xdr:rowOff>
    </xdr:from>
    <xdr:to>
      <xdr:col>17</xdr:col>
      <xdr:colOff>190500</xdr:colOff>
      <xdr:row>98</xdr:row>
      <xdr:rowOff>0</xdr:rowOff>
    </xdr:to>
    <xdr:sp macro="" textlink="">
      <xdr:nvSpPr>
        <xdr:cNvPr id="508" name="Freeform 10707">
          <a:extLst>
            <a:ext uri="{FF2B5EF4-FFF2-40B4-BE49-F238E27FC236}">
              <a16:creationId xmlns:a16="http://schemas.microsoft.com/office/drawing/2014/main" id="{00000000-0008-0000-1D00-0000FC010000}"/>
            </a:ext>
          </a:extLst>
        </xdr:cNvPr>
        <xdr:cNvSpPr/>
      </xdr:nvSpPr>
      <xdr:spPr>
        <a:xfrm>
          <a:off x="6149340" y="1770126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99</xdr:row>
      <xdr:rowOff>0</xdr:rowOff>
    </xdr:from>
    <xdr:to>
      <xdr:col>23</xdr:col>
      <xdr:colOff>352425</xdr:colOff>
      <xdr:row>99</xdr:row>
      <xdr:rowOff>0</xdr:rowOff>
    </xdr:to>
    <xdr:sp macro="" textlink="">
      <xdr:nvSpPr>
        <xdr:cNvPr id="509" name="AutoShape 46">
          <a:extLst>
            <a:ext uri="{FF2B5EF4-FFF2-40B4-BE49-F238E27FC236}">
              <a16:creationId xmlns:a16="http://schemas.microsoft.com/office/drawing/2014/main" id="{00000000-0008-0000-1D00-0000FD010000}"/>
            </a:ext>
          </a:extLst>
        </xdr:cNvPr>
        <xdr:cNvSpPr>
          <a:spLocks noChangeArrowheads="1"/>
        </xdr:cNvSpPr>
      </xdr:nvSpPr>
      <xdr:spPr>
        <a:xfrm>
          <a:off x="9020175" y="1800225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97</xdr:row>
      <xdr:rowOff>57150</xdr:rowOff>
    </xdr:from>
    <xdr:to>
      <xdr:col>23</xdr:col>
      <xdr:colOff>352425</xdr:colOff>
      <xdr:row>99</xdr:row>
      <xdr:rowOff>0</xdr:rowOff>
    </xdr:to>
    <xdr:sp macro="" textlink="">
      <xdr:nvSpPr>
        <xdr:cNvPr id="510" name="AutoShape 46">
          <a:extLst>
            <a:ext uri="{FF2B5EF4-FFF2-40B4-BE49-F238E27FC236}">
              <a16:creationId xmlns:a16="http://schemas.microsoft.com/office/drawing/2014/main" id="{00000000-0008-0000-1D00-0000FE010000}"/>
            </a:ext>
          </a:extLst>
        </xdr:cNvPr>
        <xdr:cNvSpPr>
          <a:spLocks noChangeArrowheads="1"/>
        </xdr:cNvSpPr>
      </xdr:nvSpPr>
      <xdr:spPr>
        <a:xfrm>
          <a:off x="9020175"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97</xdr:row>
      <xdr:rowOff>57150</xdr:rowOff>
    </xdr:from>
    <xdr:to>
      <xdr:col>14</xdr:col>
      <xdr:colOff>0</xdr:colOff>
      <xdr:row>99</xdr:row>
      <xdr:rowOff>0</xdr:rowOff>
    </xdr:to>
    <xdr:sp macro="" textlink="">
      <xdr:nvSpPr>
        <xdr:cNvPr id="511" name="AutoShape 46">
          <a:extLst>
            <a:ext uri="{FF2B5EF4-FFF2-40B4-BE49-F238E27FC236}">
              <a16:creationId xmlns:a16="http://schemas.microsoft.com/office/drawing/2014/main" id="{00000000-0008-0000-1D00-0000FF010000}"/>
            </a:ext>
          </a:extLst>
        </xdr:cNvPr>
        <xdr:cNvSpPr>
          <a:spLocks noChangeArrowheads="1"/>
        </xdr:cNvSpPr>
      </xdr:nvSpPr>
      <xdr:spPr>
        <a:xfrm>
          <a:off x="5205730" y="1770126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97</xdr:row>
      <xdr:rowOff>57150</xdr:rowOff>
    </xdr:from>
    <xdr:to>
      <xdr:col>11</xdr:col>
      <xdr:colOff>352425</xdr:colOff>
      <xdr:row>99</xdr:row>
      <xdr:rowOff>0</xdr:rowOff>
    </xdr:to>
    <xdr:sp macro="" textlink="">
      <xdr:nvSpPr>
        <xdr:cNvPr id="512" name="AutoShape 46">
          <a:extLst>
            <a:ext uri="{FF2B5EF4-FFF2-40B4-BE49-F238E27FC236}">
              <a16:creationId xmlns:a16="http://schemas.microsoft.com/office/drawing/2014/main" id="{00000000-0008-0000-1D00-000000020000}"/>
            </a:ext>
          </a:extLst>
        </xdr:cNvPr>
        <xdr:cNvSpPr>
          <a:spLocks noChangeArrowheads="1"/>
        </xdr:cNvSpPr>
      </xdr:nvSpPr>
      <xdr:spPr>
        <a:xfrm>
          <a:off x="4443095" y="1770126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97</xdr:row>
      <xdr:rowOff>57150</xdr:rowOff>
    </xdr:from>
    <xdr:to>
      <xdr:col>9</xdr:col>
      <xdr:colOff>352425</xdr:colOff>
      <xdr:row>99</xdr:row>
      <xdr:rowOff>0</xdr:rowOff>
    </xdr:to>
    <xdr:sp macro="" textlink="">
      <xdr:nvSpPr>
        <xdr:cNvPr id="513" name="AutoShape 46">
          <a:extLst>
            <a:ext uri="{FF2B5EF4-FFF2-40B4-BE49-F238E27FC236}">
              <a16:creationId xmlns:a16="http://schemas.microsoft.com/office/drawing/2014/main" id="{00000000-0008-0000-1D00-000001020000}"/>
            </a:ext>
          </a:extLst>
        </xdr:cNvPr>
        <xdr:cNvSpPr>
          <a:spLocks noChangeArrowheads="1"/>
        </xdr:cNvSpPr>
      </xdr:nvSpPr>
      <xdr:spPr>
        <a:xfrm>
          <a:off x="3680460" y="1770126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97</xdr:row>
      <xdr:rowOff>57150</xdr:rowOff>
    </xdr:from>
    <xdr:to>
      <xdr:col>7</xdr:col>
      <xdr:colOff>352425</xdr:colOff>
      <xdr:row>99</xdr:row>
      <xdr:rowOff>0</xdr:rowOff>
    </xdr:to>
    <xdr:sp macro="" textlink="">
      <xdr:nvSpPr>
        <xdr:cNvPr id="514" name="AutoShape 46">
          <a:extLst>
            <a:ext uri="{FF2B5EF4-FFF2-40B4-BE49-F238E27FC236}">
              <a16:creationId xmlns:a16="http://schemas.microsoft.com/office/drawing/2014/main" id="{00000000-0008-0000-1D00-000002020000}"/>
            </a:ext>
          </a:extLst>
        </xdr:cNvPr>
        <xdr:cNvSpPr>
          <a:spLocks noChangeArrowheads="1"/>
        </xdr:cNvSpPr>
      </xdr:nvSpPr>
      <xdr:spPr>
        <a:xfrm>
          <a:off x="2902585" y="1770126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97</xdr:row>
      <xdr:rowOff>47625</xdr:rowOff>
    </xdr:from>
    <xdr:to>
      <xdr:col>9</xdr:col>
      <xdr:colOff>180975</xdr:colOff>
      <xdr:row>97</xdr:row>
      <xdr:rowOff>152400</xdr:rowOff>
    </xdr:to>
    <xdr:sp macro="" textlink="">
      <xdr:nvSpPr>
        <xdr:cNvPr id="515" name="Freeform 10707">
          <a:extLst>
            <a:ext uri="{FF2B5EF4-FFF2-40B4-BE49-F238E27FC236}">
              <a16:creationId xmlns:a16="http://schemas.microsoft.com/office/drawing/2014/main" id="{00000000-0008-0000-1D00-000003020000}"/>
            </a:ext>
          </a:extLst>
        </xdr:cNvPr>
        <xdr:cNvSpPr/>
      </xdr:nvSpPr>
      <xdr:spPr>
        <a:xfrm>
          <a:off x="3074035" y="1769173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97</xdr:row>
      <xdr:rowOff>47625</xdr:rowOff>
    </xdr:from>
    <xdr:to>
      <xdr:col>11</xdr:col>
      <xdr:colOff>180975</xdr:colOff>
      <xdr:row>97</xdr:row>
      <xdr:rowOff>152400</xdr:rowOff>
    </xdr:to>
    <xdr:sp macro="" textlink="">
      <xdr:nvSpPr>
        <xdr:cNvPr id="516" name="Freeform 10707">
          <a:extLst>
            <a:ext uri="{FF2B5EF4-FFF2-40B4-BE49-F238E27FC236}">
              <a16:creationId xmlns:a16="http://schemas.microsoft.com/office/drawing/2014/main" id="{00000000-0008-0000-1D00-000004020000}"/>
            </a:ext>
          </a:extLst>
        </xdr:cNvPr>
        <xdr:cNvSpPr/>
      </xdr:nvSpPr>
      <xdr:spPr>
        <a:xfrm>
          <a:off x="3851910" y="1769173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97</xdr:row>
      <xdr:rowOff>47625</xdr:rowOff>
    </xdr:from>
    <xdr:to>
      <xdr:col>13</xdr:col>
      <xdr:colOff>180975</xdr:colOff>
      <xdr:row>97</xdr:row>
      <xdr:rowOff>152400</xdr:rowOff>
    </xdr:to>
    <xdr:sp macro="" textlink="">
      <xdr:nvSpPr>
        <xdr:cNvPr id="517" name="Freeform 10707">
          <a:extLst>
            <a:ext uri="{FF2B5EF4-FFF2-40B4-BE49-F238E27FC236}">
              <a16:creationId xmlns:a16="http://schemas.microsoft.com/office/drawing/2014/main" id="{00000000-0008-0000-1D00-000005020000}"/>
            </a:ext>
          </a:extLst>
        </xdr:cNvPr>
        <xdr:cNvSpPr/>
      </xdr:nvSpPr>
      <xdr:spPr>
        <a:xfrm>
          <a:off x="4614545" y="1769173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97</xdr:row>
      <xdr:rowOff>57150</xdr:rowOff>
    </xdr:from>
    <xdr:to>
      <xdr:col>5</xdr:col>
      <xdr:colOff>352425</xdr:colOff>
      <xdr:row>99</xdr:row>
      <xdr:rowOff>0</xdr:rowOff>
    </xdr:to>
    <xdr:sp macro="" textlink="">
      <xdr:nvSpPr>
        <xdr:cNvPr id="518" name="AutoShape 46">
          <a:extLst>
            <a:ext uri="{FF2B5EF4-FFF2-40B4-BE49-F238E27FC236}">
              <a16:creationId xmlns:a16="http://schemas.microsoft.com/office/drawing/2014/main" id="{00000000-0008-0000-1D00-000006020000}"/>
            </a:ext>
          </a:extLst>
        </xdr:cNvPr>
        <xdr:cNvSpPr>
          <a:spLocks noChangeArrowheads="1"/>
        </xdr:cNvSpPr>
      </xdr:nvSpPr>
      <xdr:spPr>
        <a:xfrm>
          <a:off x="2124710" y="1770126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97</xdr:row>
      <xdr:rowOff>47625</xdr:rowOff>
    </xdr:from>
    <xdr:to>
      <xdr:col>7</xdr:col>
      <xdr:colOff>161925</xdr:colOff>
      <xdr:row>97</xdr:row>
      <xdr:rowOff>123825</xdr:rowOff>
    </xdr:to>
    <xdr:sp macro="" textlink="">
      <xdr:nvSpPr>
        <xdr:cNvPr id="519" name="Freeform 10707">
          <a:extLst>
            <a:ext uri="{FF2B5EF4-FFF2-40B4-BE49-F238E27FC236}">
              <a16:creationId xmlns:a16="http://schemas.microsoft.com/office/drawing/2014/main" id="{00000000-0008-0000-1D00-000007020000}"/>
            </a:ext>
          </a:extLst>
        </xdr:cNvPr>
        <xdr:cNvSpPr/>
      </xdr:nvSpPr>
      <xdr:spPr>
        <a:xfrm>
          <a:off x="2305685" y="1769173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editAs="oneCell">
    <xdr:from>
      <xdr:col>8</xdr:col>
      <xdr:colOff>114300</xdr:colOff>
      <xdr:row>100</xdr:row>
      <xdr:rowOff>85725</xdr:rowOff>
    </xdr:from>
    <xdr:to>
      <xdr:col>8</xdr:col>
      <xdr:colOff>281951</xdr:colOff>
      <xdr:row>100</xdr:row>
      <xdr:rowOff>85725</xdr:rowOff>
    </xdr:to>
    <xdr:pic>
      <xdr:nvPicPr>
        <xdr:cNvPr id="520" name="Picture 519">
          <a:extLst>
            <a:ext uri="{FF2B5EF4-FFF2-40B4-BE49-F238E27FC236}">
              <a16:creationId xmlns:a16="http://schemas.microsoft.com/office/drawing/2014/main" id="{00000000-0008-0000-1D00-000008020000}"/>
            </a:ext>
          </a:extLst>
        </xdr:cNvPr>
        <xdr:cNvPicPr>
          <a:picLocks noChangeAspect="1"/>
        </xdr:cNvPicPr>
      </xdr:nvPicPr>
      <xdr:blipFill>
        <a:blip xmlns:r="http://schemas.openxmlformats.org/officeDocument/2006/relationships" r:embed="rId2"/>
        <a:stretch>
          <a:fillRect/>
        </a:stretch>
      </xdr:blipFill>
      <xdr:spPr>
        <a:xfrm>
          <a:off x="3372485" y="18267045"/>
          <a:ext cx="167640" cy="0"/>
        </a:xfrm>
        <a:prstGeom prst="rect">
          <a:avLst/>
        </a:prstGeom>
      </xdr:spPr>
    </xdr:pic>
    <xdr:clientData/>
  </xdr:twoCellAnchor>
  <xdr:twoCellAnchor>
    <xdr:from>
      <xdr:col>13</xdr:col>
      <xdr:colOff>0</xdr:colOff>
      <xdr:row>97</xdr:row>
      <xdr:rowOff>57150</xdr:rowOff>
    </xdr:from>
    <xdr:to>
      <xdr:col>14</xdr:col>
      <xdr:colOff>0</xdr:colOff>
      <xdr:row>99</xdr:row>
      <xdr:rowOff>0</xdr:rowOff>
    </xdr:to>
    <xdr:sp macro="" textlink="">
      <xdr:nvSpPr>
        <xdr:cNvPr id="521" name="AutoShape 46">
          <a:extLst>
            <a:ext uri="{FF2B5EF4-FFF2-40B4-BE49-F238E27FC236}">
              <a16:creationId xmlns:a16="http://schemas.microsoft.com/office/drawing/2014/main" id="{00000000-0008-0000-1D00-000009020000}"/>
            </a:ext>
          </a:extLst>
        </xdr:cNvPr>
        <xdr:cNvSpPr>
          <a:spLocks noChangeArrowheads="1"/>
        </xdr:cNvSpPr>
      </xdr:nvSpPr>
      <xdr:spPr>
        <a:xfrm>
          <a:off x="5205730" y="1770126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97</xdr:row>
      <xdr:rowOff>57150</xdr:rowOff>
    </xdr:from>
    <xdr:to>
      <xdr:col>11</xdr:col>
      <xdr:colOff>352425</xdr:colOff>
      <xdr:row>99</xdr:row>
      <xdr:rowOff>0</xdr:rowOff>
    </xdr:to>
    <xdr:sp macro="" textlink="">
      <xdr:nvSpPr>
        <xdr:cNvPr id="522" name="AutoShape 46">
          <a:extLst>
            <a:ext uri="{FF2B5EF4-FFF2-40B4-BE49-F238E27FC236}">
              <a16:creationId xmlns:a16="http://schemas.microsoft.com/office/drawing/2014/main" id="{00000000-0008-0000-1D00-00000A020000}"/>
            </a:ext>
          </a:extLst>
        </xdr:cNvPr>
        <xdr:cNvSpPr>
          <a:spLocks noChangeArrowheads="1"/>
        </xdr:cNvSpPr>
      </xdr:nvSpPr>
      <xdr:spPr>
        <a:xfrm>
          <a:off x="4443095"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97</xdr:row>
      <xdr:rowOff>57150</xdr:rowOff>
    </xdr:from>
    <xdr:to>
      <xdr:col>9</xdr:col>
      <xdr:colOff>352425</xdr:colOff>
      <xdr:row>99</xdr:row>
      <xdr:rowOff>0</xdr:rowOff>
    </xdr:to>
    <xdr:sp macro="" textlink="">
      <xdr:nvSpPr>
        <xdr:cNvPr id="523" name="AutoShape 46">
          <a:extLst>
            <a:ext uri="{FF2B5EF4-FFF2-40B4-BE49-F238E27FC236}">
              <a16:creationId xmlns:a16="http://schemas.microsoft.com/office/drawing/2014/main" id="{00000000-0008-0000-1D00-00000B020000}"/>
            </a:ext>
          </a:extLst>
        </xdr:cNvPr>
        <xdr:cNvSpPr>
          <a:spLocks noChangeArrowheads="1"/>
        </xdr:cNvSpPr>
      </xdr:nvSpPr>
      <xdr:spPr>
        <a:xfrm>
          <a:off x="3680460"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97</xdr:row>
      <xdr:rowOff>57150</xdr:rowOff>
    </xdr:from>
    <xdr:to>
      <xdr:col>7</xdr:col>
      <xdr:colOff>352425</xdr:colOff>
      <xdr:row>99</xdr:row>
      <xdr:rowOff>0</xdr:rowOff>
    </xdr:to>
    <xdr:sp macro="" textlink="">
      <xdr:nvSpPr>
        <xdr:cNvPr id="524" name="AutoShape 46">
          <a:extLst>
            <a:ext uri="{FF2B5EF4-FFF2-40B4-BE49-F238E27FC236}">
              <a16:creationId xmlns:a16="http://schemas.microsoft.com/office/drawing/2014/main" id="{00000000-0008-0000-1D00-00000C020000}"/>
            </a:ext>
          </a:extLst>
        </xdr:cNvPr>
        <xdr:cNvSpPr>
          <a:spLocks noChangeArrowheads="1"/>
        </xdr:cNvSpPr>
      </xdr:nvSpPr>
      <xdr:spPr>
        <a:xfrm>
          <a:off x="2902585"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97</xdr:row>
      <xdr:rowOff>57150</xdr:rowOff>
    </xdr:from>
    <xdr:to>
      <xdr:col>15</xdr:col>
      <xdr:colOff>190500</xdr:colOff>
      <xdr:row>98</xdr:row>
      <xdr:rowOff>0</xdr:rowOff>
    </xdr:to>
    <xdr:sp macro="" textlink="">
      <xdr:nvSpPr>
        <xdr:cNvPr id="525" name="Freeform 10707">
          <a:extLst>
            <a:ext uri="{FF2B5EF4-FFF2-40B4-BE49-F238E27FC236}">
              <a16:creationId xmlns:a16="http://schemas.microsoft.com/office/drawing/2014/main" id="{00000000-0008-0000-1D00-00000D020000}"/>
            </a:ext>
          </a:extLst>
        </xdr:cNvPr>
        <xdr:cNvSpPr/>
      </xdr:nvSpPr>
      <xdr:spPr>
        <a:xfrm>
          <a:off x="5377180" y="1770126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97</xdr:row>
      <xdr:rowOff>57150</xdr:rowOff>
    </xdr:from>
    <xdr:to>
      <xdr:col>5</xdr:col>
      <xdr:colOff>352425</xdr:colOff>
      <xdr:row>99</xdr:row>
      <xdr:rowOff>0</xdr:rowOff>
    </xdr:to>
    <xdr:sp macro="" textlink="">
      <xdr:nvSpPr>
        <xdr:cNvPr id="526" name="AutoShape 46">
          <a:extLst>
            <a:ext uri="{FF2B5EF4-FFF2-40B4-BE49-F238E27FC236}">
              <a16:creationId xmlns:a16="http://schemas.microsoft.com/office/drawing/2014/main" id="{00000000-0008-0000-1D00-00000E020000}"/>
            </a:ext>
          </a:extLst>
        </xdr:cNvPr>
        <xdr:cNvSpPr>
          <a:spLocks noChangeArrowheads="1"/>
        </xdr:cNvSpPr>
      </xdr:nvSpPr>
      <xdr:spPr>
        <a:xfrm>
          <a:off x="2124710"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editAs="oneCell">
    <xdr:from>
      <xdr:col>8</xdr:col>
      <xdr:colOff>114300</xdr:colOff>
      <xdr:row>100</xdr:row>
      <xdr:rowOff>85725</xdr:rowOff>
    </xdr:from>
    <xdr:to>
      <xdr:col>8</xdr:col>
      <xdr:colOff>281951</xdr:colOff>
      <xdr:row>100</xdr:row>
      <xdr:rowOff>85725</xdr:rowOff>
    </xdr:to>
    <xdr:pic>
      <xdr:nvPicPr>
        <xdr:cNvPr id="527" name="Picture 526">
          <a:extLst>
            <a:ext uri="{FF2B5EF4-FFF2-40B4-BE49-F238E27FC236}">
              <a16:creationId xmlns:a16="http://schemas.microsoft.com/office/drawing/2014/main" id="{00000000-0008-0000-1D00-00000F020000}"/>
            </a:ext>
          </a:extLst>
        </xdr:cNvPr>
        <xdr:cNvPicPr>
          <a:picLocks noChangeAspect="1"/>
        </xdr:cNvPicPr>
      </xdr:nvPicPr>
      <xdr:blipFill>
        <a:blip xmlns:r="http://schemas.openxmlformats.org/officeDocument/2006/relationships" r:embed="rId2"/>
        <a:stretch>
          <a:fillRect/>
        </a:stretch>
      </xdr:blipFill>
      <xdr:spPr>
        <a:xfrm>
          <a:off x="3372485" y="18267045"/>
          <a:ext cx="167640" cy="0"/>
        </a:xfrm>
        <a:prstGeom prst="rect">
          <a:avLst/>
        </a:prstGeom>
      </xdr:spPr>
    </xdr:pic>
    <xdr:clientData/>
  </xdr:twoCellAnchor>
  <xdr:twoCellAnchor>
    <xdr:from>
      <xdr:col>15</xdr:col>
      <xdr:colOff>0</xdr:colOff>
      <xdr:row>97</xdr:row>
      <xdr:rowOff>57150</xdr:rowOff>
    </xdr:from>
    <xdr:to>
      <xdr:col>15</xdr:col>
      <xdr:colOff>352425</xdr:colOff>
      <xdr:row>99</xdr:row>
      <xdr:rowOff>0</xdr:rowOff>
    </xdr:to>
    <xdr:sp macro="" textlink="">
      <xdr:nvSpPr>
        <xdr:cNvPr id="528" name="AutoShape 46">
          <a:extLst>
            <a:ext uri="{FF2B5EF4-FFF2-40B4-BE49-F238E27FC236}">
              <a16:creationId xmlns:a16="http://schemas.microsoft.com/office/drawing/2014/main" id="{00000000-0008-0000-1D00-000010020000}"/>
            </a:ext>
          </a:extLst>
        </xdr:cNvPr>
        <xdr:cNvSpPr>
          <a:spLocks noChangeArrowheads="1"/>
        </xdr:cNvSpPr>
      </xdr:nvSpPr>
      <xdr:spPr>
        <a:xfrm>
          <a:off x="5968365" y="17701260"/>
          <a:ext cx="352425" cy="300990"/>
        </a:xfrm>
        <a:prstGeom prst="triangle">
          <a:avLst>
            <a:gd name="adj" fmla="val 50000"/>
          </a:avLst>
        </a:prstGeom>
        <a:noFill/>
        <a:ln w="9525">
          <a:solidFill>
            <a:srgbClr val="000000"/>
          </a:solidFill>
          <a:miter lim="800000"/>
        </a:ln>
      </xdr:spPr>
    </xdr:sp>
    <xdr:clientData/>
  </xdr:twoCellAnchor>
  <xdr:twoCellAnchor>
    <xdr:from>
      <xdr:col>15</xdr:col>
      <xdr:colOff>0</xdr:colOff>
      <xdr:row>97</xdr:row>
      <xdr:rowOff>57150</xdr:rowOff>
    </xdr:from>
    <xdr:to>
      <xdr:col>15</xdr:col>
      <xdr:colOff>352425</xdr:colOff>
      <xdr:row>99</xdr:row>
      <xdr:rowOff>0</xdr:rowOff>
    </xdr:to>
    <xdr:sp macro="" textlink="">
      <xdr:nvSpPr>
        <xdr:cNvPr id="529" name="AutoShape 46">
          <a:extLst>
            <a:ext uri="{FF2B5EF4-FFF2-40B4-BE49-F238E27FC236}">
              <a16:creationId xmlns:a16="http://schemas.microsoft.com/office/drawing/2014/main" id="{00000000-0008-0000-1D00-000011020000}"/>
            </a:ext>
          </a:extLst>
        </xdr:cNvPr>
        <xdr:cNvSpPr>
          <a:spLocks noChangeArrowheads="1"/>
        </xdr:cNvSpPr>
      </xdr:nvSpPr>
      <xdr:spPr>
        <a:xfrm>
          <a:off x="5968365" y="1770126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88</xdr:row>
      <xdr:rowOff>57150</xdr:rowOff>
    </xdr:from>
    <xdr:to>
      <xdr:col>20</xdr:col>
      <xdr:colOff>0</xdr:colOff>
      <xdr:row>90</xdr:row>
      <xdr:rowOff>0</xdr:rowOff>
    </xdr:to>
    <xdr:sp macro="" textlink="">
      <xdr:nvSpPr>
        <xdr:cNvPr id="530" name="AutoShape 46">
          <a:extLst>
            <a:ext uri="{FF2B5EF4-FFF2-40B4-BE49-F238E27FC236}">
              <a16:creationId xmlns:a16="http://schemas.microsoft.com/office/drawing/2014/main" id="{00000000-0008-0000-1D00-000012020000}"/>
            </a:ext>
          </a:extLst>
        </xdr:cNvPr>
        <xdr:cNvSpPr>
          <a:spLocks noChangeArrowheads="1"/>
        </xdr:cNvSpPr>
      </xdr:nvSpPr>
      <xdr:spPr>
        <a:xfrm>
          <a:off x="7486650" y="1608963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88</xdr:row>
      <xdr:rowOff>57150</xdr:rowOff>
    </xdr:from>
    <xdr:to>
      <xdr:col>25</xdr:col>
      <xdr:colOff>352425</xdr:colOff>
      <xdr:row>90</xdr:row>
      <xdr:rowOff>0</xdr:rowOff>
    </xdr:to>
    <xdr:sp macro="" textlink="">
      <xdr:nvSpPr>
        <xdr:cNvPr id="531" name="AutoShape 46">
          <a:extLst>
            <a:ext uri="{FF2B5EF4-FFF2-40B4-BE49-F238E27FC236}">
              <a16:creationId xmlns:a16="http://schemas.microsoft.com/office/drawing/2014/main" id="{00000000-0008-0000-1D00-000013020000}"/>
            </a:ext>
          </a:extLst>
        </xdr:cNvPr>
        <xdr:cNvSpPr>
          <a:spLocks noChangeArrowheads="1"/>
        </xdr:cNvSpPr>
      </xdr:nvSpPr>
      <xdr:spPr>
        <a:xfrm>
          <a:off x="9768205" y="1608963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88</xdr:row>
      <xdr:rowOff>57150</xdr:rowOff>
    </xdr:from>
    <xdr:to>
      <xdr:col>27</xdr:col>
      <xdr:colOff>352425</xdr:colOff>
      <xdr:row>90</xdr:row>
      <xdr:rowOff>0</xdr:rowOff>
    </xdr:to>
    <xdr:sp macro="" textlink="">
      <xdr:nvSpPr>
        <xdr:cNvPr id="532" name="AutoShape 46">
          <a:extLst>
            <a:ext uri="{FF2B5EF4-FFF2-40B4-BE49-F238E27FC236}">
              <a16:creationId xmlns:a16="http://schemas.microsoft.com/office/drawing/2014/main" id="{00000000-0008-0000-1D00-000014020000}"/>
            </a:ext>
          </a:extLst>
        </xdr:cNvPr>
        <xdr:cNvSpPr>
          <a:spLocks noChangeArrowheads="1"/>
        </xdr:cNvSpPr>
      </xdr:nvSpPr>
      <xdr:spPr>
        <a:xfrm>
          <a:off x="10501630" y="1608963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97</xdr:row>
      <xdr:rowOff>57150</xdr:rowOff>
    </xdr:from>
    <xdr:to>
      <xdr:col>1</xdr:col>
      <xdr:colOff>352425</xdr:colOff>
      <xdr:row>99</xdr:row>
      <xdr:rowOff>0</xdr:rowOff>
    </xdr:to>
    <xdr:sp macro="" textlink="">
      <xdr:nvSpPr>
        <xdr:cNvPr id="533" name="AutoShape 46">
          <a:extLst>
            <a:ext uri="{FF2B5EF4-FFF2-40B4-BE49-F238E27FC236}">
              <a16:creationId xmlns:a16="http://schemas.microsoft.com/office/drawing/2014/main" id="{00000000-0008-0000-1D00-000015020000}"/>
            </a:ext>
          </a:extLst>
        </xdr:cNvPr>
        <xdr:cNvSpPr>
          <a:spLocks noChangeArrowheads="1"/>
        </xdr:cNvSpPr>
      </xdr:nvSpPr>
      <xdr:spPr>
        <a:xfrm>
          <a:off x="525780" y="17701260"/>
          <a:ext cx="340360" cy="300990"/>
        </a:xfrm>
        <a:prstGeom prst="triangle">
          <a:avLst>
            <a:gd name="adj" fmla="val 50000"/>
          </a:avLst>
        </a:prstGeom>
        <a:noFill/>
        <a:ln w="9525">
          <a:solidFill>
            <a:srgbClr val="000000"/>
          </a:solidFill>
          <a:miter lim="800000"/>
        </a:ln>
      </xdr:spPr>
    </xdr:sp>
    <xdr:clientData/>
  </xdr:twoCellAnchor>
  <xdr:twoCellAnchor>
    <xdr:from>
      <xdr:col>3</xdr:col>
      <xdr:colOff>7620</xdr:colOff>
      <xdr:row>97</xdr:row>
      <xdr:rowOff>34290</xdr:rowOff>
    </xdr:from>
    <xdr:to>
      <xdr:col>4</xdr:col>
      <xdr:colOff>7620</xdr:colOff>
      <xdr:row>99</xdr:row>
      <xdr:rowOff>0</xdr:rowOff>
    </xdr:to>
    <xdr:sp macro="" textlink="">
      <xdr:nvSpPr>
        <xdr:cNvPr id="534" name="AutoShape 46">
          <a:extLst>
            <a:ext uri="{FF2B5EF4-FFF2-40B4-BE49-F238E27FC236}">
              <a16:creationId xmlns:a16="http://schemas.microsoft.com/office/drawing/2014/main" id="{00000000-0008-0000-1D00-000016020000}"/>
            </a:ext>
          </a:extLst>
        </xdr:cNvPr>
        <xdr:cNvSpPr>
          <a:spLocks noChangeArrowheads="1"/>
        </xdr:cNvSpPr>
      </xdr:nvSpPr>
      <xdr:spPr>
        <a:xfrm>
          <a:off x="1369695" y="17678400"/>
          <a:ext cx="340360" cy="3238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88</xdr:row>
      <xdr:rowOff>57150</xdr:rowOff>
    </xdr:from>
    <xdr:to>
      <xdr:col>17</xdr:col>
      <xdr:colOff>352425</xdr:colOff>
      <xdr:row>90</xdr:row>
      <xdr:rowOff>0</xdr:rowOff>
    </xdr:to>
    <xdr:sp macro="" textlink="">
      <xdr:nvSpPr>
        <xdr:cNvPr id="535" name="AutoShape 46">
          <a:extLst>
            <a:ext uri="{FF2B5EF4-FFF2-40B4-BE49-F238E27FC236}">
              <a16:creationId xmlns:a16="http://schemas.microsoft.com/office/drawing/2014/main" id="{00000000-0008-0000-1D00-000017020000}"/>
            </a:ext>
          </a:extLst>
        </xdr:cNvPr>
        <xdr:cNvSpPr>
          <a:spLocks noChangeArrowheads="1"/>
        </xdr:cNvSpPr>
      </xdr:nvSpPr>
      <xdr:spPr>
        <a:xfrm>
          <a:off x="6731000" y="16089630"/>
          <a:ext cx="352425" cy="300990"/>
        </a:xfrm>
        <a:prstGeom prst="triangle">
          <a:avLst>
            <a:gd name="adj" fmla="val 50000"/>
          </a:avLst>
        </a:prstGeom>
        <a:noFill/>
        <a:ln w="9525">
          <a:solidFill>
            <a:srgbClr val="000000"/>
          </a:solidFill>
          <a:miter lim="800000"/>
        </a:ln>
      </xdr:spPr>
    </xdr:sp>
    <xdr:clientData/>
  </xdr:twoCellAnchor>
  <xdr:twoCellAnchor>
    <xdr:from>
      <xdr:col>19</xdr:col>
      <xdr:colOff>171450</xdr:colOff>
      <xdr:row>88</xdr:row>
      <xdr:rowOff>47625</xdr:rowOff>
    </xdr:from>
    <xdr:to>
      <xdr:col>21</xdr:col>
      <xdr:colOff>180975</xdr:colOff>
      <xdr:row>88</xdr:row>
      <xdr:rowOff>152400</xdr:rowOff>
    </xdr:to>
    <xdr:sp macro="" textlink="">
      <xdr:nvSpPr>
        <xdr:cNvPr id="536" name="Freeform 10707">
          <a:extLst>
            <a:ext uri="{FF2B5EF4-FFF2-40B4-BE49-F238E27FC236}">
              <a16:creationId xmlns:a16="http://schemas.microsoft.com/office/drawing/2014/main" id="{00000000-0008-0000-1D00-000018020000}"/>
            </a:ext>
          </a:extLst>
        </xdr:cNvPr>
        <xdr:cNvSpPr/>
      </xdr:nvSpPr>
      <xdr:spPr>
        <a:xfrm>
          <a:off x="7658100" y="1608010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88</xdr:row>
      <xdr:rowOff>47625</xdr:rowOff>
    </xdr:from>
    <xdr:to>
      <xdr:col>23</xdr:col>
      <xdr:colOff>180975</xdr:colOff>
      <xdr:row>88</xdr:row>
      <xdr:rowOff>152400</xdr:rowOff>
    </xdr:to>
    <xdr:sp macro="" textlink="">
      <xdr:nvSpPr>
        <xdr:cNvPr id="537" name="Freeform 10707">
          <a:extLst>
            <a:ext uri="{FF2B5EF4-FFF2-40B4-BE49-F238E27FC236}">
              <a16:creationId xmlns:a16="http://schemas.microsoft.com/office/drawing/2014/main" id="{00000000-0008-0000-1D00-000019020000}"/>
            </a:ext>
          </a:extLst>
        </xdr:cNvPr>
        <xdr:cNvSpPr/>
      </xdr:nvSpPr>
      <xdr:spPr>
        <a:xfrm>
          <a:off x="8435975" y="1608010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88</xdr:row>
      <xdr:rowOff>47625</xdr:rowOff>
    </xdr:from>
    <xdr:to>
      <xdr:col>25</xdr:col>
      <xdr:colOff>180975</xdr:colOff>
      <xdr:row>88</xdr:row>
      <xdr:rowOff>152400</xdr:rowOff>
    </xdr:to>
    <xdr:sp macro="" textlink="">
      <xdr:nvSpPr>
        <xdr:cNvPr id="538" name="Freeform 10707">
          <a:extLst>
            <a:ext uri="{FF2B5EF4-FFF2-40B4-BE49-F238E27FC236}">
              <a16:creationId xmlns:a16="http://schemas.microsoft.com/office/drawing/2014/main" id="{00000000-0008-0000-1D00-00001A020000}"/>
            </a:ext>
          </a:extLst>
        </xdr:cNvPr>
        <xdr:cNvSpPr/>
      </xdr:nvSpPr>
      <xdr:spPr>
        <a:xfrm>
          <a:off x="9191625" y="1608010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88</xdr:row>
      <xdr:rowOff>47625</xdr:rowOff>
    </xdr:from>
    <xdr:to>
      <xdr:col>27</xdr:col>
      <xdr:colOff>180975</xdr:colOff>
      <xdr:row>88</xdr:row>
      <xdr:rowOff>152400</xdr:rowOff>
    </xdr:to>
    <xdr:sp macro="" textlink="">
      <xdr:nvSpPr>
        <xdr:cNvPr id="539" name="Freeform 10707">
          <a:extLst>
            <a:ext uri="{FF2B5EF4-FFF2-40B4-BE49-F238E27FC236}">
              <a16:creationId xmlns:a16="http://schemas.microsoft.com/office/drawing/2014/main" id="{00000000-0008-0000-1D00-00001B020000}"/>
            </a:ext>
          </a:extLst>
        </xdr:cNvPr>
        <xdr:cNvSpPr/>
      </xdr:nvSpPr>
      <xdr:spPr>
        <a:xfrm>
          <a:off x="9939655" y="1608010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97</xdr:row>
      <xdr:rowOff>47625</xdr:rowOff>
    </xdr:from>
    <xdr:to>
      <xdr:col>1</xdr:col>
      <xdr:colOff>180975</xdr:colOff>
      <xdr:row>97</xdr:row>
      <xdr:rowOff>152400</xdr:rowOff>
    </xdr:to>
    <xdr:sp macro="" textlink="">
      <xdr:nvSpPr>
        <xdr:cNvPr id="540" name="Freeform 10707">
          <a:extLst>
            <a:ext uri="{FF2B5EF4-FFF2-40B4-BE49-F238E27FC236}">
              <a16:creationId xmlns:a16="http://schemas.microsoft.com/office/drawing/2014/main" id="{00000000-0008-0000-1D00-00001C020000}"/>
            </a:ext>
          </a:extLst>
        </xdr:cNvPr>
        <xdr:cNvSpPr/>
      </xdr:nvSpPr>
      <xdr:spPr>
        <a:xfrm>
          <a:off x="171450" y="1769173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97</xdr:row>
      <xdr:rowOff>47625</xdr:rowOff>
    </xdr:from>
    <xdr:to>
      <xdr:col>3</xdr:col>
      <xdr:colOff>180975</xdr:colOff>
      <xdr:row>97</xdr:row>
      <xdr:rowOff>152400</xdr:rowOff>
    </xdr:to>
    <xdr:sp macro="" textlink="">
      <xdr:nvSpPr>
        <xdr:cNvPr id="541" name="Freeform 10707">
          <a:extLst>
            <a:ext uri="{FF2B5EF4-FFF2-40B4-BE49-F238E27FC236}">
              <a16:creationId xmlns:a16="http://schemas.microsoft.com/office/drawing/2014/main" id="{00000000-0008-0000-1D00-00001D020000}"/>
            </a:ext>
          </a:extLst>
        </xdr:cNvPr>
        <xdr:cNvSpPr/>
      </xdr:nvSpPr>
      <xdr:spPr>
        <a:xfrm>
          <a:off x="697230" y="1769173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88</xdr:row>
      <xdr:rowOff>47625</xdr:rowOff>
    </xdr:from>
    <xdr:to>
      <xdr:col>19</xdr:col>
      <xdr:colOff>180975</xdr:colOff>
      <xdr:row>88</xdr:row>
      <xdr:rowOff>152400</xdr:rowOff>
    </xdr:to>
    <xdr:sp macro="" textlink="">
      <xdr:nvSpPr>
        <xdr:cNvPr id="542" name="Freeform 10707">
          <a:extLst>
            <a:ext uri="{FF2B5EF4-FFF2-40B4-BE49-F238E27FC236}">
              <a16:creationId xmlns:a16="http://schemas.microsoft.com/office/drawing/2014/main" id="{00000000-0008-0000-1D00-00001E020000}"/>
            </a:ext>
          </a:extLst>
        </xdr:cNvPr>
        <xdr:cNvSpPr/>
      </xdr:nvSpPr>
      <xdr:spPr>
        <a:xfrm>
          <a:off x="6902450" y="1608010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90</xdr:row>
      <xdr:rowOff>0</xdr:rowOff>
    </xdr:from>
    <xdr:to>
      <xdr:col>25</xdr:col>
      <xdr:colOff>352425</xdr:colOff>
      <xdr:row>90</xdr:row>
      <xdr:rowOff>0</xdr:rowOff>
    </xdr:to>
    <xdr:sp macro="" textlink="">
      <xdr:nvSpPr>
        <xdr:cNvPr id="543" name="AutoShape 46">
          <a:extLst>
            <a:ext uri="{FF2B5EF4-FFF2-40B4-BE49-F238E27FC236}">
              <a16:creationId xmlns:a16="http://schemas.microsoft.com/office/drawing/2014/main" id="{00000000-0008-0000-1D00-00001F020000}"/>
            </a:ext>
          </a:extLst>
        </xdr:cNvPr>
        <xdr:cNvSpPr>
          <a:spLocks noChangeArrowheads="1"/>
        </xdr:cNvSpPr>
      </xdr:nvSpPr>
      <xdr:spPr>
        <a:xfrm>
          <a:off x="9768205" y="1639062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90</xdr:row>
      <xdr:rowOff>0</xdr:rowOff>
    </xdr:from>
    <xdr:to>
      <xdr:col>27</xdr:col>
      <xdr:colOff>352425</xdr:colOff>
      <xdr:row>90</xdr:row>
      <xdr:rowOff>0</xdr:rowOff>
    </xdr:to>
    <xdr:sp macro="" textlink="">
      <xdr:nvSpPr>
        <xdr:cNvPr id="544" name="AutoShape 46">
          <a:extLst>
            <a:ext uri="{FF2B5EF4-FFF2-40B4-BE49-F238E27FC236}">
              <a16:creationId xmlns:a16="http://schemas.microsoft.com/office/drawing/2014/main" id="{00000000-0008-0000-1D00-000020020000}"/>
            </a:ext>
          </a:extLst>
        </xdr:cNvPr>
        <xdr:cNvSpPr>
          <a:spLocks noChangeArrowheads="1"/>
        </xdr:cNvSpPr>
      </xdr:nvSpPr>
      <xdr:spPr>
        <a:xfrm>
          <a:off x="10501630" y="1639062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90</xdr:row>
      <xdr:rowOff>0</xdr:rowOff>
    </xdr:from>
    <xdr:to>
      <xdr:col>23</xdr:col>
      <xdr:colOff>352425</xdr:colOff>
      <xdr:row>90</xdr:row>
      <xdr:rowOff>0</xdr:rowOff>
    </xdr:to>
    <xdr:sp macro="" textlink="">
      <xdr:nvSpPr>
        <xdr:cNvPr id="545" name="AutoShape 46">
          <a:extLst>
            <a:ext uri="{FF2B5EF4-FFF2-40B4-BE49-F238E27FC236}">
              <a16:creationId xmlns:a16="http://schemas.microsoft.com/office/drawing/2014/main" id="{00000000-0008-0000-1D00-000021020000}"/>
            </a:ext>
          </a:extLst>
        </xdr:cNvPr>
        <xdr:cNvSpPr>
          <a:spLocks noChangeArrowheads="1"/>
        </xdr:cNvSpPr>
      </xdr:nvSpPr>
      <xdr:spPr>
        <a:xfrm>
          <a:off x="9020175" y="1639062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99</xdr:row>
      <xdr:rowOff>0</xdr:rowOff>
    </xdr:from>
    <xdr:to>
      <xdr:col>1</xdr:col>
      <xdr:colOff>352425</xdr:colOff>
      <xdr:row>99</xdr:row>
      <xdr:rowOff>0</xdr:rowOff>
    </xdr:to>
    <xdr:sp macro="" textlink="">
      <xdr:nvSpPr>
        <xdr:cNvPr id="546" name="AutoShape 46">
          <a:extLst>
            <a:ext uri="{FF2B5EF4-FFF2-40B4-BE49-F238E27FC236}">
              <a16:creationId xmlns:a16="http://schemas.microsoft.com/office/drawing/2014/main" id="{00000000-0008-0000-1D00-000022020000}"/>
            </a:ext>
          </a:extLst>
        </xdr:cNvPr>
        <xdr:cNvSpPr>
          <a:spLocks noChangeArrowheads="1"/>
        </xdr:cNvSpPr>
      </xdr:nvSpPr>
      <xdr:spPr>
        <a:xfrm>
          <a:off x="525780" y="1800225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97</xdr:row>
      <xdr:rowOff>47625</xdr:rowOff>
    </xdr:from>
    <xdr:to>
      <xdr:col>5</xdr:col>
      <xdr:colOff>190500</xdr:colOff>
      <xdr:row>97</xdr:row>
      <xdr:rowOff>121920</xdr:rowOff>
    </xdr:to>
    <xdr:sp macro="" textlink="">
      <xdr:nvSpPr>
        <xdr:cNvPr id="547" name="Freeform 10707">
          <a:extLst>
            <a:ext uri="{FF2B5EF4-FFF2-40B4-BE49-F238E27FC236}">
              <a16:creationId xmlns:a16="http://schemas.microsoft.com/office/drawing/2014/main" id="{00000000-0008-0000-1D00-000023020000}"/>
            </a:ext>
          </a:extLst>
        </xdr:cNvPr>
        <xdr:cNvSpPr/>
      </xdr:nvSpPr>
      <xdr:spPr>
        <a:xfrm>
          <a:off x="1485900" y="17691735"/>
          <a:ext cx="829310" cy="742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90</xdr:row>
      <xdr:rowOff>0</xdr:rowOff>
    </xdr:from>
    <xdr:to>
      <xdr:col>23</xdr:col>
      <xdr:colOff>352425</xdr:colOff>
      <xdr:row>90</xdr:row>
      <xdr:rowOff>0</xdr:rowOff>
    </xdr:to>
    <xdr:sp macro="" textlink="">
      <xdr:nvSpPr>
        <xdr:cNvPr id="548" name="AutoShape 46">
          <a:extLst>
            <a:ext uri="{FF2B5EF4-FFF2-40B4-BE49-F238E27FC236}">
              <a16:creationId xmlns:a16="http://schemas.microsoft.com/office/drawing/2014/main" id="{00000000-0008-0000-1D00-000024020000}"/>
            </a:ext>
          </a:extLst>
        </xdr:cNvPr>
        <xdr:cNvSpPr>
          <a:spLocks noChangeArrowheads="1"/>
        </xdr:cNvSpPr>
      </xdr:nvSpPr>
      <xdr:spPr>
        <a:xfrm>
          <a:off x="9020175" y="1639062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88</xdr:row>
      <xdr:rowOff>57150</xdr:rowOff>
    </xdr:from>
    <xdr:to>
      <xdr:col>21</xdr:col>
      <xdr:colOff>352425</xdr:colOff>
      <xdr:row>90</xdr:row>
      <xdr:rowOff>0</xdr:rowOff>
    </xdr:to>
    <xdr:sp macro="" textlink="">
      <xdr:nvSpPr>
        <xdr:cNvPr id="549" name="AutoShape 46">
          <a:extLst>
            <a:ext uri="{FF2B5EF4-FFF2-40B4-BE49-F238E27FC236}">
              <a16:creationId xmlns:a16="http://schemas.microsoft.com/office/drawing/2014/main" id="{00000000-0008-0000-1D00-000025020000}"/>
            </a:ext>
          </a:extLst>
        </xdr:cNvPr>
        <xdr:cNvSpPr>
          <a:spLocks noChangeArrowheads="1"/>
        </xdr:cNvSpPr>
      </xdr:nvSpPr>
      <xdr:spPr>
        <a:xfrm>
          <a:off x="8264525" y="16089630"/>
          <a:ext cx="352425"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88</xdr:row>
      <xdr:rowOff>57150</xdr:rowOff>
    </xdr:from>
    <xdr:to>
      <xdr:col>23</xdr:col>
      <xdr:colOff>352425</xdr:colOff>
      <xdr:row>90</xdr:row>
      <xdr:rowOff>0</xdr:rowOff>
    </xdr:to>
    <xdr:sp macro="" textlink="">
      <xdr:nvSpPr>
        <xdr:cNvPr id="550" name="AutoShape 46">
          <a:extLst>
            <a:ext uri="{FF2B5EF4-FFF2-40B4-BE49-F238E27FC236}">
              <a16:creationId xmlns:a16="http://schemas.microsoft.com/office/drawing/2014/main" id="{00000000-0008-0000-1D00-000026020000}"/>
            </a:ext>
          </a:extLst>
        </xdr:cNvPr>
        <xdr:cNvSpPr>
          <a:spLocks noChangeArrowheads="1"/>
        </xdr:cNvSpPr>
      </xdr:nvSpPr>
      <xdr:spPr>
        <a:xfrm>
          <a:off x="9020175" y="1608963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88</xdr:row>
      <xdr:rowOff>57150</xdr:rowOff>
    </xdr:from>
    <xdr:to>
      <xdr:col>20</xdr:col>
      <xdr:colOff>0</xdr:colOff>
      <xdr:row>90</xdr:row>
      <xdr:rowOff>0</xdr:rowOff>
    </xdr:to>
    <xdr:sp macro="" textlink="">
      <xdr:nvSpPr>
        <xdr:cNvPr id="551" name="AutoShape 46">
          <a:extLst>
            <a:ext uri="{FF2B5EF4-FFF2-40B4-BE49-F238E27FC236}">
              <a16:creationId xmlns:a16="http://schemas.microsoft.com/office/drawing/2014/main" id="{00000000-0008-0000-1D00-000027020000}"/>
            </a:ext>
          </a:extLst>
        </xdr:cNvPr>
        <xdr:cNvSpPr>
          <a:spLocks noChangeArrowheads="1"/>
        </xdr:cNvSpPr>
      </xdr:nvSpPr>
      <xdr:spPr>
        <a:xfrm>
          <a:off x="7486650" y="1608963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88</xdr:row>
      <xdr:rowOff>57150</xdr:rowOff>
    </xdr:from>
    <xdr:to>
      <xdr:col>25</xdr:col>
      <xdr:colOff>352425</xdr:colOff>
      <xdr:row>90</xdr:row>
      <xdr:rowOff>0</xdr:rowOff>
    </xdr:to>
    <xdr:sp macro="" textlink="">
      <xdr:nvSpPr>
        <xdr:cNvPr id="552" name="AutoShape 46">
          <a:extLst>
            <a:ext uri="{FF2B5EF4-FFF2-40B4-BE49-F238E27FC236}">
              <a16:creationId xmlns:a16="http://schemas.microsoft.com/office/drawing/2014/main" id="{00000000-0008-0000-1D00-000028020000}"/>
            </a:ext>
          </a:extLst>
        </xdr:cNvPr>
        <xdr:cNvSpPr>
          <a:spLocks noChangeArrowheads="1"/>
        </xdr:cNvSpPr>
      </xdr:nvSpPr>
      <xdr:spPr>
        <a:xfrm>
          <a:off x="9768205"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88</xdr:row>
      <xdr:rowOff>57150</xdr:rowOff>
    </xdr:from>
    <xdr:to>
      <xdr:col>27</xdr:col>
      <xdr:colOff>352425</xdr:colOff>
      <xdr:row>90</xdr:row>
      <xdr:rowOff>0</xdr:rowOff>
    </xdr:to>
    <xdr:sp macro="" textlink="">
      <xdr:nvSpPr>
        <xdr:cNvPr id="553" name="AutoShape 46">
          <a:extLst>
            <a:ext uri="{FF2B5EF4-FFF2-40B4-BE49-F238E27FC236}">
              <a16:creationId xmlns:a16="http://schemas.microsoft.com/office/drawing/2014/main" id="{00000000-0008-0000-1D00-000029020000}"/>
            </a:ext>
          </a:extLst>
        </xdr:cNvPr>
        <xdr:cNvSpPr>
          <a:spLocks noChangeArrowheads="1"/>
        </xdr:cNvSpPr>
      </xdr:nvSpPr>
      <xdr:spPr>
        <a:xfrm>
          <a:off x="10501630"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97</xdr:row>
      <xdr:rowOff>57150</xdr:rowOff>
    </xdr:from>
    <xdr:to>
      <xdr:col>1</xdr:col>
      <xdr:colOff>352425</xdr:colOff>
      <xdr:row>99</xdr:row>
      <xdr:rowOff>0</xdr:rowOff>
    </xdr:to>
    <xdr:sp macro="" textlink="">
      <xdr:nvSpPr>
        <xdr:cNvPr id="554" name="AutoShape 46">
          <a:extLst>
            <a:ext uri="{FF2B5EF4-FFF2-40B4-BE49-F238E27FC236}">
              <a16:creationId xmlns:a16="http://schemas.microsoft.com/office/drawing/2014/main" id="{00000000-0008-0000-1D00-00002A020000}"/>
            </a:ext>
          </a:extLst>
        </xdr:cNvPr>
        <xdr:cNvSpPr>
          <a:spLocks noChangeArrowheads="1"/>
        </xdr:cNvSpPr>
      </xdr:nvSpPr>
      <xdr:spPr>
        <a:xfrm>
          <a:off x="525780" y="1770126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90</xdr:row>
      <xdr:rowOff>0</xdr:rowOff>
    </xdr:from>
    <xdr:to>
      <xdr:col>23</xdr:col>
      <xdr:colOff>352425</xdr:colOff>
      <xdr:row>90</xdr:row>
      <xdr:rowOff>0</xdr:rowOff>
    </xdr:to>
    <xdr:sp macro="" textlink="">
      <xdr:nvSpPr>
        <xdr:cNvPr id="555" name="AutoShape 46">
          <a:extLst>
            <a:ext uri="{FF2B5EF4-FFF2-40B4-BE49-F238E27FC236}">
              <a16:creationId xmlns:a16="http://schemas.microsoft.com/office/drawing/2014/main" id="{00000000-0008-0000-1D00-00002B020000}"/>
            </a:ext>
          </a:extLst>
        </xdr:cNvPr>
        <xdr:cNvSpPr>
          <a:spLocks noChangeArrowheads="1"/>
        </xdr:cNvSpPr>
      </xdr:nvSpPr>
      <xdr:spPr>
        <a:xfrm>
          <a:off x="9020175" y="1639062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99</xdr:row>
      <xdr:rowOff>0</xdr:rowOff>
    </xdr:from>
    <xdr:to>
      <xdr:col>1</xdr:col>
      <xdr:colOff>352425</xdr:colOff>
      <xdr:row>99</xdr:row>
      <xdr:rowOff>0</xdr:rowOff>
    </xdr:to>
    <xdr:sp macro="" textlink="">
      <xdr:nvSpPr>
        <xdr:cNvPr id="556" name="AutoShape 46">
          <a:extLst>
            <a:ext uri="{FF2B5EF4-FFF2-40B4-BE49-F238E27FC236}">
              <a16:creationId xmlns:a16="http://schemas.microsoft.com/office/drawing/2014/main" id="{00000000-0008-0000-1D00-00002C020000}"/>
            </a:ext>
          </a:extLst>
        </xdr:cNvPr>
        <xdr:cNvSpPr>
          <a:spLocks noChangeArrowheads="1"/>
        </xdr:cNvSpPr>
      </xdr:nvSpPr>
      <xdr:spPr>
        <a:xfrm>
          <a:off x="525780" y="1800225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88</xdr:row>
      <xdr:rowOff>57150</xdr:rowOff>
    </xdr:from>
    <xdr:to>
      <xdr:col>17</xdr:col>
      <xdr:colOff>190500</xdr:colOff>
      <xdr:row>89</xdr:row>
      <xdr:rowOff>0</xdr:rowOff>
    </xdr:to>
    <xdr:sp macro="" textlink="">
      <xdr:nvSpPr>
        <xdr:cNvPr id="557" name="Freeform 10707">
          <a:extLst>
            <a:ext uri="{FF2B5EF4-FFF2-40B4-BE49-F238E27FC236}">
              <a16:creationId xmlns:a16="http://schemas.microsoft.com/office/drawing/2014/main" id="{00000000-0008-0000-1D00-00002D020000}"/>
            </a:ext>
          </a:extLst>
        </xdr:cNvPr>
        <xdr:cNvSpPr/>
      </xdr:nvSpPr>
      <xdr:spPr>
        <a:xfrm>
          <a:off x="6149340" y="1608963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90</xdr:row>
      <xdr:rowOff>0</xdr:rowOff>
    </xdr:from>
    <xdr:to>
      <xdr:col>23</xdr:col>
      <xdr:colOff>352425</xdr:colOff>
      <xdr:row>90</xdr:row>
      <xdr:rowOff>0</xdr:rowOff>
    </xdr:to>
    <xdr:sp macro="" textlink="">
      <xdr:nvSpPr>
        <xdr:cNvPr id="558" name="AutoShape 46">
          <a:extLst>
            <a:ext uri="{FF2B5EF4-FFF2-40B4-BE49-F238E27FC236}">
              <a16:creationId xmlns:a16="http://schemas.microsoft.com/office/drawing/2014/main" id="{00000000-0008-0000-1D00-00002E020000}"/>
            </a:ext>
          </a:extLst>
        </xdr:cNvPr>
        <xdr:cNvSpPr>
          <a:spLocks noChangeArrowheads="1"/>
        </xdr:cNvSpPr>
      </xdr:nvSpPr>
      <xdr:spPr>
        <a:xfrm>
          <a:off x="9020175" y="1639062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88</xdr:row>
      <xdr:rowOff>57150</xdr:rowOff>
    </xdr:from>
    <xdr:to>
      <xdr:col>21</xdr:col>
      <xdr:colOff>352425</xdr:colOff>
      <xdr:row>90</xdr:row>
      <xdr:rowOff>0</xdr:rowOff>
    </xdr:to>
    <xdr:sp macro="" textlink="">
      <xdr:nvSpPr>
        <xdr:cNvPr id="559" name="AutoShape 46">
          <a:extLst>
            <a:ext uri="{FF2B5EF4-FFF2-40B4-BE49-F238E27FC236}">
              <a16:creationId xmlns:a16="http://schemas.microsoft.com/office/drawing/2014/main" id="{00000000-0008-0000-1D00-00002F020000}"/>
            </a:ext>
          </a:extLst>
        </xdr:cNvPr>
        <xdr:cNvSpPr>
          <a:spLocks noChangeArrowheads="1"/>
        </xdr:cNvSpPr>
      </xdr:nvSpPr>
      <xdr:spPr>
        <a:xfrm>
          <a:off x="8264525" y="16089630"/>
          <a:ext cx="352425"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88</xdr:row>
      <xdr:rowOff>57150</xdr:rowOff>
    </xdr:from>
    <xdr:to>
      <xdr:col>23</xdr:col>
      <xdr:colOff>352425</xdr:colOff>
      <xdr:row>90</xdr:row>
      <xdr:rowOff>0</xdr:rowOff>
    </xdr:to>
    <xdr:sp macro="" textlink="">
      <xdr:nvSpPr>
        <xdr:cNvPr id="560" name="AutoShape 46">
          <a:extLst>
            <a:ext uri="{FF2B5EF4-FFF2-40B4-BE49-F238E27FC236}">
              <a16:creationId xmlns:a16="http://schemas.microsoft.com/office/drawing/2014/main" id="{00000000-0008-0000-1D00-000030020000}"/>
            </a:ext>
          </a:extLst>
        </xdr:cNvPr>
        <xdr:cNvSpPr>
          <a:spLocks noChangeArrowheads="1"/>
        </xdr:cNvSpPr>
      </xdr:nvSpPr>
      <xdr:spPr>
        <a:xfrm>
          <a:off x="9020175"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88</xdr:row>
      <xdr:rowOff>57150</xdr:rowOff>
    </xdr:from>
    <xdr:to>
      <xdr:col>14</xdr:col>
      <xdr:colOff>0</xdr:colOff>
      <xdr:row>90</xdr:row>
      <xdr:rowOff>0</xdr:rowOff>
    </xdr:to>
    <xdr:sp macro="" textlink="">
      <xdr:nvSpPr>
        <xdr:cNvPr id="561" name="AutoShape 46">
          <a:extLst>
            <a:ext uri="{FF2B5EF4-FFF2-40B4-BE49-F238E27FC236}">
              <a16:creationId xmlns:a16="http://schemas.microsoft.com/office/drawing/2014/main" id="{00000000-0008-0000-1D00-000031020000}"/>
            </a:ext>
          </a:extLst>
        </xdr:cNvPr>
        <xdr:cNvSpPr>
          <a:spLocks noChangeArrowheads="1"/>
        </xdr:cNvSpPr>
      </xdr:nvSpPr>
      <xdr:spPr>
        <a:xfrm>
          <a:off x="5205730" y="1608963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88</xdr:row>
      <xdr:rowOff>57150</xdr:rowOff>
    </xdr:from>
    <xdr:to>
      <xdr:col>11</xdr:col>
      <xdr:colOff>352425</xdr:colOff>
      <xdr:row>90</xdr:row>
      <xdr:rowOff>0</xdr:rowOff>
    </xdr:to>
    <xdr:sp macro="" textlink="">
      <xdr:nvSpPr>
        <xdr:cNvPr id="562" name="AutoShape 46">
          <a:extLst>
            <a:ext uri="{FF2B5EF4-FFF2-40B4-BE49-F238E27FC236}">
              <a16:creationId xmlns:a16="http://schemas.microsoft.com/office/drawing/2014/main" id="{00000000-0008-0000-1D00-000032020000}"/>
            </a:ext>
          </a:extLst>
        </xdr:cNvPr>
        <xdr:cNvSpPr>
          <a:spLocks noChangeArrowheads="1"/>
        </xdr:cNvSpPr>
      </xdr:nvSpPr>
      <xdr:spPr>
        <a:xfrm>
          <a:off x="4443095" y="1608963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88</xdr:row>
      <xdr:rowOff>57150</xdr:rowOff>
    </xdr:from>
    <xdr:to>
      <xdr:col>9</xdr:col>
      <xdr:colOff>352425</xdr:colOff>
      <xdr:row>90</xdr:row>
      <xdr:rowOff>0</xdr:rowOff>
    </xdr:to>
    <xdr:sp macro="" textlink="">
      <xdr:nvSpPr>
        <xdr:cNvPr id="563" name="AutoShape 46">
          <a:extLst>
            <a:ext uri="{FF2B5EF4-FFF2-40B4-BE49-F238E27FC236}">
              <a16:creationId xmlns:a16="http://schemas.microsoft.com/office/drawing/2014/main" id="{00000000-0008-0000-1D00-000033020000}"/>
            </a:ext>
          </a:extLst>
        </xdr:cNvPr>
        <xdr:cNvSpPr>
          <a:spLocks noChangeArrowheads="1"/>
        </xdr:cNvSpPr>
      </xdr:nvSpPr>
      <xdr:spPr>
        <a:xfrm>
          <a:off x="3680460" y="1608963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88</xdr:row>
      <xdr:rowOff>57150</xdr:rowOff>
    </xdr:from>
    <xdr:to>
      <xdr:col>7</xdr:col>
      <xdr:colOff>352425</xdr:colOff>
      <xdr:row>90</xdr:row>
      <xdr:rowOff>0</xdr:rowOff>
    </xdr:to>
    <xdr:sp macro="" textlink="">
      <xdr:nvSpPr>
        <xdr:cNvPr id="564" name="AutoShape 46">
          <a:extLst>
            <a:ext uri="{FF2B5EF4-FFF2-40B4-BE49-F238E27FC236}">
              <a16:creationId xmlns:a16="http://schemas.microsoft.com/office/drawing/2014/main" id="{00000000-0008-0000-1D00-000034020000}"/>
            </a:ext>
          </a:extLst>
        </xdr:cNvPr>
        <xdr:cNvSpPr>
          <a:spLocks noChangeArrowheads="1"/>
        </xdr:cNvSpPr>
      </xdr:nvSpPr>
      <xdr:spPr>
        <a:xfrm>
          <a:off x="2902585" y="1608963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88</xdr:row>
      <xdr:rowOff>47625</xdr:rowOff>
    </xdr:from>
    <xdr:to>
      <xdr:col>9</xdr:col>
      <xdr:colOff>180975</xdr:colOff>
      <xdr:row>88</xdr:row>
      <xdr:rowOff>152400</xdr:rowOff>
    </xdr:to>
    <xdr:sp macro="" textlink="">
      <xdr:nvSpPr>
        <xdr:cNvPr id="565" name="Freeform 10707">
          <a:extLst>
            <a:ext uri="{FF2B5EF4-FFF2-40B4-BE49-F238E27FC236}">
              <a16:creationId xmlns:a16="http://schemas.microsoft.com/office/drawing/2014/main" id="{00000000-0008-0000-1D00-000035020000}"/>
            </a:ext>
          </a:extLst>
        </xdr:cNvPr>
        <xdr:cNvSpPr/>
      </xdr:nvSpPr>
      <xdr:spPr>
        <a:xfrm>
          <a:off x="3074035" y="1608010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88</xdr:row>
      <xdr:rowOff>47625</xdr:rowOff>
    </xdr:from>
    <xdr:to>
      <xdr:col>11</xdr:col>
      <xdr:colOff>180975</xdr:colOff>
      <xdr:row>88</xdr:row>
      <xdr:rowOff>152400</xdr:rowOff>
    </xdr:to>
    <xdr:sp macro="" textlink="">
      <xdr:nvSpPr>
        <xdr:cNvPr id="566" name="Freeform 10707">
          <a:extLst>
            <a:ext uri="{FF2B5EF4-FFF2-40B4-BE49-F238E27FC236}">
              <a16:creationId xmlns:a16="http://schemas.microsoft.com/office/drawing/2014/main" id="{00000000-0008-0000-1D00-000036020000}"/>
            </a:ext>
          </a:extLst>
        </xdr:cNvPr>
        <xdr:cNvSpPr/>
      </xdr:nvSpPr>
      <xdr:spPr>
        <a:xfrm>
          <a:off x="3851910" y="1608010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88</xdr:row>
      <xdr:rowOff>47625</xdr:rowOff>
    </xdr:from>
    <xdr:to>
      <xdr:col>13</xdr:col>
      <xdr:colOff>180975</xdr:colOff>
      <xdr:row>88</xdr:row>
      <xdr:rowOff>152400</xdr:rowOff>
    </xdr:to>
    <xdr:sp macro="" textlink="">
      <xdr:nvSpPr>
        <xdr:cNvPr id="567" name="Freeform 10707">
          <a:extLst>
            <a:ext uri="{FF2B5EF4-FFF2-40B4-BE49-F238E27FC236}">
              <a16:creationId xmlns:a16="http://schemas.microsoft.com/office/drawing/2014/main" id="{00000000-0008-0000-1D00-000037020000}"/>
            </a:ext>
          </a:extLst>
        </xdr:cNvPr>
        <xdr:cNvSpPr/>
      </xdr:nvSpPr>
      <xdr:spPr>
        <a:xfrm>
          <a:off x="4614545" y="1608010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88</xdr:row>
      <xdr:rowOff>57150</xdr:rowOff>
    </xdr:from>
    <xdr:to>
      <xdr:col>5</xdr:col>
      <xdr:colOff>352425</xdr:colOff>
      <xdr:row>90</xdr:row>
      <xdr:rowOff>0</xdr:rowOff>
    </xdr:to>
    <xdr:sp macro="" textlink="">
      <xdr:nvSpPr>
        <xdr:cNvPr id="568" name="AutoShape 46">
          <a:extLst>
            <a:ext uri="{FF2B5EF4-FFF2-40B4-BE49-F238E27FC236}">
              <a16:creationId xmlns:a16="http://schemas.microsoft.com/office/drawing/2014/main" id="{00000000-0008-0000-1D00-000038020000}"/>
            </a:ext>
          </a:extLst>
        </xdr:cNvPr>
        <xdr:cNvSpPr>
          <a:spLocks noChangeArrowheads="1"/>
        </xdr:cNvSpPr>
      </xdr:nvSpPr>
      <xdr:spPr>
        <a:xfrm>
          <a:off x="2124710" y="1608963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88</xdr:row>
      <xdr:rowOff>47625</xdr:rowOff>
    </xdr:from>
    <xdr:to>
      <xdr:col>7</xdr:col>
      <xdr:colOff>161925</xdr:colOff>
      <xdr:row>88</xdr:row>
      <xdr:rowOff>123825</xdr:rowOff>
    </xdr:to>
    <xdr:sp macro="" textlink="">
      <xdr:nvSpPr>
        <xdr:cNvPr id="569" name="Freeform 10707">
          <a:extLst>
            <a:ext uri="{FF2B5EF4-FFF2-40B4-BE49-F238E27FC236}">
              <a16:creationId xmlns:a16="http://schemas.microsoft.com/office/drawing/2014/main" id="{00000000-0008-0000-1D00-000039020000}"/>
            </a:ext>
          </a:extLst>
        </xdr:cNvPr>
        <xdr:cNvSpPr/>
      </xdr:nvSpPr>
      <xdr:spPr>
        <a:xfrm>
          <a:off x="2305685" y="1608010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editAs="oneCell">
    <xdr:from>
      <xdr:col>8</xdr:col>
      <xdr:colOff>114300</xdr:colOff>
      <xdr:row>91</xdr:row>
      <xdr:rowOff>85725</xdr:rowOff>
    </xdr:from>
    <xdr:to>
      <xdr:col>8</xdr:col>
      <xdr:colOff>281951</xdr:colOff>
      <xdr:row>91</xdr:row>
      <xdr:rowOff>85725</xdr:rowOff>
    </xdr:to>
    <xdr:pic>
      <xdr:nvPicPr>
        <xdr:cNvPr id="570" name="Picture 569">
          <a:extLst>
            <a:ext uri="{FF2B5EF4-FFF2-40B4-BE49-F238E27FC236}">
              <a16:creationId xmlns:a16="http://schemas.microsoft.com/office/drawing/2014/main" id="{00000000-0008-0000-1D00-00003A020000}"/>
            </a:ext>
          </a:extLst>
        </xdr:cNvPr>
        <xdr:cNvPicPr>
          <a:picLocks noChangeAspect="1"/>
        </xdr:cNvPicPr>
      </xdr:nvPicPr>
      <xdr:blipFill>
        <a:blip xmlns:r="http://schemas.openxmlformats.org/officeDocument/2006/relationships" r:embed="rId2"/>
        <a:stretch>
          <a:fillRect/>
        </a:stretch>
      </xdr:blipFill>
      <xdr:spPr>
        <a:xfrm>
          <a:off x="3372485" y="16655415"/>
          <a:ext cx="167640" cy="0"/>
        </a:xfrm>
        <a:prstGeom prst="rect">
          <a:avLst/>
        </a:prstGeom>
      </xdr:spPr>
    </xdr:pic>
    <xdr:clientData/>
  </xdr:twoCellAnchor>
  <xdr:twoCellAnchor>
    <xdr:from>
      <xdr:col>13</xdr:col>
      <xdr:colOff>0</xdr:colOff>
      <xdr:row>88</xdr:row>
      <xdr:rowOff>57150</xdr:rowOff>
    </xdr:from>
    <xdr:to>
      <xdr:col>14</xdr:col>
      <xdr:colOff>0</xdr:colOff>
      <xdr:row>90</xdr:row>
      <xdr:rowOff>0</xdr:rowOff>
    </xdr:to>
    <xdr:sp macro="" textlink="">
      <xdr:nvSpPr>
        <xdr:cNvPr id="571" name="AutoShape 46">
          <a:extLst>
            <a:ext uri="{FF2B5EF4-FFF2-40B4-BE49-F238E27FC236}">
              <a16:creationId xmlns:a16="http://schemas.microsoft.com/office/drawing/2014/main" id="{00000000-0008-0000-1D00-00003B020000}"/>
            </a:ext>
          </a:extLst>
        </xdr:cNvPr>
        <xdr:cNvSpPr>
          <a:spLocks noChangeArrowheads="1"/>
        </xdr:cNvSpPr>
      </xdr:nvSpPr>
      <xdr:spPr>
        <a:xfrm>
          <a:off x="5205730" y="1608963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88</xdr:row>
      <xdr:rowOff>57150</xdr:rowOff>
    </xdr:from>
    <xdr:to>
      <xdr:col>11</xdr:col>
      <xdr:colOff>352425</xdr:colOff>
      <xdr:row>90</xdr:row>
      <xdr:rowOff>0</xdr:rowOff>
    </xdr:to>
    <xdr:sp macro="" textlink="">
      <xdr:nvSpPr>
        <xdr:cNvPr id="572" name="AutoShape 46">
          <a:extLst>
            <a:ext uri="{FF2B5EF4-FFF2-40B4-BE49-F238E27FC236}">
              <a16:creationId xmlns:a16="http://schemas.microsoft.com/office/drawing/2014/main" id="{00000000-0008-0000-1D00-00003C020000}"/>
            </a:ext>
          </a:extLst>
        </xdr:cNvPr>
        <xdr:cNvSpPr>
          <a:spLocks noChangeArrowheads="1"/>
        </xdr:cNvSpPr>
      </xdr:nvSpPr>
      <xdr:spPr>
        <a:xfrm>
          <a:off x="4443095"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88</xdr:row>
      <xdr:rowOff>57150</xdr:rowOff>
    </xdr:from>
    <xdr:to>
      <xdr:col>9</xdr:col>
      <xdr:colOff>352425</xdr:colOff>
      <xdr:row>90</xdr:row>
      <xdr:rowOff>0</xdr:rowOff>
    </xdr:to>
    <xdr:sp macro="" textlink="">
      <xdr:nvSpPr>
        <xdr:cNvPr id="573" name="AutoShape 46">
          <a:extLst>
            <a:ext uri="{FF2B5EF4-FFF2-40B4-BE49-F238E27FC236}">
              <a16:creationId xmlns:a16="http://schemas.microsoft.com/office/drawing/2014/main" id="{00000000-0008-0000-1D00-00003D020000}"/>
            </a:ext>
          </a:extLst>
        </xdr:cNvPr>
        <xdr:cNvSpPr>
          <a:spLocks noChangeArrowheads="1"/>
        </xdr:cNvSpPr>
      </xdr:nvSpPr>
      <xdr:spPr>
        <a:xfrm>
          <a:off x="3680460"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88</xdr:row>
      <xdr:rowOff>57150</xdr:rowOff>
    </xdr:from>
    <xdr:to>
      <xdr:col>7</xdr:col>
      <xdr:colOff>352425</xdr:colOff>
      <xdr:row>90</xdr:row>
      <xdr:rowOff>0</xdr:rowOff>
    </xdr:to>
    <xdr:sp macro="" textlink="">
      <xdr:nvSpPr>
        <xdr:cNvPr id="574" name="AutoShape 46">
          <a:extLst>
            <a:ext uri="{FF2B5EF4-FFF2-40B4-BE49-F238E27FC236}">
              <a16:creationId xmlns:a16="http://schemas.microsoft.com/office/drawing/2014/main" id="{00000000-0008-0000-1D00-00003E020000}"/>
            </a:ext>
          </a:extLst>
        </xdr:cNvPr>
        <xdr:cNvSpPr>
          <a:spLocks noChangeArrowheads="1"/>
        </xdr:cNvSpPr>
      </xdr:nvSpPr>
      <xdr:spPr>
        <a:xfrm>
          <a:off x="2902585"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88</xdr:row>
      <xdr:rowOff>57150</xdr:rowOff>
    </xdr:from>
    <xdr:to>
      <xdr:col>15</xdr:col>
      <xdr:colOff>190500</xdr:colOff>
      <xdr:row>89</xdr:row>
      <xdr:rowOff>0</xdr:rowOff>
    </xdr:to>
    <xdr:sp macro="" textlink="">
      <xdr:nvSpPr>
        <xdr:cNvPr id="575" name="Freeform 10707">
          <a:extLst>
            <a:ext uri="{FF2B5EF4-FFF2-40B4-BE49-F238E27FC236}">
              <a16:creationId xmlns:a16="http://schemas.microsoft.com/office/drawing/2014/main" id="{00000000-0008-0000-1D00-00003F020000}"/>
            </a:ext>
          </a:extLst>
        </xdr:cNvPr>
        <xdr:cNvSpPr/>
      </xdr:nvSpPr>
      <xdr:spPr>
        <a:xfrm>
          <a:off x="5377180" y="1608963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88</xdr:row>
      <xdr:rowOff>57150</xdr:rowOff>
    </xdr:from>
    <xdr:to>
      <xdr:col>5</xdr:col>
      <xdr:colOff>352425</xdr:colOff>
      <xdr:row>90</xdr:row>
      <xdr:rowOff>0</xdr:rowOff>
    </xdr:to>
    <xdr:sp macro="" textlink="">
      <xdr:nvSpPr>
        <xdr:cNvPr id="576" name="AutoShape 46">
          <a:extLst>
            <a:ext uri="{FF2B5EF4-FFF2-40B4-BE49-F238E27FC236}">
              <a16:creationId xmlns:a16="http://schemas.microsoft.com/office/drawing/2014/main" id="{00000000-0008-0000-1D00-000040020000}"/>
            </a:ext>
          </a:extLst>
        </xdr:cNvPr>
        <xdr:cNvSpPr>
          <a:spLocks noChangeArrowheads="1"/>
        </xdr:cNvSpPr>
      </xdr:nvSpPr>
      <xdr:spPr>
        <a:xfrm>
          <a:off x="2124710"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editAs="oneCell">
    <xdr:from>
      <xdr:col>8</xdr:col>
      <xdr:colOff>114300</xdr:colOff>
      <xdr:row>91</xdr:row>
      <xdr:rowOff>85725</xdr:rowOff>
    </xdr:from>
    <xdr:to>
      <xdr:col>8</xdr:col>
      <xdr:colOff>281951</xdr:colOff>
      <xdr:row>91</xdr:row>
      <xdr:rowOff>85725</xdr:rowOff>
    </xdr:to>
    <xdr:pic>
      <xdr:nvPicPr>
        <xdr:cNvPr id="577" name="Picture 576">
          <a:extLst>
            <a:ext uri="{FF2B5EF4-FFF2-40B4-BE49-F238E27FC236}">
              <a16:creationId xmlns:a16="http://schemas.microsoft.com/office/drawing/2014/main" id="{00000000-0008-0000-1D00-000041020000}"/>
            </a:ext>
          </a:extLst>
        </xdr:cNvPr>
        <xdr:cNvPicPr>
          <a:picLocks noChangeAspect="1"/>
        </xdr:cNvPicPr>
      </xdr:nvPicPr>
      <xdr:blipFill>
        <a:blip xmlns:r="http://schemas.openxmlformats.org/officeDocument/2006/relationships" r:embed="rId2"/>
        <a:stretch>
          <a:fillRect/>
        </a:stretch>
      </xdr:blipFill>
      <xdr:spPr>
        <a:xfrm>
          <a:off x="3372485" y="16655415"/>
          <a:ext cx="167640" cy="0"/>
        </a:xfrm>
        <a:prstGeom prst="rect">
          <a:avLst/>
        </a:prstGeom>
      </xdr:spPr>
    </xdr:pic>
    <xdr:clientData/>
  </xdr:twoCellAnchor>
  <xdr:twoCellAnchor>
    <xdr:from>
      <xdr:col>15</xdr:col>
      <xdr:colOff>0</xdr:colOff>
      <xdr:row>88</xdr:row>
      <xdr:rowOff>57150</xdr:rowOff>
    </xdr:from>
    <xdr:to>
      <xdr:col>15</xdr:col>
      <xdr:colOff>352425</xdr:colOff>
      <xdr:row>90</xdr:row>
      <xdr:rowOff>0</xdr:rowOff>
    </xdr:to>
    <xdr:sp macro="" textlink="">
      <xdr:nvSpPr>
        <xdr:cNvPr id="578" name="AutoShape 46">
          <a:extLst>
            <a:ext uri="{FF2B5EF4-FFF2-40B4-BE49-F238E27FC236}">
              <a16:creationId xmlns:a16="http://schemas.microsoft.com/office/drawing/2014/main" id="{00000000-0008-0000-1D00-000042020000}"/>
            </a:ext>
          </a:extLst>
        </xdr:cNvPr>
        <xdr:cNvSpPr>
          <a:spLocks noChangeArrowheads="1"/>
        </xdr:cNvSpPr>
      </xdr:nvSpPr>
      <xdr:spPr>
        <a:xfrm>
          <a:off x="5968365" y="16089630"/>
          <a:ext cx="352425" cy="300990"/>
        </a:xfrm>
        <a:prstGeom prst="triangle">
          <a:avLst>
            <a:gd name="adj" fmla="val 50000"/>
          </a:avLst>
        </a:prstGeom>
        <a:noFill/>
        <a:ln w="9525">
          <a:solidFill>
            <a:srgbClr val="000000"/>
          </a:solidFill>
          <a:miter lim="800000"/>
        </a:ln>
      </xdr:spPr>
    </xdr:sp>
    <xdr:clientData/>
  </xdr:twoCellAnchor>
  <xdr:twoCellAnchor>
    <xdr:from>
      <xdr:col>15</xdr:col>
      <xdr:colOff>0</xdr:colOff>
      <xdr:row>88</xdr:row>
      <xdr:rowOff>57150</xdr:rowOff>
    </xdr:from>
    <xdr:to>
      <xdr:col>15</xdr:col>
      <xdr:colOff>352425</xdr:colOff>
      <xdr:row>90</xdr:row>
      <xdr:rowOff>0</xdr:rowOff>
    </xdr:to>
    <xdr:sp macro="" textlink="">
      <xdr:nvSpPr>
        <xdr:cNvPr id="579" name="AutoShape 46">
          <a:extLst>
            <a:ext uri="{FF2B5EF4-FFF2-40B4-BE49-F238E27FC236}">
              <a16:creationId xmlns:a16="http://schemas.microsoft.com/office/drawing/2014/main" id="{00000000-0008-0000-1D00-000043020000}"/>
            </a:ext>
          </a:extLst>
        </xdr:cNvPr>
        <xdr:cNvSpPr>
          <a:spLocks noChangeArrowheads="1"/>
        </xdr:cNvSpPr>
      </xdr:nvSpPr>
      <xdr:spPr>
        <a:xfrm>
          <a:off x="5968365" y="160896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79</xdr:row>
      <xdr:rowOff>57150</xdr:rowOff>
    </xdr:from>
    <xdr:to>
      <xdr:col>20</xdr:col>
      <xdr:colOff>0</xdr:colOff>
      <xdr:row>81</xdr:row>
      <xdr:rowOff>0</xdr:rowOff>
    </xdr:to>
    <xdr:sp macro="" textlink="">
      <xdr:nvSpPr>
        <xdr:cNvPr id="580" name="AutoShape 46">
          <a:extLst>
            <a:ext uri="{FF2B5EF4-FFF2-40B4-BE49-F238E27FC236}">
              <a16:creationId xmlns:a16="http://schemas.microsoft.com/office/drawing/2014/main" id="{00000000-0008-0000-1D00-000044020000}"/>
            </a:ext>
          </a:extLst>
        </xdr:cNvPr>
        <xdr:cNvSpPr>
          <a:spLocks noChangeArrowheads="1"/>
        </xdr:cNvSpPr>
      </xdr:nvSpPr>
      <xdr:spPr>
        <a:xfrm>
          <a:off x="7486650" y="1447800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79</xdr:row>
      <xdr:rowOff>57150</xdr:rowOff>
    </xdr:from>
    <xdr:to>
      <xdr:col>25</xdr:col>
      <xdr:colOff>352425</xdr:colOff>
      <xdr:row>81</xdr:row>
      <xdr:rowOff>0</xdr:rowOff>
    </xdr:to>
    <xdr:sp macro="" textlink="">
      <xdr:nvSpPr>
        <xdr:cNvPr id="581" name="AutoShape 46">
          <a:extLst>
            <a:ext uri="{FF2B5EF4-FFF2-40B4-BE49-F238E27FC236}">
              <a16:creationId xmlns:a16="http://schemas.microsoft.com/office/drawing/2014/main" id="{00000000-0008-0000-1D00-000045020000}"/>
            </a:ext>
          </a:extLst>
        </xdr:cNvPr>
        <xdr:cNvSpPr>
          <a:spLocks noChangeArrowheads="1"/>
        </xdr:cNvSpPr>
      </xdr:nvSpPr>
      <xdr:spPr>
        <a:xfrm>
          <a:off x="9768205"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79</xdr:row>
      <xdr:rowOff>57150</xdr:rowOff>
    </xdr:from>
    <xdr:to>
      <xdr:col>27</xdr:col>
      <xdr:colOff>352425</xdr:colOff>
      <xdr:row>81</xdr:row>
      <xdr:rowOff>0</xdr:rowOff>
    </xdr:to>
    <xdr:sp macro="" textlink="">
      <xdr:nvSpPr>
        <xdr:cNvPr id="582" name="AutoShape 46">
          <a:extLst>
            <a:ext uri="{FF2B5EF4-FFF2-40B4-BE49-F238E27FC236}">
              <a16:creationId xmlns:a16="http://schemas.microsoft.com/office/drawing/2014/main" id="{00000000-0008-0000-1D00-000046020000}"/>
            </a:ext>
          </a:extLst>
        </xdr:cNvPr>
        <xdr:cNvSpPr>
          <a:spLocks noChangeArrowheads="1"/>
        </xdr:cNvSpPr>
      </xdr:nvSpPr>
      <xdr:spPr>
        <a:xfrm>
          <a:off x="10501630"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88</xdr:row>
      <xdr:rowOff>57150</xdr:rowOff>
    </xdr:from>
    <xdr:to>
      <xdr:col>1</xdr:col>
      <xdr:colOff>352425</xdr:colOff>
      <xdr:row>90</xdr:row>
      <xdr:rowOff>0</xdr:rowOff>
    </xdr:to>
    <xdr:sp macro="" textlink="">
      <xdr:nvSpPr>
        <xdr:cNvPr id="583" name="AutoShape 46">
          <a:extLst>
            <a:ext uri="{FF2B5EF4-FFF2-40B4-BE49-F238E27FC236}">
              <a16:creationId xmlns:a16="http://schemas.microsoft.com/office/drawing/2014/main" id="{00000000-0008-0000-1D00-000047020000}"/>
            </a:ext>
          </a:extLst>
        </xdr:cNvPr>
        <xdr:cNvSpPr>
          <a:spLocks noChangeArrowheads="1"/>
        </xdr:cNvSpPr>
      </xdr:nvSpPr>
      <xdr:spPr>
        <a:xfrm>
          <a:off x="525780" y="1608963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88</xdr:row>
      <xdr:rowOff>57150</xdr:rowOff>
    </xdr:from>
    <xdr:to>
      <xdr:col>3</xdr:col>
      <xdr:colOff>352425</xdr:colOff>
      <xdr:row>90</xdr:row>
      <xdr:rowOff>0</xdr:rowOff>
    </xdr:to>
    <xdr:sp macro="" textlink="">
      <xdr:nvSpPr>
        <xdr:cNvPr id="584" name="AutoShape 46">
          <a:extLst>
            <a:ext uri="{FF2B5EF4-FFF2-40B4-BE49-F238E27FC236}">
              <a16:creationId xmlns:a16="http://schemas.microsoft.com/office/drawing/2014/main" id="{00000000-0008-0000-1D00-000048020000}"/>
            </a:ext>
          </a:extLst>
        </xdr:cNvPr>
        <xdr:cNvSpPr>
          <a:spLocks noChangeArrowheads="1"/>
        </xdr:cNvSpPr>
      </xdr:nvSpPr>
      <xdr:spPr>
        <a:xfrm>
          <a:off x="1362075" y="1608963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79</xdr:row>
      <xdr:rowOff>57150</xdr:rowOff>
    </xdr:from>
    <xdr:to>
      <xdr:col>17</xdr:col>
      <xdr:colOff>352425</xdr:colOff>
      <xdr:row>81</xdr:row>
      <xdr:rowOff>0</xdr:rowOff>
    </xdr:to>
    <xdr:sp macro="" textlink="">
      <xdr:nvSpPr>
        <xdr:cNvPr id="585" name="AutoShape 46">
          <a:extLst>
            <a:ext uri="{FF2B5EF4-FFF2-40B4-BE49-F238E27FC236}">
              <a16:creationId xmlns:a16="http://schemas.microsoft.com/office/drawing/2014/main" id="{00000000-0008-0000-1D00-000049020000}"/>
            </a:ext>
          </a:extLst>
        </xdr:cNvPr>
        <xdr:cNvSpPr>
          <a:spLocks noChangeArrowheads="1"/>
        </xdr:cNvSpPr>
      </xdr:nvSpPr>
      <xdr:spPr>
        <a:xfrm>
          <a:off x="6731000"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79</xdr:row>
      <xdr:rowOff>47625</xdr:rowOff>
    </xdr:from>
    <xdr:to>
      <xdr:col>21</xdr:col>
      <xdr:colOff>180975</xdr:colOff>
      <xdr:row>79</xdr:row>
      <xdr:rowOff>152400</xdr:rowOff>
    </xdr:to>
    <xdr:sp macro="" textlink="">
      <xdr:nvSpPr>
        <xdr:cNvPr id="586" name="Freeform 10707">
          <a:extLst>
            <a:ext uri="{FF2B5EF4-FFF2-40B4-BE49-F238E27FC236}">
              <a16:creationId xmlns:a16="http://schemas.microsoft.com/office/drawing/2014/main" id="{00000000-0008-0000-1D00-00004A020000}"/>
            </a:ext>
          </a:extLst>
        </xdr:cNvPr>
        <xdr:cNvSpPr/>
      </xdr:nvSpPr>
      <xdr:spPr>
        <a:xfrm>
          <a:off x="7658100" y="1446847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79</xdr:row>
      <xdr:rowOff>47625</xdr:rowOff>
    </xdr:from>
    <xdr:to>
      <xdr:col>23</xdr:col>
      <xdr:colOff>180975</xdr:colOff>
      <xdr:row>79</xdr:row>
      <xdr:rowOff>152400</xdr:rowOff>
    </xdr:to>
    <xdr:sp macro="" textlink="">
      <xdr:nvSpPr>
        <xdr:cNvPr id="587" name="Freeform 10707">
          <a:extLst>
            <a:ext uri="{FF2B5EF4-FFF2-40B4-BE49-F238E27FC236}">
              <a16:creationId xmlns:a16="http://schemas.microsoft.com/office/drawing/2014/main" id="{00000000-0008-0000-1D00-00004B020000}"/>
            </a:ext>
          </a:extLst>
        </xdr:cNvPr>
        <xdr:cNvSpPr/>
      </xdr:nvSpPr>
      <xdr:spPr>
        <a:xfrm>
          <a:off x="8435975" y="1446847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79</xdr:row>
      <xdr:rowOff>47625</xdr:rowOff>
    </xdr:from>
    <xdr:to>
      <xdr:col>25</xdr:col>
      <xdr:colOff>180975</xdr:colOff>
      <xdr:row>79</xdr:row>
      <xdr:rowOff>160020</xdr:rowOff>
    </xdr:to>
    <xdr:sp macro="" textlink="">
      <xdr:nvSpPr>
        <xdr:cNvPr id="588" name="Freeform 10707">
          <a:extLst>
            <a:ext uri="{FF2B5EF4-FFF2-40B4-BE49-F238E27FC236}">
              <a16:creationId xmlns:a16="http://schemas.microsoft.com/office/drawing/2014/main" id="{00000000-0008-0000-1D00-00004C020000}"/>
            </a:ext>
          </a:extLst>
        </xdr:cNvPr>
        <xdr:cNvSpPr/>
      </xdr:nvSpPr>
      <xdr:spPr>
        <a:xfrm>
          <a:off x="9191625" y="14468475"/>
          <a:ext cx="757555" cy="1123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79</xdr:row>
      <xdr:rowOff>47625</xdr:rowOff>
    </xdr:from>
    <xdr:to>
      <xdr:col>27</xdr:col>
      <xdr:colOff>180975</xdr:colOff>
      <xdr:row>79</xdr:row>
      <xdr:rowOff>160020</xdr:rowOff>
    </xdr:to>
    <xdr:sp macro="" textlink="">
      <xdr:nvSpPr>
        <xdr:cNvPr id="589" name="Freeform 10707">
          <a:extLst>
            <a:ext uri="{FF2B5EF4-FFF2-40B4-BE49-F238E27FC236}">
              <a16:creationId xmlns:a16="http://schemas.microsoft.com/office/drawing/2014/main" id="{00000000-0008-0000-1D00-00004D020000}"/>
            </a:ext>
          </a:extLst>
        </xdr:cNvPr>
        <xdr:cNvSpPr/>
      </xdr:nvSpPr>
      <xdr:spPr>
        <a:xfrm>
          <a:off x="9939655" y="14468475"/>
          <a:ext cx="742950" cy="1123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88</xdr:row>
      <xdr:rowOff>47625</xdr:rowOff>
    </xdr:from>
    <xdr:to>
      <xdr:col>1</xdr:col>
      <xdr:colOff>180975</xdr:colOff>
      <xdr:row>88</xdr:row>
      <xdr:rowOff>152400</xdr:rowOff>
    </xdr:to>
    <xdr:sp macro="" textlink="">
      <xdr:nvSpPr>
        <xdr:cNvPr id="590" name="Freeform 10707">
          <a:extLst>
            <a:ext uri="{FF2B5EF4-FFF2-40B4-BE49-F238E27FC236}">
              <a16:creationId xmlns:a16="http://schemas.microsoft.com/office/drawing/2014/main" id="{00000000-0008-0000-1D00-00004E020000}"/>
            </a:ext>
          </a:extLst>
        </xdr:cNvPr>
        <xdr:cNvSpPr/>
      </xdr:nvSpPr>
      <xdr:spPr>
        <a:xfrm>
          <a:off x="171450" y="1608010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88</xdr:row>
      <xdr:rowOff>47625</xdr:rowOff>
    </xdr:from>
    <xdr:to>
      <xdr:col>3</xdr:col>
      <xdr:colOff>180975</xdr:colOff>
      <xdr:row>88</xdr:row>
      <xdr:rowOff>152400</xdr:rowOff>
    </xdr:to>
    <xdr:sp macro="" textlink="">
      <xdr:nvSpPr>
        <xdr:cNvPr id="591" name="Freeform 10707">
          <a:extLst>
            <a:ext uri="{FF2B5EF4-FFF2-40B4-BE49-F238E27FC236}">
              <a16:creationId xmlns:a16="http://schemas.microsoft.com/office/drawing/2014/main" id="{00000000-0008-0000-1D00-00004F020000}"/>
            </a:ext>
          </a:extLst>
        </xdr:cNvPr>
        <xdr:cNvSpPr/>
      </xdr:nvSpPr>
      <xdr:spPr>
        <a:xfrm>
          <a:off x="697230" y="1608010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79</xdr:row>
      <xdr:rowOff>47625</xdr:rowOff>
    </xdr:from>
    <xdr:to>
      <xdr:col>19</xdr:col>
      <xdr:colOff>180975</xdr:colOff>
      <xdr:row>79</xdr:row>
      <xdr:rowOff>152400</xdr:rowOff>
    </xdr:to>
    <xdr:sp macro="" textlink="">
      <xdr:nvSpPr>
        <xdr:cNvPr id="592" name="Freeform 10707">
          <a:extLst>
            <a:ext uri="{FF2B5EF4-FFF2-40B4-BE49-F238E27FC236}">
              <a16:creationId xmlns:a16="http://schemas.microsoft.com/office/drawing/2014/main" id="{00000000-0008-0000-1D00-000050020000}"/>
            </a:ext>
          </a:extLst>
        </xdr:cNvPr>
        <xdr:cNvSpPr/>
      </xdr:nvSpPr>
      <xdr:spPr>
        <a:xfrm>
          <a:off x="6902450" y="1446847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81</xdr:row>
      <xdr:rowOff>0</xdr:rowOff>
    </xdr:from>
    <xdr:to>
      <xdr:col>25</xdr:col>
      <xdr:colOff>352425</xdr:colOff>
      <xdr:row>81</xdr:row>
      <xdr:rowOff>0</xdr:rowOff>
    </xdr:to>
    <xdr:sp macro="" textlink="">
      <xdr:nvSpPr>
        <xdr:cNvPr id="593" name="AutoShape 46">
          <a:extLst>
            <a:ext uri="{FF2B5EF4-FFF2-40B4-BE49-F238E27FC236}">
              <a16:creationId xmlns:a16="http://schemas.microsoft.com/office/drawing/2014/main" id="{00000000-0008-0000-1D00-000051020000}"/>
            </a:ext>
          </a:extLst>
        </xdr:cNvPr>
        <xdr:cNvSpPr>
          <a:spLocks noChangeArrowheads="1"/>
        </xdr:cNvSpPr>
      </xdr:nvSpPr>
      <xdr:spPr>
        <a:xfrm>
          <a:off x="9768205" y="1477899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81</xdr:row>
      <xdr:rowOff>0</xdr:rowOff>
    </xdr:from>
    <xdr:to>
      <xdr:col>27</xdr:col>
      <xdr:colOff>352425</xdr:colOff>
      <xdr:row>81</xdr:row>
      <xdr:rowOff>0</xdr:rowOff>
    </xdr:to>
    <xdr:sp macro="" textlink="">
      <xdr:nvSpPr>
        <xdr:cNvPr id="594" name="AutoShape 46">
          <a:extLst>
            <a:ext uri="{FF2B5EF4-FFF2-40B4-BE49-F238E27FC236}">
              <a16:creationId xmlns:a16="http://schemas.microsoft.com/office/drawing/2014/main" id="{00000000-0008-0000-1D00-000052020000}"/>
            </a:ext>
          </a:extLst>
        </xdr:cNvPr>
        <xdr:cNvSpPr>
          <a:spLocks noChangeArrowheads="1"/>
        </xdr:cNvSpPr>
      </xdr:nvSpPr>
      <xdr:spPr>
        <a:xfrm>
          <a:off x="10501630" y="1477899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81</xdr:row>
      <xdr:rowOff>0</xdr:rowOff>
    </xdr:from>
    <xdr:to>
      <xdr:col>23</xdr:col>
      <xdr:colOff>352425</xdr:colOff>
      <xdr:row>81</xdr:row>
      <xdr:rowOff>0</xdr:rowOff>
    </xdr:to>
    <xdr:sp macro="" textlink="">
      <xdr:nvSpPr>
        <xdr:cNvPr id="595" name="AutoShape 46">
          <a:extLst>
            <a:ext uri="{FF2B5EF4-FFF2-40B4-BE49-F238E27FC236}">
              <a16:creationId xmlns:a16="http://schemas.microsoft.com/office/drawing/2014/main" id="{00000000-0008-0000-1D00-000053020000}"/>
            </a:ext>
          </a:extLst>
        </xdr:cNvPr>
        <xdr:cNvSpPr>
          <a:spLocks noChangeArrowheads="1"/>
        </xdr:cNvSpPr>
      </xdr:nvSpPr>
      <xdr:spPr>
        <a:xfrm>
          <a:off x="9020175" y="1477899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90</xdr:row>
      <xdr:rowOff>0</xdr:rowOff>
    </xdr:from>
    <xdr:to>
      <xdr:col>1</xdr:col>
      <xdr:colOff>352425</xdr:colOff>
      <xdr:row>90</xdr:row>
      <xdr:rowOff>0</xdr:rowOff>
    </xdr:to>
    <xdr:sp macro="" textlink="">
      <xdr:nvSpPr>
        <xdr:cNvPr id="596" name="AutoShape 46">
          <a:extLst>
            <a:ext uri="{FF2B5EF4-FFF2-40B4-BE49-F238E27FC236}">
              <a16:creationId xmlns:a16="http://schemas.microsoft.com/office/drawing/2014/main" id="{00000000-0008-0000-1D00-000054020000}"/>
            </a:ext>
          </a:extLst>
        </xdr:cNvPr>
        <xdr:cNvSpPr>
          <a:spLocks noChangeArrowheads="1"/>
        </xdr:cNvSpPr>
      </xdr:nvSpPr>
      <xdr:spPr>
        <a:xfrm>
          <a:off x="525780" y="16390620"/>
          <a:ext cx="340360" cy="0"/>
        </a:xfrm>
        <a:prstGeom prst="triangle">
          <a:avLst>
            <a:gd name="adj" fmla="val 50000"/>
          </a:avLst>
        </a:prstGeom>
        <a:noFill/>
        <a:ln w="9525">
          <a:solidFill>
            <a:srgbClr val="000000"/>
          </a:solidFill>
          <a:miter lim="800000"/>
        </a:ln>
      </xdr:spPr>
    </xdr:sp>
    <xdr:clientData/>
  </xdr:twoCellAnchor>
  <xdr:twoCellAnchor>
    <xdr:from>
      <xdr:col>3</xdr:col>
      <xdr:colOff>182880</xdr:colOff>
      <xdr:row>88</xdr:row>
      <xdr:rowOff>47625</xdr:rowOff>
    </xdr:from>
    <xdr:to>
      <xdr:col>5</xdr:col>
      <xdr:colOff>167640</xdr:colOff>
      <xdr:row>88</xdr:row>
      <xdr:rowOff>114300</xdr:rowOff>
    </xdr:to>
    <xdr:sp macro="" textlink="">
      <xdr:nvSpPr>
        <xdr:cNvPr id="597" name="Freeform 10707">
          <a:extLst>
            <a:ext uri="{FF2B5EF4-FFF2-40B4-BE49-F238E27FC236}">
              <a16:creationId xmlns:a16="http://schemas.microsoft.com/office/drawing/2014/main" id="{00000000-0008-0000-1D00-000055020000}"/>
            </a:ext>
          </a:extLst>
        </xdr:cNvPr>
        <xdr:cNvSpPr/>
      </xdr:nvSpPr>
      <xdr:spPr>
        <a:xfrm>
          <a:off x="1544955" y="16080105"/>
          <a:ext cx="747395" cy="666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81</xdr:row>
      <xdr:rowOff>0</xdr:rowOff>
    </xdr:from>
    <xdr:to>
      <xdr:col>23</xdr:col>
      <xdr:colOff>352425</xdr:colOff>
      <xdr:row>81</xdr:row>
      <xdr:rowOff>0</xdr:rowOff>
    </xdr:to>
    <xdr:sp macro="" textlink="">
      <xdr:nvSpPr>
        <xdr:cNvPr id="598" name="AutoShape 46">
          <a:extLst>
            <a:ext uri="{FF2B5EF4-FFF2-40B4-BE49-F238E27FC236}">
              <a16:creationId xmlns:a16="http://schemas.microsoft.com/office/drawing/2014/main" id="{00000000-0008-0000-1D00-000056020000}"/>
            </a:ext>
          </a:extLst>
        </xdr:cNvPr>
        <xdr:cNvSpPr>
          <a:spLocks noChangeArrowheads="1"/>
        </xdr:cNvSpPr>
      </xdr:nvSpPr>
      <xdr:spPr>
        <a:xfrm>
          <a:off x="9020175" y="1477899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79</xdr:row>
      <xdr:rowOff>57150</xdr:rowOff>
    </xdr:from>
    <xdr:to>
      <xdr:col>21</xdr:col>
      <xdr:colOff>352425</xdr:colOff>
      <xdr:row>81</xdr:row>
      <xdr:rowOff>0</xdr:rowOff>
    </xdr:to>
    <xdr:sp macro="" textlink="">
      <xdr:nvSpPr>
        <xdr:cNvPr id="599" name="AutoShape 46">
          <a:extLst>
            <a:ext uri="{FF2B5EF4-FFF2-40B4-BE49-F238E27FC236}">
              <a16:creationId xmlns:a16="http://schemas.microsoft.com/office/drawing/2014/main" id="{00000000-0008-0000-1D00-000057020000}"/>
            </a:ext>
          </a:extLst>
        </xdr:cNvPr>
        <xdr:cNvSpPr>
          <a:spLocks noChangeArrowheads="1"/>
        </xdr:cNvSpPr>
      </xdr:nvSpPr>
      <xdr:spPr>
        <a:xfrm>
          <a:off x="8264525"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79</xdr:row>
      <xdr:rowOff>57150</xdr:rowOff>
    </xdr:from>
    <xdr:to>
      <xdr:col>23</xdr:col>
      <xdr:colOff>352425</xdr:colOff>
      <xdr:row>81</xdr:row>
      <xdr:rowOff>0</xdr:rowOff>
    </xdr:to>
    <xdr:sp macro="" textlink="">
      <xdr:nvSpPr>
        <xdr:cNvPr id="600" name="AutoShape 46">
          <a:extLst>
            <a:ext uri="{FF2B5EF4-FFF2-40B4-BE49-F238E27FC236}">
              <a16:creationId xmlns:a16="http://schemas.microsoft.com/office/drawing/2014/main" id="{00000000-0008-0000-1D00-000058020000}"/>
            </a:ext>
          </a:extLst>
        </xdr:cNvPr>
        <xdr:cNvSpPr>
          <a:spLocks noChangeArrowheads="1"/>
        </xdr:cNvSpPr>
      </xdr:nvSpPr>
      <xdr:spPr>
        <a:xfrm>
          <a:off x="9020175"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81</xdr:row>
      <xdr:rowOff>0</xdr:rowOff>
    </xdr:from>
    <xdr:to>
      <xdr:col>23</xdr:col>
      <xdr:colOff>352425</xdr:colOff>
      <xdr:row>81</xdr:row>
      <xdr:rowOff>0</xdr:rowOff>
    </xdr:to>
    <xdr:sp macro="" textlink="">
      <xdr:nvSpPr>
        <xdr:cNvPr id="602" name="AutoShape 46">
          <a:extLst>
            <a:ext uri="{FF2B5EF4-FFF2-40B4-BE49-F238E27FC236}">
              <a16:creationId xmlns:a16="http://schemas.microsoft.com/office/drawing/2014/main" id="{00000000-0008-0000-1D00-00005A020000}"/>
            </a:ext>
          </a:extLst>
        </xdr:cNvPr>
        <xdr:cNvSpPr>
          <a:spLocks noChangeArrowheads="1"/>
        </xdr:cNvSpPr>
      </xdr:nvSpPr>
      <xdr:spPr>
        <a:xfrm>
          <a:off x="9020175" y="1477899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79</xdr:row>
      <xdr:rowOff>57150</xdr:rowOff>
    </xdr:from>
    <xdr:to>
      <xdr:col>17</xdr:col>
      <xdr:colOff>190500</xdr:colOff>
      <xdr:row>80</xdr:row>
      <xdr:rowOff>0</xdr:rowOff>
    </xdr:to>
    <xdr:sp macro="" textlink="">
      <xdr:nvSpPr>
        <xdr:cNvPr id="604" name="Freeform 10707">
          <a:extLst>
            <a:ext uri="{FF2B5EF4-FFF2-40B4-BE49-F238E27FC236}">
              <a16:creationId xmlns:a16="http://schemas.microsoft.com/office/drawing/2014/main" id="{00000000-0008-0000-1D00-00005C020000}"/>
            </a:ext>
          </a:extLst>
        </xdr:cNvPr>
        <xdr:cNvSpPr/>
      </xdr:nvSpPr>
      <xdr:spPr>
        <a:xfrm>
          <a:off x="6149340" y="1447800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81</xdr:row>
      <xdr:rowOff>0</xdr:rowOff>
    </xdr:from>
    <xdr:to>
      <xdr:col>23</xdr:col>
      <xdr:colOff>352425</xdr:colOff>
      <xdr:row>81</xdr:row>
      <xdr:rowOff>0</xdr:rowOff>
    </xdr:to>
    <xdr:sp macro="" textlink="">
      <xdr:nvSpPr>
        <xdr:cNvPr id="605" name="AutoShape 46">
          <a:extLst>
            <a:ext uri="{FF2B5EF4-FFF2-40B4-BE49-F238E27FC236}">
              <a16:creationId xmlns:a16="http://schemas.microsoft.com/office/drawing/2014/main" id="{00000000-0008-0000-1D00-00005D020000}"/>
            </a:ext>
          </a:extLst>
        </xdr:cNvPr>
        <xdr:cNvSpPr>
          <a:spLocks noChangeArrowheads="1"/>
        </xdr:cNvSpPr>
      </xdr:nvSpPr>
      <xdr:spPr>
        <a:xfrm>
          <a:off x="9020175" y="1477899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79</xdr:row>
      <xdr:rowOff>57150</xdr:rowOff>
    </xdr:from>
    <xdr:to>
      <xdr:col>14</xdr:col>
      <xdr:colOff>0</xdr:colOff>
      <xdr:row>81</xdr:row>
      <xdr:rowOff>0</xdr:rowOff>
    </xdr:to>
    <xdr:sp macro="" textlink="">
      <xdr:nvSpPr>
        <xdr:cNvPr id="606" name="AutoShape 46">
          <a:extLst>
            <a:ext uri="{FF2B5EF4-FFF2-40B4-BE49-F238E27FC236}">
              <a16:creationId xmlns:a16="http://schemas.microsoft.com/office/drawing/2014/main" id="{00000000-0008-0000-1D00-00005E020000}"/>
            </a:ext>
          </a:extLst>
        </xdr:cNvPr>
        <xdr:cNvSpPr>
          <a:spLocks noChangeArrowheads="1"/>
        </xdr:cNvSpPr>
      </xdr:nvSpPr>
      <xdr:spPr>
        <a:xfrm>
          <a:off x="5205730" y="1447800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79</xdr:row>
      <xdr:rowOff>57150</xdr:rowOff>
    </xdr:from>
    <xdr:to>
      <xdr:col>11</xdr:col>
      <xdr:colOff>352425</xdr:colOff>
      <xdr:row>81</xdr:row>
      <xdr:rowOff>0</xdr:rowOff>
    </xdr:to>
    <xdr:sp macro="" textlink="">
      <xdr:nvSpPr>
        <xdr:cNvPr id="607" name="AutoShape 46">
          <a:extLst>
            <a:ext uri="{FF2B5EF4-FFF2-40B4-BE49-F238E27FC236}">
              <a16:creationId xmlns:a16="http://schemas.microsoft.com/office/drawing/2014/main" id="{00000000-0008-0000-1D00-00005F020000}"/>
            </a:ext>
          </a:extLst>
        </xdr:cNvPr>
        <xdr:cNvSpPr>
          <a:spLocks noChangeArrowheads="1"/>
        </xdr:cNvSpPr>
      </xdr:nvSpPr>
      <xdr:spPr>
        <a:xfrm>
          <a:off x="4443095" y="1447800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79</xdr:row>
      <xdr:rowOff>57150</xdr:rowOff>
    </xdr:from>
    <xdr:to>
      <xdr:col>9</xdr:col>
      <xdr:colOff>352425</xdr:colOff>
      <xdr:row>81</xdr:row>
      <xdr:rowOff>0</xdr:rowOff>
    </xdr:to>
    <xdr:sp macro="" textlink="">
      <xdr:nvSpPr>
        <xdr:cNvPr id="608" name="AutoShape 46">
          <a:extLst>
            <a:ext uri="{FF2B5EF4-FFF2-40B4-BE49-F238E27FC236}">
              <a16:creationId xmlns:a16="http://schemas.microsoft.com/office/drawing/2014/main" id="{00000000-0008-0000-1D00-000060020000}"/>
            </a:ext>
          </a:extLst>
        </xdr:cNvPr>
        <xdr:cNvSpPr>
          <a:spLocks noChangeArrowheads="1"/>
        </xdr:cNvSpPr>
      </xdr:nvSpPr>
      <xdr:spPr>
        <a:xfrm>
          <a:off x="3680460" y="1447800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79</xdr:row>
      <xdr:rowOff>57150</xdr:rowOff>
    </xdr:from>
    <xdr:to>
      <xdr:col>7</xdr:col>
      <xdr:colOff>352425</xdr:colOff>
      <xdr:row>81</xdr:row>
      <xdr:rowOff>0</xdr:rowOff>
    </xdr:to>
    <xdr:sp macro="" textlink="">
      <xdr:nvSpPr>
        <xdr:cNvPr id="609" name="AutoShape 46">
          <a:extLst>
            <a:ext uri="{FF2B5EF4-FFF2-40B4-BE49-F238E27FC236}">
              <a16:creationId xmlns:a16="http://schemas.microsoft.com/office/drawing/2014/main" id="{00000000-0008-0000-1D00-000061020000}"/>
            </a:ext>
          </a:extLst>
        </xdr:cNvPr>
        <xdr:cNvSpPr>
          <a:spLocks noChangeArrowheads="1"/>
        </xdr:cNvSpPr>
      </xdr:nvSpPr>
      <xdr:spPr>
        <a:xfrm>
          <a:off x="2902585" y="1447800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79</xdr:row>
      <xdr:rowOff>47625</xdr:rowOff>
    </xdr:from>
    <xdr:to>
      <xdr:col>9</xdr:col>
      <xdr:colOff>180975</xdr:colOff>
      <xdr:row>79</xdr:row>
      <xdr:rowOff>152400</xdr:rowOff>
    </xdr:to>
    <xdr:sp macro="" textlink="">
      <xdr:nvSpPr>
        <xdr:cNvPr id="610" name="Freeform 10707">
          <a:extLst>
            <a:ext uri="{FF2B5EF4-FFF2-40B4-BE49-F238E27FC236}">
              <a16:creationId xmlns:a16="http://schemas.microsoft.com/office/drawing/2014/main" id="{00000000-0008-0000-1D00-000062020000}"/>
            </a:ext>
          </a:extLst>
        </xdr:cNvPr>
        <xdr:cNvSpPr/>
      </xdr:nvSpPr>
      <xdr:spPr>
        <a:xfrm>
          <a:off x="3074035" y="1446847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79</xdr:row>
      <xdr:rowOff>47625</xdr:rowOff>
    </xdr:from>
    <xdr:to>
      <xdr:col>11</xdr:col>
      <xdr:colOff>180975</xdr:colOff>
      <xdr:row>79</xdr:row>
      <xdr:rowOff>152400</xdr:rowOff>
    </xdr:to>
    <xdr:sp macro="" textlink="">
      <xdr:nvSpPr>
        <xdr:cNvPr id="611" name="Freeform 10707">
          <a:extLst>
            <a:ext uri="{FF2B5EF4-FFF2-40B4-BE49-F238E27FC236}">
              <a16:creationId xmlns:a16="http://schemas.microsoft.com/office/drawing/2014/main" id="{00000000-0008-0000-1D00-000063020000}"/>
            </a:ext>
          </a:extLst>
        </xdr:cNvPr>
        <xdr:cNvSpPr/>
      </xdr:nvSpPr>
      <xdr:spPr>
        <a:xfrm>
          <a:off x="3851910" y="1446847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79</xdr:row>
      <xdr:rowOff>47625</xdr:rowOff>
    </xdr:from>
    <xdr:to>
      <xdr:col>13</xdr:col>
      <xdr:colOff>180975</xdr:colOff>
      <xdr:row>79</xdr:row>
      <xdr:rowOff>152400</xdr:rowOff>
    </xdr:to>
    <xdr:sp macro="" textlink="">
      <xdr:nvSpPr>
        <xdr:cNvPr id="612" name="Freeform 10707">
          <a:extLst>
            <a:ext uri="{FF2B5EF4-FFF2-40B4-BE49-F238E27FC236}">
              <a16:creationId xmlns:a16="http://schemas.microsoft.com/office/drawing/2014/main" id="{00000000-0008-0000-1D00-000064020000}"/>
            </a:ext>
          </a:extLst>
        </xdr:cNvPr>
        <xdr:cNvSpPr/>
      </xdr:nvSpPr>
      <xdr:spPr>
        <a:xfrm>
          <a:off x="4614545" y="1446847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79</xdr:row>
      <xdr:rowOff>57150</xdr:rowOff>
    </xdr:from>
    <xdr:to>
      <xdr:col>5</xdr:col>
      <xdr:colOff>352425</xdr:colOff>
      <xdr:row>81</xdr:row>
      <xdr:rowOff>0</xdr:rowOff>
    </xdr:to>
    <xdr:sp macro="" textlink="">
      <xdr:nvSpPr>
        <xdr:cNvPr id="613" name="AutoShape 46">
          <a:extLst>
            <a:ext uri="{FF2B5EF4-FFF2-40B4-BE49-F238E27FC236}">
              <a16:creationId xmlns:a16="http://schemas.microsoft.com/office/drawing/2014/main" id="{00000000-0008-0000-1D00-000065020000}"/>
            </a:ext>
          </a:extLst>
        </xdr:cNvPr>
        <xdr:cNvSpPr>
          <a:spLocks noChangeArrowheads="1"/>
        </xdr:cNvSpPr>
      </xdr:nvSpPr>
      <xdr:spPr>
        <a:xfrm>
          <a:off x="2124710" y="1447800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79</xdr:row>
      <xdr:rowOff>47625</xdr:rowOff>
    </xdr:from>
    <xdr:to>
      <xdr:col>7</xdr:col>
      <xdr:colOff>161925</xdr:colOff>
      <xdr:row>79</xdr:row>
      <xdr:rowOff>123825</xdr:rowOff>
    </xdr:to>
    <xdr:sp macro="" textlink="">
      <xdr:nvSpPr>
        <xdr:cNvPr id="614" name="Freeform 10707">
          <a:extLst>
            <a:ext uri="{FF2B5EF4-FFF2-40B4-BE49-F238E27FC236}">
              <a16:creationId xmlns:a16="http://schemas.microsoft.com/office/drawing/2014/main" id="{00000000-0008-0000-1D00-000066020000}"/>
            </a:ext>
          </a:extLst>
        </xdr:cNvPr>
        <xdr:cNvSpPr/>
      </xdr:nvSpPr>
      <xdr:spPr>
        <a:xfrm>
          <a:off x="2305685" y="1446847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editAs="oneCell">
    <xdr:from>
      <xdr:col>8</xdr:col>
      <xdr:colOff>114300</xdr:colOff>
      <xdr:row>82</xdr:row>
      <xdr:rowOff>85725</xdr:rowOff>
    </xdr:from>
    <xdr:to>
      <xdr:col>8</xdr:col>
      <xdr:colOff>281951</xdr:colOff>
      <xdr:row>82</xdr:row>
      <xdr:rowOff>85725</xdr:rowOff>
    </xdr:to>
    <xdr:pic>
      <xdr:nvPicPr>
        <xdr:cNvPr id="615" name="Picture 614">
          <a:extLst>
            <a:ext uri="{FF2B5EF4-FFF2-40B4-BE49-F238E27FC236}">
              <a16:creationId xmlns:a16="http://schemas.microsoft.com/office/drawing/2014/main" id="{00000000-0008-0000-1D00-000067020000}"/>
            </a:ext>
          </a:extLst>
        </xdr:cNvPr>
        <xdr:cNvPicPr>
          <a:picLocks noChangeAspect="1"/>
        </xdr:cNvPicPr>
      </xdr:nvPicPr>
      <xdr:blipFill>
        <a:blip xmlns:r="http://schemas.openxmlformats.org/officeDocument/2006/relationships" r:embed="rId2"/>
        <a:stretch>
          <a:fillRect/>
        </a:stretch>
      </xdr:blipFill>
      <xdr:spPr>
        <a:xfrm>
          <a:off x="3372485" y="15043785"/>
          <a:ext cx="167640" cy="0"/>
        </a:xfrm>
        <a:prstGeom prst="rect">
          <a:avLst/>
        </a:prstGeom>
      </xdr:spPr>
    </xdr:pic>
    <xdr:clientData/>
  </xdr:twoCellAnchor>
  <xdr:twoCellAnchor>
    <xdr:from>
      <xdr:col>13</xdr:col>
      <xdr:colOff>0</xdr:colOff>
      <xdr:row>79</xdr:row>
      <xdr:rowOff>57150</xdr:rowOff>
    </xdr:from>
    <xdr:to>
      <xdr:col>14</xdr:col>
      <xdr:colOff>0</xdr:colOff>
      <xdr:row>81</xdr:row>
      <xdr:rowOff>0</xdr:rowOff>
    </xdr:to>
    <xdr:sp macro="" textlink="">
      <xdr:nvSpPr>
        <xdr:cNvPr id="616" name="AutoShape 46">
          <a:extLst>
            <a:ext uri="{FF2B5EF4-FFF2-40B4-BE49-F238E27FC236}">
              <a16:creationId xmlns:a16="http://schemas.microsoft.com/office/drawing/2014/main" id="{00000000-0008-0000-1D00-000068020000}"/>
            </a:ext>
          </a:extLst>
        </xdr:cNvPr>
        <xdr:cNvSpPr>
          <a:spLocks noChangeArrowheads="1"/>
        </xdr:cNvSpPr>
      </xdr:nvSpPr>
      <xdr:spPr>
        <a:xfrm>
          <a:off x="5205730" y="1447800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79</xdr:row>
      <xdr:rowOff>57150</xdr:rowOff>
    </xdr:from>
    <xdr:to>
      <xdr:col>11</xdr:col>
      <xdr:colOff>352425</xdr:colOff>
      <xdr:row>81</xdr:row>
      <xdr:rowOff>0</xdr:rowOff>
    </xdr:to>
    <xdr:sp macro="" textlink="">
      <xdr:nvSpPr>
        <xdr:cNvPr id="617" name="AutoShape 46">
          <a:extLst>
            <a:ext uri="{FF2B5EF4-FFF2-40B4-BE49-F238E27FC236}">
              <a16:creationId xmlns:a16="http://schemas.microsoft.com/office/drawing/2014/main" id="{00000000-0008-0000-1D00-000069020000}"/>
            </a:ext>
          </a:extLst>
        </xdr:cNvPr>
        <xdr:cNvSpPr>
          <a:spLocks noChangeArrowheads="1"/>
        </xdr:cNvSpPr>
      </xdr:nvSpPr>
      <xdr:spPr>
        <a:xfrm>
          <a:off x="4443095"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79</xdr:row>
      <xdr:rowOff>57150</xdr:rowOff>
    </xdr:from>
    <xdr:to>
      <xdr:col>7</xdr:col>
      <xdr:colOff>352425</xdr:colOff>
      <xdr:row>81</xdr:row>
      <xdr:rowOff>0</xdr:rowOff>
    </xdr:to>
    <xdr:sp macro="" textlink="">
      <xdr:nvSpPr>
        <xdr:cNvPr id="618" name="AutoShape 46">
          <a:extLst>
            <a:ext uri="{FF2B5EF4-FFF2-40B4-BE49-F238E27FC236}">
              <a16:creationId xmlns:a16="http://schemas.microsoft.com/office/drawing/2014/main" id="{00000000-0008-0000-1D00-00006A020000}"/>
            </a:ext>
          </a:extLst>
        </xdr:cNvPr>
        <xdr:cNvSpPr>
          <a:spLocks noChangeArrowheads="1"/>
        </xdr:cNvSpPr>
      </xdr:nvSpPr>
      <xdr:spPr>
        <a:xfrm>
          <a:off x="2902585" y="14478000"/>
          <a:ext cx="352425" cy="300990"/>
        </a:xfrm>
        <a:prstGeom prst="triangle">
          <a:avLst>
            <a:gd name="adj" fmla="val 50000"/>
          </a:avLst>
        </a:prstGeom>
        <a:noFill/>
        <a:ln w="9525">
          <a:solidFill>
            <a:srgbClr val="000000"/>
          </a:solidFill>
          <a:miter lim="800000"/>
        </a:ln>
      </xdr:spPr>
    </xdr:sp>
    <xdr:clientData/>
  </xdr:twoCellAnchor>
  <xdr:twoCellAnchor>
    <xdr:from>
      <xdr:col>13</xdr:col>
      <xdr:colOff>171450</xdr:colOff>
      <xdr:row>79</xdr:row>
      <xdr:rowOff>57150</xdr:rowOff>
    </xdr:from>
    <xdr:to>
      <xdr:col>15</xdr:col>
      <xdr:colOff>190500</xdr:colOff>
      <xdr:row>80</xdr:row>
      <xdr:rowOff>0</xdr:rowOff>
    </xdr:to>
    <xdr:sp macro="" textlink="">
      <xdr:nvSpPr>
        <xdr:cNvPr id="619" name="Freeform 10707">
          <a:extLst>
            <a:ext uri="{FF2B5EF4-FFF2-40B4-BE49-F238E27FC236}">
              <a16:creationId xmlns:a16="http://schemas.microsoft.com/office/drawing/2014/main" id="{00000000-0008-0000-1D00-00006B020000}"/>
            </a:ext>
          </a:extLst>
        </xdr:cNvPr>
        <xdr:cNvSpPr/>
      </xdr:nvSpPr>
      <xdr:spPr>
        <a:xfrm>
          <a:off x="5377180" y="1447800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79</xdr:row>
      <xdr:rowOff>57150</xdr:rowOff>
    </xdr:from>
    <xdr:to>
      <xdr:col>5</xdr:col>
      <xdr:colOff>352425</xdr:colOff>
      <xdr:row>81</xdr:row>
      <xdr:rowOff>0</xdr:rowOff>
    </xdr:to>
    <xdr:sp macro="" textlink="">
      <xdr:nvSpPr>
        <xdr:cNvPr id="620" name="AutoShape 46">
          <a:extLst>
            <a:ext uri="{FF2B5EF4-FFF2-40B4-BE49-F238E27FC236}">
              <a16:creationId xmlns:a16="http://schemas.microsoft.com/office/drawing/2014/main" id="{00000000-0008-0000-1D00-00006C020000}"/>
            </a:ext>
          </a:extLst>
        </xdr:cNvPr>
        <xdr:cNvSpPr>
          <a:spLocks noChangeArrowheads="1"/>
        </xdr:cNvSpPr>
      </xdr:nvSpPr>
      <xdr:spPr>
        <a:xfrm>
          <a:off x="2124710" y="14478000"/>
          <a:ext cx="352425" cy="300990"/>
        </a:xfrm>
        <a:prstGeom prst="triangle">
          <a:avLst>
            <a:gd name="adj" fmla="val 50000"/>
          </a:avLst>
        </a:prstGeom>
        <a:noFill/>
        <a:ln w="9525">
          <a:solidFill>
            <a:srgbClr val="000000"/>
          </a:solidFill>
          <a:miter lim="800000"/>
        </a:ln>
      </xdr:spPr>
    </xdr:sp>
    <xdr:clientData/>
  </xdr:twoCellAnchor>
  <xdr:twoCellAnchor editAs="oneCell">
    <xdr:from>
      <xdr:col>8</xdr:col>
      <xdr:colOff>114300</xdr:colOff>
      <xdr:row>82</xdr:row>
      <xdr:rowOff>85725</xdr:rowOff>
    </xdr:from>
    <xdr:to>
      <xdr:col>8</xdr:col>
      <xdr:colOff>281951</xdr:colOff>
      <xdr:row>82</xdr:row>
      <xdr:rowOff>85725</xdr:rowOff>
    </xdr:to>
    <xdr:pic>
      <xdr:nvPicPr>
        <xdr:cNvPr id="621" name="Picture 620">
          <a:extLst>
            <a:ext uri="{FF2B5EF4-FFF2-40B4-BE49-F238E27FC236}">
              <a16:creationId xmlns:a16="http://schemas.microsoft.com/office/drawing/2014/main" id="{00000000-0008-0000-1D00-00006D020000}"/>
            </a:ext>
          </a:extLst>
        </xdr:cNvPr>
        <xdr:cNvPicPr>
          <a:picLocks noChangeAspect="1"/>
        </xdr:cNvPicPr>
      </xdr:nvPicPr>
      <xdr:blipFill>
        <a:blip xmlns:r="http://schemas.openxmlformats.org/officeDocument/2006/relationships" r:embed="rId2"/>
        <a:stretch>
          <a:fillRect/>
        </a:stretch>
      </xdr:blipFill>
      <xdr:spPr>
        <a:xfrm>
          <a:off x="3372485" y="15043785"/>
          <a:ext cx="167640" cy="0"/>
        </a:xfrm>
        <a:prstGeom prst="rect">
          <a:avLst/>
        </a:prstGeom>
      </xdr:spPr>
    </xdr:pic>
    <xdr:clientData/>
  </xdr:twoCellAnchor>
  <xdr:twoCellAnchor>
    <xdr:from>
      <xdr:col>15</xdr:col>
      <xdr:colOff>0</xdr:colOff>
      <xdr:row>79</xdr:row>
      <xdr:rowOff>57150</xdr:rowOff>
    </xdr:from>
    <xdr:to>
      <xdr:col>15</xdr:col>
      <xdr:colOff>352425</xdr:colOff>
      <xdr:row>81</xdr:row>
      <xdr:rowOff>0</xdr:rowOff>
    </xdr:to>
    <xdr:sp macro="" textlink="">
      <xdr:nvSpPr>
        <xdr:cNvPr id="622" name="AutoShape 46">
          <a:extLst>
            <a:ext uri="{FF2B5EF4-FFF2-40B4-BE49-F238E27FC236}">
              <a16:creationId xmlns:a16="http://schemas.microsoft.com/office/drawing/2014/main" id="{00000000-0008-0000-1D00-00006E020000}"/>
            </a:ext>
          </a:extLst>
        </xdr:cNvPr>
        <xdr:cNvSpPr>
          <a:spLocks noChangeArrowheads="1"/>
        </xdr:cNvSpPr>
      </xdr:nvSpPr>
      <xdr:spPr>
        <a:xfrm>
          <a:off x="5968365" y="144780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70</xdr:row>
      <xdr:rowOff>57150</xdr:rowOff>
    </xdr:from>
    <xdr:to>
      <xdr:col>20</xdr:col>
      <xdr:colOff>0</xdr:colOff>
      <xdr:row>72</xdr:row>
      <xdr:rowOff>0</xdr:rowOff>
    </xdr:to>
    <xdr:sp macro="" textlink="">
      <xdr:nvSpPr>
        <xdr:cNvPr id="623" name="AutoShape 46">
          <a:extLst>
            <a:ext uri="{FF2B5EF4-FFF2-40B4-BE49-F238E27FC236}">
              <a16:creationId xmlns:a16="http://schemas.microsoft.com/office/drawing/2014/main" id="{00000000-0008-0000-1D00-00006F020000}"/>
            </a:ext>
          </a:extLst>
        </xdr:cNvPr>
        <xdr:cNvSpPr>
          <a:spLocks noChangeArrowheads="1"/>
        </xdr:cNvSpPr>
      </xdr:nvSpPr>
      <xdr:spPr>
        <a:xfrm>
          <a:off x="7486650" y="1286637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70</xdr:row>
      <xdr:rowOff>57150</xdr:rowOff>
    </xdr:from>
    <xdr:to>
      <xdr:col>25</xdr:col>
      <xdr:colOff>352425</xdr:colOff>
      <xdr:row>72</xdr:row>
      <xdr:rowOff>0</xdr:rowOff>
    </xdr:to>
    <xdr:sp macro="" textlink="">
      <xdr:nvSpPr>
        <xdr:cNvPr id="624" name="AutoShape 46">
          <a:extLst>
            <a:ext uri="{FF2B5EF4-FFF2-40B4-BE49-F238E27FC236}">
              <a16:creationId xmlns:a16="http://schemas.microsoft.com/office/drawing/2014/main" id="{00000000-0008-0000-1D00-000070020000}"/>
            </a:ext>
          </a:extLst>
        </xdr:cNvPr>
        <xdr:cNvSpPr>
          <a:spLocks noChangeArrowheads="1"/>
        </xdr:cNvSpPr>
      </xdr:nvSpPr>
      <xdr:spPr>
        <a:xfrm>
          <a:off x="9768205" y="128663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70</xdr:row>
      <xdr:rowOff>57150</xdr:rowOff>
    </xdr:from>
    <xdr:to>
      <xdr:col>27</xdr:col>
      <xdr:colOff>352425</xdr:colOff>
      <xdr:row>72</xdr:row>
      <xdr:rowOff>0</xdr:rowOff>
    </xdr:to>
    <xdr:sp macro="" textlink="">
      <xdr:nvSpPr>
        <xdr:cNvPr id="625" name="AutoShape 46">
          <a:extLst>
            <a:ext uri="{FF2B5EF4-FFF2-40B4-BE49-F238E27FC236}">
              <a16:creationId xmlns:a16="http://schemas.microsoft.com/office/drawing/2014/main" id="{00000000-0008-0000-1D00-000071020000}"/>
            </a:ext>
          </a:extLst>
        </xdr:cNvPr>
        <xdr:cNvSpPr>
          <a:spLocks noChangeArrowheads="1"/>
        </xdr:cNvSpPr>
      </xdr:nvSpPr>
      <xdr:spPr>
        <a:xfrm>
          <a:off x="10501630" y="1286637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79</xdr:row>
      <xdr:rowOff>57150</xdr:rowOff>
    </xdr:from>
    <xdr:to>
      <xdr:col>1</xdr:col>
      <xdr:colOff>352425</xdr:colOff>
      <xdr:row>81</xdr:row>
      <xdr:rowOff>0</xdr:rowOff>
    </xdr:to>
    <xdr:sp macro="" textlink="">
      <xdr:nvSpPr>
        <xdr:cNvPr id="626" name="AutoShape 46">
          <a:extLst>
            <a:ext uri="{FF2B5EF4-FFF2-40B4-BE49-F238E27FC236}">
              <a16:creationId xmlns:a16="http://schemas.microsoft.com/office/drawing/2014/main" id="{00000000-0008-0000-1D00-000072020000}"/>
            </a:ext>
          </a:extLst>
        </xdr:cNvPr>
        <xdr:cNvSpPr>
          <a:spLocks noChangeArrowheads="1"/>
        </xdr:cNvSpPr>
      </xdr:nvSpPr>
      <xdr:spPr>
        <a:xfrm>
          <a:off x="525780" y="1447800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79</xdr:row>
      <xdr:rowOff>57150</xdr:rowOff>
    </xdr:from>
    <xdr:to>
      <xdr:col>3</xdr:col>
      <xdr:colOff>352425</xdr:colOff>
      <xdr:row>81</xdr:row>
      <xdr:rowOff>0</xdr:rowOff>
    </xdr:to>
    <xdr:sp macro="" textlink="">
      <xdr:nvSpPr>
        <xdr:cNvPr id="627" name="AutoShape 46">
          <a:extLst>
            <a:ext uri="{FF2B5EF4-FFF2-40B4-BE49-F238E27FC236}">
              <a16:creationId xmlns:a16="http://schemas.microsoft.com/office/drawing/2014/main" id="{00000000-0008-0000-1D00-000073020000}"/>
            </a:ext>
          </a:extLst>
        </xdr:cNvPr>
        <xdr:cNvSpPr>
          <a:spLocks noChangeArrowheads="1"/>
        </xdr:cNvSpPr>
      </xdr:nvSpPr>
      <xdr:spPr>
        <a:xfrm>
          <a:off x="1362075" y="14478000"/>
          <a:ext cx="340360" cy="300990"/>
        </a:xfrm>
        <a:prstGeom prst="triangle">
          <a:avLst>
            <a:gd name="adj" fmla="val 50000"/>
          </a:avLst>
        </a:prstGeom>
        <a:noFill/>
        <a:ln w="9525">
          <a:solidFill>
            <a:srgbClr val="000000"/>
          </a:solidFill>
          <a:miter lim="800000"/>
        </a:ln>
      </xdr:spPr>
    </xdr:sp>
    <xdr:clientData/>
  </xdr:twoCellAnchor>
  <xdr:twoCellAnchor>
    <xdr:from>
      <xdr:col>17</xdr:col>
      <xdr:colOff>0</xdr:colOff>
      <xdr:row>70</xdr:row>
      <xdr:rowOff>57150</xdr:rowOff>
    </xdr:from>
    <xdr:to>
      <xdr:col>17</xdr:col>
      <xdr:colOff>352425</xdr:colOff>
      <xdr:row>72</xdr:row>
      <xdr:rowOff>0</xdr:rowOff>
    </xdr:to>
    <xdr:sp macro="" textlink="">
      <xdr:nvSpPr>
        <xdr:cNvPr id="628" name="AutoShape 46">
          <a:extLst>
            <a:ext uri="{FF2B5EF4-FFF2-40B4-BE49-F238E27FC236}">
              <a16:creationId xmlns:a16="http://schemas.microsoft.com/office/drawing/2014/main" id="{00000000-0008-0000-1D00-000074020000}"/>
            </a:ext>
          </a:extLst>
        </xdr:cNvPr>
        <xdr:cNvSpPr>
          <a:spLocks noChangeArrowheads="1"/>
        </xdr:cNvSpPr>
      </xdr:nvSpPr>
      <xdr:spPr>
        <a:xfrm>
          <a:off x="6731000" y="12866370"/>
          <a:ext cx="352425" cy="300990"/>
        </a:xfrm>
        <a:prstGeom prst="triangle">
          <a:avLst>
            <a:gd name="adj" fmla="val 50000"/>
          </a:avLst>
        </a:prstGeom>
        <a:noFill/>
        <a:ln w="9525">
          <a:solidFill>
            <a:srgbClr val="000000"/>
          </a:solidFill>
          <a:miter lim="800000"/>
        </a:ln>
      </xdr:spPr>
    </xdr:sp>
    <xdr:clientData/>
  </xdr:twoCellAnchor>
  <xdr:twoCellAnchor>
    <xdr:from>
      <xdr:col>19</xdr:col>
      <xdr:colOff>171450</xdr:colOff>
      <xdr:row>70</xdr:row>
      <xdr:rowOff>47625</xdr:rowOff>
    </xdr:from>
    <xdr:to>
      <xdr:col>21</xdr:col>
      <xdr:colOff>180975</xdr:colOff>
      <xdr:row>70</xdr:row>
      <xdr:rowOff>152400</xdr:rowOff>
    </xdr:to>
    <xdr:sp macro="" textlink="">
      <xdr:nvSpPr>
        <xdr:cNvPr id="629" name="Freeform 10707">
          <a:extLst>
            <a:ext uri="{FF2B5EF4-FFF2-40B4-BE49-F238E27FC236}">
              <a16:creationId xmlns:a16="http://schemas.microsoft.com/office/drawing/2014/main" id="{00000000-0008-0000-1D00-000075020000}"/>
            </a:ext>
          </a:extLst>
        </xdr:cNvPr>
        <xdr:cNvSpPr/>
      </xdr:nvSpPr>
      <xdr:spPr>
        <a:xfrm>
          <a:off x="7658100" y="1285684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70</xdr:row>
      <xdr:rowOff>47625</xdr:rowOff>
    </xdr:from>
    <xdr:to>
      <xdr:col>23</xdr:col>
      <xdr:colOff>180975</xdr:colOff>
      <xdr:row>70</xdr:row>
      <xdr:rowOff>152400</xdr:rowOff>
    </xdr:to>
    <xdr:sp macro="" textlink="">
      <xdr:nvSpPr>
        <xdr:cNvPr id="630" name="Freeform 10707">
          <a:extLst>
            <a:ext uri="{FF2B5EF4-FFF2-40B4-BE49-F238E27FC236}">
              <a16:creationId xmlns:a16="http://schemas.microsoft.com/office/drawing/2014/main" id="{00000000-0008-0000-1D00-000076020000}"/>
            </a:ext>
          </a:extLst>
        </xdr:cNvPr>
        <xdr:cNvSpPr/>
      </xdr:nvSpPr>
      <xdr:spPr>
        <a:xfrm>
          <a:off x="8435975" y="1285684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70</xdr:row>
      <xdr:rowOff>47625</xdr:rowOff>
    </xdr:from>
    <xdr:to>
      <xdr:col>25</xdr:col>
      <xdr:colOff>180975</xdr:colOff>
      <xdr:row>70</xdr:row>
      <xdr:rowOff>152400</xdr:rowOff>
    </xdr:to>
    <xdr:sp macro="" textlink="">
      <xdr:nvSpPr>
        <xdr:cNvPr id="631" name="Freeform 10707">
          <a:extLst>
            <a:ext uri="{FF2B5EF4-FFF2-40B4-BE49-F238E27FC236}">
              <a16:creationId xmlns:a16="http://schemas.microsoft.com/office/drawing/2014/main" id="{00000000-0008-0000-1D00-000077020000}"/>
            </a:ext>
          </a:extLst>
        </xdr:cNvPr>
        <xdr:cNvSpPr/>
      </xdr:nvSpPr>
      <xdr:spPr>
        <a:xfrm>
          <a:off x="9191625" y="1285684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70</xdr:row>
      <xdr:rowOff>47625</xdr:rowOff>
    </xdr:from>
    <xdr:to>
      <xdr:col>27</xdr:col>
      <xdr:colOff>180975</xdr:colOff>
      <xdr:row>70</xdr:row>
      <xdr:rowOff>152400</xdr:rowOff>
    </xdr:to>
    <xdr:sp macro="" textlink="">
      <xdr:nvSpPr>
        <xdr:cNvPr id="632" name="Freeform 10707">
          <a:extLst>
            <a:ext uri="{FF2B5EF4-FFF2-40B4-BE49-F238E27FC236}">
              <a16:creationId xmlns:a16="http://schemas.microsoft.com/office/drawing/2014/main" id="{00000000-0008-0000-1D00-000078020000}"/>
            </a:ext>
          </a:extLst>
        </xdr:cNvPr>
        <xdr:cNvSpPr/>
      </xdr:nvSpPr>
      <xdr:spPr>
        <a:xfrm>
          <a:off x="9939655" y="1285684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79</xdr:row>
      <xdr:rowOff>47625</xdr:rowOff>
    </xdr:from>
    <xdr:to>
      <xdr:col>1</xdr:col>
      <xdr:colOff>180975</xdr:colOff>
      <xdr:row>79</xdr:row>
      <xdr:rowOff>152400</xdr:rowOff>
    </xdr:to>
    <xdr:sp macro="" textlink="">
      <xdr:nvSpPr>
        <xdr:cNvPr id="633" name="Freeform 10707">
          <a:extLst>
            <a:ext uri="{FF2B5EF4-FFF2-40B4-BE49-F238E27FC236}">
              <a16:creationId xmlns:a16="http://schemas.microsoft.com/office/drawing/2014/main" id="{00000000-0008-0000-1D00-000079020000}"/>
            </a:ext>
          </a:extLst>
        </xdr:cNvPr>
        <xdr:cNvSpPr/>
      </xdr:nvSpPr>
      <xdr:spPr>
        <a:xfrm>
          <a:off x="171450" y="1446847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79</xdr:row>
      <xdr:rowOff>47625</xdr:rowOff>
    </xdr:from>
    <xdr:to>
      <xdr:col>3</xdr:col>
      <xdr:colOff>180975</xdr:colOff>
      <xdr:row>79</xdr:row>
      <xdr:rowOff>152400</xdr:rowOff>
    </xdr:to>
    <xdr:sp macro="" textlink="">
      <xdr:nvSpPr>
        <xdr:cNvPr id="634" name="Freeform 10707">
          <a:extLst>
            <a:ext uri="{FF2B5EF4-FFF2-40B4-BE49-F238E27FC236}">
              <a16:creationId xmlns:a16="http://schemas.microsoft.com/office/drawing/2014/main" id="{00000000-0008-0000-1D00-00007A020000}"/>
            </a:ext>
          </a:extLst>
        </xdr:cNvPr>
        <xdr:cNvSpPr/>
      </xdr:nvSpPr>
      <xdr:spPr>
        <a:xfrm>
          <a:off x="697230" y="1446847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70</xdr:row>
      <xdr:rowOff>47625</xdr:rowOff>
    </xdr:from>
    <xdr:to>
      <xdr:col>19</xdr:col>
      <xdr:colOff>180975</xdr:colOff>
      <xdr:row>70</xdr:row>
      <xdr:rowOff>152400</xdr:rowOff>
    </xdr:to>
    <xdr:sp macro="" textlink="">
      <xdr:nvSpPr>
        <xdr:cNvPr id="635" name="Freeform 10707">
          <a:extLst>
            <a:ext uri="{FF2B5EF4-FFF2-40B4-BE49-F238E27FC236}">
              <a16:creationId xmlns:a16="http://schemas.microsoft.com/office/drawing/2014/main" id="{00000000-0008-0000-1D00-00007B020000}"/>
            </a:ext>
          </a:extLst>
        </xdr:cNvPr>
        <xdr:cNvSpPr/>
      </xdr:nvSpPr>
      <xdr:spPr>
        <a:xfrm>
          <a:off x="6902450" y="1285684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27</xdr:col>
      <xdr:colOff>0</xdr:colOff>
      <xdr:row>72</xdr:row>
      <xdr:rowOff>0</xdr:rowOff>
    </xdr:from>
    <xdr:to>
      <xdr:col>27</xdr:col>
      <xdr:colOff>352425</xdr:colOff>
      <xdr:row>72</xdr:row>
      <xdr:rowOff>0</xdr:rowOff>
    </xdr:to>
    <xdr:sp macro="" textlink="">
      <xdr:nvSpPr>
        <xdr:cNvPr id="637" name="AutoShape 46">
          <a:extLst>
            <a:ext uri="{FF2B5EF4-FFF2-40B4-BE49-F238E27FC236}">
              <a16:creationId xmlns:a16="http://schemas.microsoft.com/office/drawing/2014/main" id="{00000000-0008-0000-1D00-00007D020000}"/>
            </a:ext>
          </a:extLst>
        </xdr:cNvPr>
        <xdr:cNvSpPr>
          <a:spLocks noChangeArrowheads="1"/>
        </xdr:cNvSpPr>
      </xdr:nvSpPr>
      <xdr:spPr>
        <a:xfrm>
          <a:off x="10501630" y="1316736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72</xdr:row>
      <xdr:rowOff>0</xdr:rowOff>
    </xdr:from>
    <xdr:to>
      <xdr:col>23</xdr:col>
      <xdr:colOff>352425</xdr:colOff>
      <xdr:row>72</xdr:row>
      <xdr:rowOff>0</xdr:rowOff>
    </xdr:to>
    <xdr:sp macro="" textlink="">
      <xdr:nvSpPr>
        <xdr:cNvPr id="638" name="AutoShape 46">
          <a:extLst>
            <a:ext uri="{FF2B5EF4-FFF2-40B4-BE49-F238E27FC236}">
              <a16:creationId xmlns:a16="http://schemas.microsoft.com/office/drawing/2014/main" id="{00000000-0008-0000-1D00-00007E020000}"/>
            </a:ext>
          </a:extLst>
        </xdr:cNvPr>
        <xdr:cNvSpPr>
          <a:spLocks noChangeArrowheads="1"/>
        </xdr:cNvSpPr>
      </xdr:nvSpPr>
      <xdr:spPr>
        <a:xfrm>
          <a:off x="9020175" y="1316736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81</xdr:row>
      <xdr:rowOff>0</xdr:rowOff>
    </xdr:from>
    <xdr:to>
      <xdr:col>1</xdr:col>
      <xdr:colOff>352425</xdr:colOff>
      <xdr:row>81</xdr:row>
      <xdr:rowOff>0</xdr:rowOff>
    </xdr:to>
    <xdr:sp macro="" textlink="">
      <xdr:nvSpPr>
        <xdr:cNvPr id="639" name="AutoShape 46">
          <a:extLst>
            <a:ext uri="{FF2B5EF4-FFF2-40B4-BE49-F238E27FC236}">
              <a16:creationId xmlns:a16="http://schemas.microsoft.com/office/drawing/2014/main" id="{00000000-0008-0000-1D00-00007F020000}"/>
            </a:ext>
          </a:extLst>
        </xdr:cNvPr>
        <xdr:cNvSpPr>
          <a:spLocks noChangeArrowheads="1"/>
        </xdr:cNvSpPr>
      </xdr:nvSpPr>
      <xdr:spPr>
        <a:xfrm>
          <a:off x="525780" y="1477899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79</xdr:row>
      <xdr:rowOff>47625</xdr:rowOff>
    </xdr:from>
    <xdr:to>
      <xdr:col>5</xdr:col>
      <xdr:colOff>167640</xdr:colOff>
      <xdr:row>79</xdr:row>
      <xdr:rowOff>152400</xdr:rowOff>
    </xdr:to>
    <xdr:sp macro="" textlink="">
      <xdr:nvSpPr>
        <xdr:cNvPr id="640" name="Freeform 10707">
          <a:extLst>
            <a:ext uri="{FF2B5EF4-FFF2-40B4-BE49-F238E27FC236}">
              <a16:creationId xmlns:a16="http://schemas.microsoft.com/office/drawing/2014/main" id="{00000000-0008-0000-1D00-000080020000}"/>
            </a:ext>
          </a:extLst>
        </xdr:cNvPr>
        <xdr:cNvSpPr/>
      </xdr:nvSpPr>
      <xdr:spPr>
        <a:xfrm>
          <a:off x="1525906" y="14159865"/>
          <a:ext cx="828674"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72</xdr:row>
      <xdr:rowOff>0</xdr:rowOff>
    </xdr:from>
    <xdr:to>
      <xdr:col>23</xdr:col>
      <xdr:colOff>352425</xdr:colOff>
      <xdr:row>72</xdr:row>
      <xdr:rowOff>0</xdr:rowOff>
    </xdr:to>
    <xdr:sp macro="" textlink="">
      <xdr:nvSpPr>
        <xdr:cNvPr id="641" name="AutoShape 46">
          <a:extLst>
            <a:ext uri="{FF2B5EF4-FFF2-40B4-BE49-F238E27FC236}">
              <a16:creationId xmlns:a16="http://schemas.microsoft.com/office/drawing/2014/main" id="{00000000-0008-0000-1D00-000081020000}"/>
            </a:ext>
          </a:extLst>
        </xdr:cNvPr>
        <xdr:cNvSpPr>
          <a:spLocks noChangeArrowheads="1"/>
        </xdr:cNvSpPr>
      </xdr:nvSpPr>
      <xdr:spPr>
        <a:xfrm>
          <a:off x="9020175" y="1316736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70</xdr:row>
      <xdr:rowOff>57150</xdr:rowOff>
    </xdr:from>
    <xdr:to>
      <xdr:col>21</xdr:col>
      <xdr:colOff>352425</xdr:colOff>
      <xdr:row>72</xdr:row>
      <xdr:rowOff>0</xdr:rowOff>
    </xdr:to>
    <xdr:sp macro="" textlink="">
      <xdr:nvSpPr>
        <xdr:cNvPr id="642" name="AutoShape 46">
          <a:extLst>
            <a:ext uri="{FF2B5EF4-FFF2-40B4-BE49-F238E27FC236}">
              <a16:creationId xmlns:a16="http://schemas.microsoft.com/office/drawing/2014/main" id="{00000000-0008-0000-1D00-000082020000}"/>
            </a:ext>
          </a:extLst>
        </xdr:cNvPr>
        <xdr:cNvSpPr>
          <a:spLocks noChangeArrowheads="1"/>
        </xdr:cNvSpPr>
      </xdr:nvSpPr>
      <xdr:spPr>
        <a:xfrm>
          <a:off x="8264525" y="12866370"/>
          <a:ext cx="352425"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70</xdr:row>
      <xdr:rowOff>57150</xdr:rowOff>
    </xdr:from>
    <xdr:to>
      <xdr:col>23</xdr:col>
      <xdr:colOff>352425</xdr:colOff>
      <xdr:row>72</xdr:row>
      <xdr:rowOff>0</xdr:rowOff>
    </xdr:to>
    <xdr:sp macro="" textlink="">
      <xdr:nvSpPr>
        <xdr:cNvPr id="643" name="AutoShape 46">
          <a:extLst>
            <a:ext uri="{FF2B5EF4-FFF2-40B4-BE49-F238E27FC236}">
              <a16:creationId xmlns:a16="http://schemas.microsoft.com/office/drawing/2014/main" id="{00000000-0008-0000-1D00-000083020000}"/>
            </a:ext>
          </a:extLst>
        </xdr:cNvPr>
        <xdr:cNvSpPr>
          <a:spLocks noChangeArrowheads="1"/>
        </xdr:cNvSpPr>
      </xdr:nvSpPr>
      <xdr:spPr>
        <a:xfrm>
          <a:off x="9020175" y="128663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70</xdr:row>
      <xdr:rowOff>57150</xdr:rowOff>
    </xdr:from>
    <xdr:to>
      <xdr:col>20</xdr:col>
      <xdr:colOff>0</xdr:colOff>
      <xdr:row>72</xdr:row>
      <xdr:rowOff>0</xdr:rowOff>
    </xdr:to>
    <xdr:sp macro="" textlink="">
      <xdr:nvSpPr>
        <xdr:cNvPr id="644" name="AutoShape 46">
          <a:extLst>
            <a:ext uri="{FF2B5EF4-FFF2-40B4-BE49-F238E27FC236}">
              <a16:creationId xmlns:a16="http://schemas.microsoft.com/office/drawing/2014/main" id="{00000000-0008-0000-1D00-000084020000}"/>
            </a:ext>
          </a:extLst>
        </xdr:cNvPr>
        <xdr:cNvSpPr>
          <a:spLocks noChangeArrowheads="1"/>
        </xdr:cNvSpPr>
      </xdr:nvSpPr>
      <xdr:spPr>
        <a:xfrm>
          <a:off x="7486650" y="1286637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72</xdr:row>
      <xdr:rowOff>0</xdr:rowOff>
    </xdr:from>
    <xdr:to>
      <xdr:col>23</xdr:col>
      <xdr:colOff>352425</xdr:colOff>
      <xdr:row>72</xdr:row>
      <xdr:rowOff>0</xdr:rowOff>
    </xdr:to>
    <xdr:sp macro="" textlink="">
      <xdr:nvSpPr>
        <xdr:cNvPr id="647" name="AutoShape 46">
          <a:extLst>
            <a:ext uri="{FF2B5EF4-FFF2-40B4-BE49-F238E27FC236}">
              <a16:creationId xmlns:a16="http://schemas.microsoft.com/office/drawing/2014/main" id="{00000000-0008-0000-1D00-000087020000}"/>
            </a:ext>
          </a:extLst>
        </xdr:cNvPr>
        <xdr:cNvSpPr>
          <a:spLocks noChangeArrowheads="1"/>
        </xdr:cNvSpPr>
      </xdr:nvSpPr>
      <xdr:spPr>
        <a:xfrm>
          <a:off x="9020175" y="1316736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70</xdr:row>
      <xdr:rowOff>57150</xdr:rowOff>
    </xdr:from>
    <xdr:to>
      <xdr:col>17</xdr:col>
      <xdr:colOff>190500</xdr:colOff>
      <xdr:row>71</xdr:row>
      <xdr:rowOff>0</xdr:rowOff>
    </xdr:to>
    <xdr:sp macro="" textlink="">
      <xdr:nvSpPr>
        <xdr:cNvPr id="648" name="Freeform 10707">
          <a:extLst>
            <a:ext uri="{FF2B5EF4-FFF2-40B4-BE49-F238E27FC236}">
              <a16:creationId xmlns:a16="http://schemas.microsoft.com/office/drawing/2014/main" id="{00000000-0008-0000-1D00-000088020000}"/>
            </a:ext>
          </a:extLst>
        </xdr:cNvPr>
        <xdr:cNvSpPr/>
      </xdr:nvSpPr>
      <xdr:spPr>
        <a:xfrm>
          <a:off x="6149340" y="1286637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72</xdr:row>
      <xdr:rowOff>0</xdr:rowOff>
    </xdr:from>
    <xdr:to>
      <xdr:col>23</xdr:col>
      <xdr:colOff>352425</xdr:colOff>
      <xdr:row>72</xdr:row>
      <xdr:rowOff>0</xdr:rowOff>
    </xdr:to>
    <xdr:sp macro="" textlink="">
      <xdr:nvSpPr>
        <xdr:cNvPr id="649" name="AutoShape 46">
          <a:extLst>
            <a:ext uri="{FF2B5EF4-FFF2-40B4-BE49-F238E27FC236}">
              <a16:creationId xmlns:a16="http://schemas.microsoft.com/office/drawing/2014/main" id="{00000000-0008-0000-1D00-000089020000}"/>
            </a:ext>
          </a:extLst>
        </xdr:cNvPr>
        <xdr:cNvSpPr>
          <a:spLocks noChangeArrowheads="1"/>
        </xdr:cNvSpPr>
      </xdr:nvSpPr>
      <xdr:spPr>
        <a:xfrm>
          <a:off x="9020175" y="1316736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70</xdr:row>
      <xdr:rowOff>57150</xdr:rowOff>
    </xdr:from>
    <xdr:to>
      <xdr:col>21</xdr:col>
      <xdr:colOff>352425</xdr:colOff>
      <xdr:row>72</xdr:row>
      <xdr:rowOff>0</xdr:rowOff>
    </xdr:to>
    <xdr:sp macro="" textlink="">
      <xdr:nvSpPr>
        <xdr:cNvPr id="650" name="AutoShape 46">
          <a:extLst>
            <a:ext uri="{FF2B5EF4-FFF2-40B4-BE49-F238E27FC236}">
              <a16:creationId xmlns:a16="http://schemas.microsoft.com/office/drawing/2014/main" id="{00000000-0008-0000-1D00-00008A020000}"/>
            </a:ext>
          </a:extLst>
        </xdr:cNvPr>
        <xdr:cNvSpPr>
          <a:spLocks noChangeArrowheads="1"/>
        </xdr:cNvSpPr>
      </xdr:nvSpPr>
      <xdr:spPr>
        <a:xfrm>
          <a:off x="8264525" y="128663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70</xdr:row>
      <xdr:rowOff>57150</xdr:rowOff>
    </xdr:from>
    <xdr:to>
      <xdr:col>14</xdr:col>
      <xdr:colOff>0</xdr:colOff>
      <xdr:row>72</xdr:row>
      <xdr:rowOff>0</xdr:rowOff>
    </xdr:to>
    <xdr:sp macro="" textlink="">
      <xdr:nvSpPr>
        <xdr:cNvPr id="651" name="AutoShape 46">
          <a:extLst>
            <a:ext uri="{FF2B5EF4-FFF2-40B4-BE49-F238E27FC236}">
              <a16:creationId xmlns:a16="http://schemas.microsoft.com/office/drawing/2014/main" id="{00000000-0008-0000-1D00-00008B020000}"/>
            </a:ext>
          </a:extLst>
        </xdr:cNvPr>
        <xdr:cNvSpPr>
          <a:spLocks noChangeArrowheads="1"/>
        </xdr:cNvSpPr>
      </xdr:nvSpPr>
      <xdr:spPr>
        <a:xfrm>
          <a:off x="5205730" y="12866370"/>
          <a:ext cx="355600" cy="300990"/>
        </a:xfrm>
        <a:prstGeom prst="triangle">
          <a:avLst>
            <a:gd name="adj" fmla="val 50000"/>
          </a:avLst>
        </a:prstGeom>
        <a:noFill/>
        <a:ln w="9525">
          <a:solidFill>
            <a:srgbClr val="000000"/>
          </a:solidFill>
          <a:miter lim="800000"/>
        </a:ln>
      </xdr:spPr>
    </xdr:sp>
    <xdr:clientData/>
  </xdr:twoCellAnchor>
  <xdr:twoCellAnchor>
    <xdr:from>
      <xdr:col>11</xdr:col>
      <xdr:colOff>19050</xdr:colOff>
      <xdr:row>70</xdr:row>
      <xdr:rowOff>50800</xdr:rowOff>
    </xdr:from>
    <xdr:to>
      <xdr:col>11</xdr:col>
      <xdr:colOff>371475</xdr:colOff>
      <xdr:row>71</xdr:row>
      <xdr:rowOff>171450</xdr:rowOff>
    </xdr:to>
    <xdr:sp macro="" textlink="">
      <xdr:nvSpPr>
        <xdr:cNvPr id="652" name="AutoShape 46">
          <a:extLst>
            <a:ext uri="{FF2B5EF4-FFF2-40B4-BE49-F238E27FC236}">
              <a16:creationId xmlns:a16="http://schemas.microsoft.com/office/drawing/2014/main" id="{00000000-0008-0000-1D00-00008C020000}"/>
            </a:ext>
          </a:extLst>
        </xdr:cNvPr>
        <xdr:cNvSpPr>
          <a:spLocks noChangeArrowheads="1"/>
        </xdr:cNvSpPr>
      </xdr:nvSpPr>
      <xdr:spPr>
        <a:xfrm>
          <a:off x="4686300" y="12757150"/>
          <a:ext cx="352425" cy="298450"/>
        </a:xfrm>
        <a:prstGeom prst="triangle">
          <a:avLst>
            <a:gd name="adj" fmla="val 50000"/>
          </a:avLst>
        </a:prstGeom>
        <a:noFill/>
        <a:ln w="9525">
          <a:solidFill>
            <a:srgbClr val="000000"/>
          </a:solidFill>
          <a:miter lim="800000"/>
        </a:ln>
      </xdr:spPr>
    </xdr:sp>
    <xdr:clientData/>
  </xdr:twoCellAnchor>
  <xdr:twoCellAnchor>
    <xdr:from>
      <xdr:col>9</xdr:col>
      <xdr:colOff>0</xdr:colOff>
      <xdr:row>70</xdr:row>
      <xdr:rowOff>57150</xdr:rowOff>
    </xdr:from>
    <xdr:to>
      <xdr:col>9</xdr:col>
      <xdr:colOff>352425</xdr:colOff>
      <xdr:row>72</xdr:row>
      <xdr:rowOff>0</xdr:rowOff>
    </xdr:to>
    <xdr:sp macro="" textlink="">
      <xdr:nvSpPr>
        <xdr:cNvPr id="653" name="AutoShape 46">
          <a:extLst>
            <a:ext uri="{FF2B5EF4-FFF2-40B4-BE49-F238E27FC236}">
              <a16:creationId xmlns:a16="http://schemas.microsoft.com/office/drawing/2014/main" id="{00000000-0008-0000-1D00-00008D020000}"/>
            </a:ext>
          </a:extLst>
        </xdr:cNvPr>
        <xdr:cNvSpPr>
          <a:spLocks noChangeArrowheads="1"/>
        </xdr:cNvSpPr>
      </xdr:nvSpPr>
      <xdr:spPr>
        <a:xfrm>
          <a:off x="3680460" y="12866370"/>
          <a:ext cx="352425" cy="300990"/>
        </a:xfrm>
        <a:prstGeom prst="triangle">
          <a:avLst>
            <a:gd name="adj" fmla="val 50000"/>
          </a:avLst>
        </a:prstGeom>
        <a:noFill/>
        <a:ln w="9525">
          <a:solidFill>
            <a:srgbClr val="000000"/>
          </a:solidFill>
          <a:miter lim="800000"/>
        </a:ln>
      </xdr:spPr>
    </xdr:sp>
    <xdr:clientData/>
  </xdr:twoCellAnchor>
  <xdr:twoCellAnchor>
    <xdr:from>
      <xdr:col>7</xdr:col>
      <xdr:colOff>7620</xdr:colOff>
      <xdr:row>70</xdr:row>
      <xdr:rowOff>57150</xdr:rowOff>
    </xdr:from>
    <xdr:to>
      <xdr:col>7</xdr:col>
      <xdr:colOff>360045</xdr:colOff>
      <xdr:row>72</xdr:row>
      <xdr:rowOff>0</xdr:rowOff>
    </xdr:to>
    <xdr:sp macro="" textlink="">
      <xdr:nvSpPr>
        <xdr:cNvPr id="654" name="AutoShape 46">
          <a:extLst>
            <a:ext uri="{FF2B5EF4-FFF2-40B4-BE49-F238E27FC236}">
              <a16:creationId xmlns:a16="http://schemas.microsoft.com/office/drawing/2014/main" id="{00000000-0008-0000-1D00-00008E020000}"/>
            </a:ext>
          </a:extLst>
        </xdr:cNvPr>
        <xdr:cNvSpPr>
          <a:spLocks noChangeArrowheads="1"/>
        </xdr:cNvSpPr>
      </xdr:nvSpPr>
      <xdr:spPr>
        <a:xfrm>
          <a:off x="2910205" y="12866370"/>
          <a:ext cx="347980"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70</xdr:row>
      <xdr:rowOff>47625</xdr:rowOff>
    </xdr:from>
    <xdr:to>
      <xdr:col>9</xdr:col>
      <xdr:colOff>180975</xdr:colOff>
      <xdr:row>70</xdr:row>
      <xdr:rowOff>152400</xdr:rowOff>
    </xdr:to>
    <xdr:sp macro="" textlink="">
      <xdr:nvSpPr>
        <xdr:cNvPr id="655" name="Freeform 10707">
          <a:extLst>
            <a:ext uri="{FF2B5EF4-FFF2-40B4-BE49-F238E27FC236}">
              <a16:creationId xmlns:a16="http://schemas.microsoft.com/office/drawing/2014/main" id="{00000000-0008-0000-1D00-00008F020000}"/>
            </a:ext>
          </a:extLst>
        </xdr:cNvPr>
        <xdr:cNvSpPr/>
      </xdr:nvSpPr>
      <xdr:spPr>
        <a:xfrm>
          <a:off x="3074035" y="1285684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70</xdr:row>
      <xdr:rowOff>47625</xdr:rowOff>
    </xdr:from>
    <xdr:to>
      <xdr:col>11</xdr:col>
      <xdr:colOff>180975</xdr:colOff>
      <xdr:row>70</xdr:row>
      <xdr:rowOff>152400</xdr:rowOff>
    </xdr:to>
    <xdr:sp macro="" textlink="">
      <xdr:nvSpPr>
        <xdr:cNvPr id="656" name="Freeform 10707">
          <a:extLst>
            <a:ext uri="{FF2B5EF4-FFF2-40B4-BE49-F238E27FC236}">
              <a16:creationId xmlns:a16="http://schemas.microsoft.com/office/drawing/2014/main" id="{00000000-0008-0000-1D00-000090020000}"/>
            </a:ext>
          </a:extLst>
        </xdr:cNvPr>
        <xdr:cNvSpPr/>
      </xdr:nvSpPr>
      <xdr:spPr>
        <a:xfrm>
          <a:off x="3851910" y="1285684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70</xdr:row>
      <xdr:rowOff>47625</xdr:rowOff>
    </xdr:from>
    <xdr:to>
      <xdr:col>13</xdr:col>
      <xdr:colOff>180975</xdr:colOff>
      <xdr:row>70</xdr:row>
      <xdr:rowOff>152400</xdr:rowOff>
    </xdr:to>
    <xdr:sp macro="" textlink="">
      <xdr:nvSpPr>
        <xdr:cNvPr id="657" name="Freeform 10707">
          <a:extLst>
            <a:ext uri="{FF2B5EF4-FFF2-40B4-BE49-F238E27FC236}">
              <a16:creationId xmlns:a16="http://schemas.microsoft.com/office/drawing/2014/main" id="{00000000-0008-0000-1D00-000091020000}"/>
            </a:ext>
          </a:extLst>
        </xdr:cNvPr>
        <xdr:cNvSpPr/>
      </xdr:nvSpPr>
      <xdr:spPr>
        <a:xfrm>
          <a:off x="4614545" y="1285684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70</xdr:row>
      <xdr:rowOff>57150</xdr:rowOff>
    </xdr:from>
    <xdr:to>
      <xdr:col>5</xdr:col>
      <xdr:colOff>352425</xdr:colOff>
      <xdr:row>72</xdr:row>
      <xdr:rowOff>0</xdr:rowOff>
    </xdr:to>
    <xdr:sp macro="" textlink="">
      <xdr:nvSpPr>
        <xdr:cNvPr id="658" name="AutoShape 46">
          <a:extLst>
            <a:ext uri="{FF2B5EF4-FFF2-40B4-BE49-F238E27FC236}">
              <a16:creationId xmlns:a16="http://schemas.microsoft.com/office/drawing/2014/main" id="{00000000-0008-0000-1D00-000092020000}"/>
            </a:ext>
          </a:extLst>
        </xdr:cNvPr>
        <xdr:cNvSpPr>
          <a:spLocks noChangeArrowheads="1"/>
        </xdr:cNvSpPr>
      </xdr:nvSpPr>
      <xdr:spPr>
        <a:xfrm>
          <a:off x="2124710" y="1286637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70</xdr:row>
      <xdr:rowOff>47625</xdr:rowOff>
    </xdr:from>
    <xdr:to>
      <xdr:col>7</xdr:col>
      <xdr:colOff>161925</xdr:colOff>
      <xdr:row>70</xdr:row>
      <xdr:rowOff>123825</xdr:rowOff>
    </xdr:to>
    <xdr:sp macro="" textlink="">
      <xdr:nvSpPr>
        <xdr:cNvPr id="659" name="Freeform 10707">
          <a:extLst>
            <a:ext uri="{FF2B5EF4-FFF2-40B4-BE49-F238E27FC236}">
              <a16:creationId xmlns:a16="http://schemas.microsoft.com/office/drawing/2014/main" id="{00000000-0008-0000-1D00-000093020000}"/>
            </a:ext>
          </a:extLst>
        </xdr:cNvPr>
        <xdr:cNvSpPr/>
      </xdr:nvSpPr>
      <xdr:spPr>
        <a:xfrm>
          <a:off x="2305685" y="1285684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13</xdr:col>
      <xdr:colOff>171450</xdr:colOff>
      <xdr:row>70</xdr:row>
      <xdr:rowOff>57150</xdr:rowOff>
    </xdr:from>
    <xdr:to>
      <xdr:col>15</xdr:col>
      <xdr:colOff>190500</xdr:colOff>
      <xdr:row>71</xdr:row>
      <xdr:rowOff>0</xdr:rowOff>
    </xdr:to>
    <xdr:sp macro="" textlink="">
      <xdr:nvSpPr>
        <xdr:cNvPr id="660" name="Freeform 10707">
          <a:extLst>
            <a:ext uri="{FF2B5EF4-FFF2-40B4-BE49-F238E27FC236}">
              <a16:creationId xmlns:a16="http://schemas.microsoft.com/office/drawing/2014/main" id="{00000000-0008-0000-1D00-000094020000}"/>
            </a:ext>
          </a:extLst>
        </xdr:cNvPr>
        <xdr:cNvSpPr/>
      </xdr:nvSpPr>
      <xdr:spPr>
        <a:xfrm>
          <a:off x="5377180" y="1286637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15</xdr:col>
      <xdr:colOff>0</xdr:colOff>
      <xdr:row>70</xdr:row>
      <xdr:rowOff>57150</xdr:rowOff>
    </xdr:from>
    <xdr:to>
      <xdr:col>15</xdr:col>
      <xdr:colOff>352425</xdr:colOff>
      <xdr:row>72</xdr:row>
      <xdr:rowOff>0</xdr:rowOff>
    </xdr:to>
    <xdr:sp macro="" textlink="">
      <xdr:nvSpPr>
        <xdr:cNvPr id="661" name="AutoShape 46">
          <a:extLst>
            <a:ext uri="{FF2B5EF4-FFF2-40B4-BE49-F238E27FC236}">
              <a16:creationId xmlns:a16="http://schemas.microsoft.com/office/drawing/2014/main" id="{00000000-0008-0000-1D00-000095020000}"/>
            </a:ext>
          </a:extLst>
        </xdr:cNvPr>
        <xdr:cNvSpPr>
          <a:spLocks noChangeArrowheads="1"/>
        </xdr:cNvSpPr>
      </xdr:nvSpPr>
      <xdr:spPr>
        <a:xfrm>
          <a:off x="5968365" y="12866370"/>
          <a:ext cx="352425" cy="300990"/>
        </a:xfrm>
        <a:prstGeom prst="triangle">
          <a:avLst>
            <a:gd name="adj" fmla="val 50000"/>
          </a:avLst>
        </a:prstGeom>
        <a:noFill/>
        <a:ln w="9525">
          <a:solidFill>
            <a:srgbClr val="000000"/>
          </a:solidFill>
          <a:miter lim="800000"/>
        </a:ln>
      </xdr:spPr>
    </xdr:sp>
    <xdr:clientData/>
  </xdr:twoCellAnchor>
  <xdr:twoCellAnchor>
    <xdr:from>
      <xdr:col>19</xdr:col>
      <xdr:colOff>7620</xdr:colOff>
      <xdr:row>61</xdr:row>
      <xdr:rowOff>57150</xdr:rowOff>
    </xdr:from>
    <xdr:to>
      <xdr:col>20</xdr:col>
      <xdr:colOff>7620</xdr:colOff>
      <xdr:row>63</xdr:row>
      <xdr:rowOff>0</xdr:rowOff>
    </xdr:to>
    <xdr:sp macro="" textlink="">
      <xdr:nvSpPr>
        <xdr:cNvPr id="662" name="AutoShape 46">
          <a:extLst>
            <a:ext uri="{FF2B5EF4-FFF2-40B4-BE49-F238E27FC236}">
              <a16:creationId xmlns:a16="http://schemas.microsoft.com/office/drawing/2014/main" id="{00000000-0008-0000-1D00-000096020000}"/>
            </a:ext>
          </a:extLst>
        </xdr:cNvPr>
        <xdr:cNvSpPr>
          <a:spLocks noChangeArrowheads="1"/>
        </xdr:cNvSpPr>
      </xdr:nvSpPr>
      <xdr:spPr>
        <a:xfrm>
          <a:off x="7494270" y="1125474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61</xdr:row>
      <xdr:rowOff>57150</xdr:rowOff>
    </xdr:from>
    <xdr:to>
      <xdr:col>25</xdr:col>
      <xdr:colOff>352425</xdr:colOff>
      <xdr:row>63</xdr:row>
      <xdr:rowOff>0</xdr:rowOff>
    </xdr:to>
    <xdr:sp macro="" textlink="">
      <xdr:nvSpPr>
        <xdr:cNvPr id="663" name="AutoShape 46">
          <a:extLst>
            <a:ext uri="{FF2B5EF4-FFF2-40B4-BE49-F238E27FC236}">
              <a16:creationId xmlns:a16="http://schemas.microsoft.com/office/drawing/2014/main" id="{00000000-0008-0000-1D00-000097020000}"/>
            </a:ext>
          </a:extLst>
        </xdr:cNvPr>
        <xdr:cNvSpPr>
          <a:spLocks noChangeArrowheads="1"/>
        </xdr:cNvSpPr>
      </xdr:nvSpPr>
      <xdr:spPr>
        <a:xfrm>
          <a:off x="9768205"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61</xdr:row>
      <xdr:rowOff>57150</xdr:rowOff>
    </xdr:from>
    <xdr:to>
      <xdr:col>27</xdr:col>
      <xdr:colOff>352425</xdr:colOff>
      <xdr:row>63</xdr:row>
      <xdr:rowOff>0</xdr:rowOff>
    </xdr:to>
    <xdr:sp macro="" textlink="">
      <xdr:nvSpPr>
        <xdr:cNvPr id="664" name="AutoShape 46">
          <a:extLst>
            <a:ext uri="{FF2B5EF4-FFF2-40B4-BE49-F238E27FC236}">
              <a16:creationId xmlns:a16="http://schemas.microsoft.com/office/drawing/2014/main" id="{00000000-0008-0000-1D00-000098020000}"/>
            </a:ext>
          </a:extLst>
        </xdr:cNvPr>
        <xdr:cNvSpPr>
          <a:spLocks noChangeArrowheads="1"/>
        </xdr:cNvSpPr>
      </xdr:nvSpPr>
      <xdr:spPr>
        <a:xfrm>
          <a:off x="10501630"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70</xdr:row>
      <xdr:rowOff>57150</xdr:rowOff>
    </xdr:from>
    <xdr:to>
      <xdr:col>2</xdr:col>
      <xdr:colOff>1905</xdr:colOff>
      <xdr:row>72</xdr:row>
      <xdr:rowOff>0</xdr:rowOff>
    </xdr:to>
    <xdr:sp macro="" textlink="">
      <xdr:nvSpPr>
        <xdr:cNvPr id="665" name="AutoShape 46">
          <a:extLst>
            <a:ext uri="{FF2B5EF4-FFF2-40B4-BE49-F238E27FC236}">
              <a16:creationId xmlns:a16="http://schemas.microsoft.com/office/drawing/2014/main" id="{00000000-0008-0000-1D00-000099020000}"/>
            </a:ext>
          </a:extLst>
        </xdr:cNvPr>
        <xdr:cNvSpPr>
          <a:spLocks noChangeArrowheads="1"/>
        </xdr:cNvSpPr>
      </xdr:nvSpPr>
      <xdr:spPr>
        <a:xfrm>
          <a:off x="525780" y="12866370"/>
          <a:ext cx="342265" cy="300990"/>
        </a:xfrm>
        <a:prstGeom prst="triangle">
          <a:avLst>
            <a:gd name="adj" fmla="val 50000"/>
          </a:avLst>
        </a:prstGeom>
        <a:noFill/>
        <a:ln w="9525">
          <a:solidFill>
            <a:srgbClr val="000000"/>
          </a:solidFill>
          <a:miter lim="800000"/>
        </a:ln>
      </xdr:spPr>
    </xdr:sp>
    <xdr:clientData/>
  </xdr:twoCellAnchor>
  <xdr:twoCellAnchor>
    <xdr:from>
      <xdr:col>3</xdr:col>
      <xdr:colOff>0</xdr:colOff>
      <xdr:row>70</xdr:row>
      <xdr:rowOff>57150</xdr:rowOff>
    </xdr:from>
    <xdr:to>
      <xdr:col>3</xdr:col>
      <xdr:colOff>352425</xdr:colOff>
      <xdr:row>72</xdr:row>
      <xdr:rowOff>0</xdr:rowOff>
    </xdr:to>
    <xdr:sp macro="" textlink="">
      <xdr:nvSpPr>
        <xdr:cNvPr id="666" name="AutoShape 46">
          <a:extLst>
            <a:ext uri="{FF2B5EF4-FFF2-40B4-BE49-F238E27FC236}">
              <a16:creationId xmlns:a16="http://schemas.microsoft.com/office/drawing/2014/main" id="{00000000-0008-0000-1D00-00009A020000}"/>
            </a:ext>
          </a:extLst>
        </xdr:cNvPr>
        <xdr:cNvSpPr>
          <a:spLocks noChangeArrowheads="1"/>
        </xdr:cNvSpPr>
      </xdr:nvSpPr>
      <xdr:spPr>
        <a:xfrm>
          <a:off x="1362075" y="12866370"/>
          <a:ext cx="340360" cy="300990"/>
        </a:xfrm>
        <a:prstGeom prst="triangle">
          <a:avLst>
            <a:gd name="adj" fmla="val 50000"/>
          </a:avLst>
        </a:prstGeom>
        <a:noFill/>
        <a:ln w="9525">
          <a:solidFill>
            <a:srgbClr val="000000"/>
          </a:solidFill>
          <a:miter lim="800000"/>
        </a:ln>
      </xdr:spPr>
    </xdr:sp>
    <xdr:clientData/>
  </xdr:twoCellAnchor>
  <xdr:twoCellAnchor>
    <xdr:from>
      <xdr:col>17</xdr:col>
      <xdr:colOff>0</xdr:colOff>
      <xdr:row>61</xdr:row>
      <xdr:rowOff>57150</xdr:rowOff>
    </xdr:from>
    <xdr:to>
      <xdr:col>17</xdr:col>
      <xdr:colOff>352425</xdr:colOff>
      <xdr:row>63</xdr:row>
      <xdr:rowOff>0</xdr:rowOff>
    </xdr:to>
    <xdr:sp macro="" textlink="">
      <xdr:nvSpPr>
        <xdr:cNvPr id="667" name="AutoShape 46">
          <a:extLst>
            <a:ext uri="{FF2B5EF4-FFF2-40B4-BE49-F238E27FC236}">
              <a16:creationId xmlns:a16="http://schemas.microsoft.com/office/drawing/2014/main" id="{00000000-0008-0000-1D00-00009B020000}"/>
            </a:ext>
          </a:extLst>
        </xdr:cNvPr>
        <xdr:cNvSpPr>
          <a:spLocks noChangeArrowheads="1"/>
        </xdr:cNvSpPr>
      </xdr:nvSpPr>
      <xdr:spPr>
        <a:xfrm>
          <a:off x="6731000"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61</xdr:row>
      <xdr:rowOff>47625</xdr:rowOff>
    </xdr:from>
    <xdr:to>
      <xdr:col>21</xdr:col>
      <xdr:colOff>180975</xdr:colOff>
      <xdr:row>61</xdr:row>
      <xdr:rowOff>152400</xdr:rowOff>
    </xdr:to>
    <xdr:sp macro="" textlink="">
      <xdr:nvSpPr>
        <xdr:cNvPr id="668" name="Freeform 10707">
          <a:extLst>
            <a:ext uri="{FF2B5EF4-FFF2-40B4-BE49-F238E27FC236}">
              <a16:creationId xmlns:a16="http://schemas.microsoft.com/office/drawing/2014/main" id="{00000000-0008-0000-1D00-00009C020000}"/>
            </a:ext>
          </a:extLst>
        </xdr:cNvPr>
        <xdr:cNvSpPr/>
      </xdr:nvSpPr>
      <xdr:spPr>
        <a:xfrm>
          <a:off x="7658100" y="1124521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61</xdr:row>
      <xdr:rowOff>47625</xdr:rowOff>
    </xdr:from>
    <xdr:to>
      <xdr:col>23</xdr:col>
      <xdr:colOff>180975</xdr:colOff>
      <xdr:row>61</xdr:row>
      <xdr:rowOff>152400</xdr:rowOff>
    </xdr:to>
    <xdr:sp macro="" textlink="">
      <xdr:nvSpPr>
        <xdr:cNvPr id="669" name="Freeform 10707">
          <a:extLst>
            <a:ext uri="{FF2B5EF4-FFF2-40B4-BE49-F238E27FC236}">
              <a16:creationId xmlns:a16="http://schemas.microsoft.com/office/drawing/2014/main" id="{00000000-0008-0000-1D00-00009D020000}"/>
            </a:ext>
          </a:extLst>
        </xdr:cNvPr>
        <xdr:cNvSpPr/>
      </xdr:nvSpPr>
      <xdr:spPr>
        <a:xfrm>
          <a:off x="8435975" y="1124521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61</xdr:row>
      <xdr:rowOff>47625</xdr:rowOff>
    </xdr:from>
    <xdr:to>
      <xdr:col>25</xdr:col>
      <xdr:colOff>180975</xdr:colOff>
      <xdr:row>61</xdr:row>
      <xdr:rowOff>152400</xdr:rowOff>
    </xdr:to>
    <xdr:sp macro="" textlink="">
      <xdr:nvSpPr>
        <xdr:cNvPr id="670" name="Freeform 10707">
          <a:extLst>
            <a:ext uri="{FF2B5EF4-FFF2-40B4-BE49-F238E27FC236}">
              <a16:creationId xmlns:a16="http://schemas.microsoft.com/office/drawing/2014/main" id="{00000000-0008-0000-1D00-00009E020000}"/>
            </a:ext>
          </a:extLst>
        </xdr:cNvPr>
        <xdr:cNvSpPr/>
      </xdr:nvSpPr>
      <xdr:spPr>
        <a:xfrm>
          <a:off x="9191625" y="1124521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61</xdr:row>
      <xdr:rowOff>47625</xdr:rowOff>
    </xdr:from>
    <xdr:to>
      <xdr:col>27</xdr:col>
      <xdr:colOff>180975</xdr:colOff>
      <xdr:row>61</xdr:row>
      <xdr:rowOff>152400</xdr:rowOff>
    </xdr:to>
    <xdr:sp macro="" textlink="">
      <xdr:nvSpPr>
        <xdr:cNvPr id="671" name="Freeform 10707">
          <a:extLst>
            <a:ext uri="{FF2B5EF4-FFF2-40B4-BE49-F238E27FC236}">
              <a16:creationId xmlns:a16="http://schemas.microsoft.com/office/drawing/2014/main" id="{00000000-0008-0000-1D00-00009F020000}"/>
            </a:ext>
          </a:extLst>
        </xdr:cNvPr>
        <xdr:cNvSpPr/>
      </xdr:nvSpPr>
      <xdr:spPr>
        <a:xfrm>
          <a:off x="9939655" y="1124521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70</xdr:row>
      <xdr:rowOff>47625</xdr:rowOff>
    </xdr:from>
    <xdr:to>
      <xdr:col>1</xdr:col>
      <xdr:colOff>180975</xdr:colOff>
      <xdr:row>70</xdr:row>
      <xdr:rowOff>152400</xdr:rowOff>
    </xdr:to>
    <xdr:sp macro="" textlink="">
      <xdr:nvSpPr>
        <xdr:cNvPr id="672" name="Freeform 10707">
          <a:extLst>
            <a:ext uri="{FF2B5EF4-FFF2-40B4-BE49-F238E27FC236}">
              <a16:creationId xmlns:a16="http://schemas.microsoft.com/office/drawing/2014/main" id="{00000000-0008-0000-1D00-0000A0020000}"/>
            </a:ext>
          </a:extLst>
        </xdr:cNvPr>
        <xdr:cNvSpPr/>
      </xdr:nvSpPr>
      <xdr:spPr>
        <a:xfrm>
          <a:off x="171450" y="1285684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70</xdr:row>
      <xdr:rowOff>47625</xdr:rowOff>
    </xdr:from>
    <xdr:to>
      <xdr:col>3</xdr:col>
      <xdr:colOff>180975</xdr:colOff>
      <xdr:row>70</xdr:row>
      <xdr:rowOff>152400</xdr:rowOff>
    </xdr:to>
    <xdr:sp macro="" textlink="">
      <xdr:nvSpPr>
        <xdr:cNvPr id="673" name="Freeform 10707">
          <a:extLst>
            <a:ext uri="{FF2B5EF4-FFF2-40B4-BE49-F238E27FC236}">
              <a16:creationId xmlns:a16="http://schemas.microsoft.com/office/drawing/2014/main" id="{00000000-0008-0000-1D00-0000A1020000}"/>
            </a:ext>
          </a:extLst>
        </xdr:cNvPr>
        <xdr:cNvSpPr/>
      </xdr:nvSpPr>
      <xdr:spPr>
        <a:xfrm>
          <a:off x="697230" y="1285684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61</xdr:row>
      <xdr:rowOff>47625</xdr:rowOff>
    </xdr:from>
    <xdr:to>
      <xdr:col>19</xdr:col>
      <xdr:colOff>180975</xdr:colOff>
      <xdr:row>61</xdr:row>
      <xdr:rowOff>152400</xdr:rowOff>
    </xdr:to>
    <xdr:sp macro="" textlink="">
      <xdr:nvSpPr>
        <xdr:cNvPr id="674" name="Freeform 10707">
          <a:extLst>
            <a:ext uri="{FF2B5EF4-FFF2-40B4-BE49-F238E27FC236}">
              <a16:creationId xmlns:a16="http://schemas.microsoft.com/office/drawing/2014/main" id="{00000000-0008-0000-1D00-0000A2020000}"/>
            </a:ext>
          </a:extLst>
        </xdr:cNvPr>
        <xdr:cNvSpPr/>
      </xdr:nvSpPr>
      <xdr:spPr>
        <a:xfrm>
          <a:off x="6902450" y="1124521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27</xdr:col>
      <xdr:colOff>0</xdr:colOff>
      <xdr:row>63</xdr:row>
      <xdr:rowOff>0</xdr:rowOff>
    </xdr:from>
    <xdr:to>
      <xdr:col>27</xdr:col>
      <xdr:colOff>352425</xdr:colOff>
      <xdr:row>63</xdr:row>
      <xdr:rowOff>0</xdr:rowOff>
    </xdr:to>
    <xdr:sp macro="" textlink="">
      <xdr:nvSpPr>
        <xdr:cNvPr id="676" name="AutoShape 46">
          <a:extLst>
            <a:ext uri="{FF2B5EF4-FFF2-40B4-BE49-F238E27FC236}">
              <a16:creationId xmlns:a16="http://schemas.microsoft.com/office/drawing/2014/main" id="{00000000-0008-0000-1D00-0000A4020000}"/>
            </a:ext>
          </a:extLst>
        </xdr:cNvPr>
        <xdr:cNvSpPr>
          <a:spLocks noChangeArrowheads="1"/>
        </xdr:cNvSpPr>
      </xdr:nvSpPr>
      <xdr:spPr>
        <a:xfrm>
          <a:off x="10501630" y="1155573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63</xdr:row>
      <xdr:rowOff>0</xdr:rowOff>
    </xdr:from>
    <xdr:to>
      <xdr:col>23</xdr:col>
      <xdr:colOff>352425</xdr:colOff>
      <xdr:row>63</xdr:row>
      <xdr:rowOff>0</xdr:rowOff>
    </xdr:to>
    <xdr:sp macro="" textlink="">
      <xdr:nvSpPr>
        <xdr:cNvPr id="677" name="AutoShape 46">
          <a:extLst>
            <a:ext uri="{FF2B5EF4-FFF2-40B4-BE49-F238E27FC236}">
              <a16:creationId xmlns:a16="http://schemas.microsoft.com/office/drawing/2014/main" id="{00000000-0008-0000-1D00-0000A5020000}"/>
            </a:ext>
          </a:extLst>
        </xdr:cNvPr>
        <xdr:cNvSpPr>
          <a:spLocks noChangeArrowheads="1"/>
        </xdr:cNvSpPr>
      </xdr:nvSpPr>
      <xdr:spPr>
        <a:xfrm>
          <a:off x="9020175" y="1155573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72</xdr:row>
      <xdr:rowOff>0</xdr:rowOff>
    </xdr:from>
    <xdr:to>
      <xdr:col>1</xdr:col>
      <xdr:colOff>352425</xdr:colOff>
      <xdr:row>72</xdr:row>
      <xdr:rowOff>0</xdr:rowOff>
    </xdr:to>
    <xdr:sp macro="" textlink="">
      <xdr:nvSpPr>
        <xdr:cNvPr id="678" name="AutoShape 46">
          <a:extLst>
            <a:ext uri="{FF2B5EF4-FFF2-40B4-BE49-F238E27FC236}">
              <a16:creationId xmlns:a16="http://schemas.microsoft.com/office/drawing/2014/main" id="{00000000-0008-0000-1D00-0000A6020000}"/>
            </a:ext>
          </a:extLst>
        </xdr:cNvPr>
        <xdr:cNvSpPr>
          <a:spLocks noChangeArrowheads="1"/>
        </xdr:cNvSpPr>
      </xdr:nvSpPr>
      <xdr:spPr>
        <a:xfrm>
          <a:off x="525780" y="13167360"/>
          <a:ext cx="340360" cy="0"/>
        </a:xfrm>
        <a:prstGeom prst="triangle">
          <a:avLst>
            <a:gd name="adj" fmla="val 50000"/>
          </a:avLst>
        </a:prstGeom>
        <a:noFill/>
        <a:ln w="9525">
          <a:solidFill>
            <a:srgbClr val="000000"/>
          </a:solidFill>
          <a:miter lim="800000"/>
        </a:ln>
      </xdr:spPr>
    </xdr:sp>
    <xdr:clientData/>
  </xdr:twoCellAnchor>
  <xdr:twoCellAnchor>
    <xdr:from>
      <xdr:col>3</xdr:col>
      <xdr:colOff>182880</xdr:colOff>
      <xdr:row>70</xdr:row>
      <xdr:rowOff>60960</xdr:rowOff>
    </xdr:from>
    <xdr:to>
      <xdr:col>5</xdr:col>
      <xdr:colOff>190500</xdr:colOff>
      <xdr:row>70</xdr:row>
      <xdr:rowOff>121920</xdr:rowOff>
    </xdr:to>
    <xdr:sp macro="" textlink="">
      <xdr:nvSpPr>
        <xdr:cNvPr id="679" name="Freeform 10707">
          <a:extLst>
            <a:ext uri="{FF2B5EF4-FFF2-40B4-BE49-F238E27FC236}">
              <a16:creationId xmlns:a16="http://schemas.microsoft.com/office/drawing/2014/main" id="{00000000-0008-0000-1D00-0000A7020000}"/>
            </a:ext>
          </a:extLst>
        </xdr:cNvPr>
        <xdr:cNvSpPr/>
      </xdr:nvSpPr>
      <xdr:spPr>
        <a:xfrm>
          <a:off x="1544955" y="12870180"/>
          <a:ext cx="770255" cy="609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63</xdr:row>
      <xdr:rowOff>0</xdr:rowOff>
    </xdr:from>
    <xdr:to>
      <xdr:col>23</xdr:col>
      <xdr:colOff>352425</xdr:colOff>
      <xdr:row>63</xdr:row>
      <xdr:rowOff>0</xdr:rowOff>
    </xdr:to>
    <xdr:sp macro="" textlink="">
      <xdr:nvSpPr>
        <xdr:cNvPr id="680" name="AutoShape 46">
          <a:extLst>
            <a:ext uri="{FF2B5EF4-FFF2-40B4-BE49-F238E27FC236}">
              <a16:creationId xmlns:a16="http://schemas.microsoft.com/office/drawing/2014/main" id="{00000000-0008-0000-1D00-0000A8020000}"/>
            </a:ext>
          </a:extLst>
        </xdr:cNvPr>
        <xdr:cNvSpPr>
          <a:spLocks noChangeArrowheads="1"/>
        </xdr:cNvSpPr>
      </xdr:nvSpPr>
      <xdr:spPr>
        <a:xfrm>
          <a:off x="9020175" y="1155573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61</xdr:row>
      <xdr:rowOff>57150</xdr:rowOff>
    </xdr:from>
    <xdr:to>
      <xdr:col>21</xdr:col>
      <xdr:colOff>352425</xdr:colOff>
      <xdr:row>63</xdr:row>
      <xdr:rowOff>0</xdr:rowOff>
    </xdr:to>
    <xdr:sp macro="" textlink="">
      <xdr:nvSpPr>
        <xdr:cNvPr id="681" name="AutoShape 46">
          <a:extLst>
            <a:ext uri="{FF2B5EF4-FFF2-40B4-BE49-F238E27FC236}">
              <a16:creationId xmlns:a16="http://schemas.microsoft.com/office/drawing/2014/main" id="{00000000-0008-0000-1D00-0000A9020000}"/>
            </a:ext>
          </a:extLst>
        </xdr:cNvPr>
        <xdr:cNvSpPr>
          <a:spLocks noChangeArrowheads="1"/>
        </xdr:cNvSpPr>
      </xdr:nvSpPr>
      <xdr:spPr>
        <a:xfrm>
          <a:off x="8264525"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61</xdr:row>
      <xdr:rowOff>57150</xdr:rowOff>
    </xdr:from>
    <xdr:to>
      <xdr:col>23</xdr:col>
      <xdr:colOff>352425</xdr:colOff>
      <xdr:row>63</xdr:row>
      <xdr:rowOff>0</xdr:rowOff>
    </xdr:to>
    <xdr:sp macro="" textlink="">
      <xdr:nvSpPr>
        <xdr:cNvPr id="682" name="AutoShape 46">
          <a:extLst>
            <a:ext uri="{FF2B5EF4-FFF2-40B4-BE49-F238E27FC236}">
              <a16:creationId xmlns:a16="http://schemas.microsoft.com/office/drawing/2014/main" id="{00000000-0008-0000-1D00-0000AA020000}"/>
            </a:ext>
          </a:extLst>
        </xdr:cNvPr>
        <xdr:cNvSpPr>
          <a:spLocks noChangeArrowheads="1"/>
        </xdr:cNvSpPr>
      </xdr:nvSpPr>
      <xdr:spPr>
        <a:xfrm>
          <a:off x="9020175"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63</xdr:row>
      <xdr:rowOff>0</xdr:rowOff>
    </xdr:from>
    <xdr:to>
      <xdr:col>27</xdr:col>
      <xdr:colOff>352425</xdr:colOff>
      <xdr:row>63</xdr:row>
      <xdr:rowOff>0</xdr:rowOff>
    </xdr:to>
    <xdr:sp macro="" textlink="">
      <xdr:nvSpPr>
        <xdr:cNvPr id="684" name="AutoShape 46">
          <a:extLst>
            <a:ext uri="{FF2B5EF4-FFF2-40B4-BE49-F238E27FC236}">
              <a16:creationId xmlns:a16="http://schemas.microsoft.com/office/drawing/2014/main" id="{00000000-0008-0000-1D00-0000AC020000}"/>
            </a:ext>
          </a:extLst>
        </xdr:cNvPr>
        <xdr:cNvSpPr>
          <a:spLocks noChangeArrowheads="1"/>
        </xdr:cNvSpPr>
      </xdr:nvSpPr>
      <xdr:spPr>
        <a:xfrm>
          <a:off x="10501630" y="1155573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63</xdr:row>
      <xdr:rowOff>0</xdr:rowOff>
    </xdr:from>
    <xdr:to>
      <xdr:col>23</xdr:col>
      <xdr:colOff>352425</xdr:colOff>
      <xdr:row>63</xdr:row>
      <xdr:rowOff>0</xdr:rowOff>
    </xdr:to>
    <xdr:sp macro="" textlink="">
      <xdr:nvSpPr>
        <xdr:cNvPr id="685" name="AutoShape 46">
          <a:extLst>
            <a:ext uri="{FF2B5EF4-FFF2-40B4-BE49-F238E27FC236}">
              <a16:creationId xmlns:a16="http://schemas.microsoft.com/office/drawing/2014/main" id="{00000000-0008-0000-1D00-0000AD020000}"/>
            </a:ext>
          </a:extLst>
        </xdr:cNvPr>
        <xdr:cNvSpPr>
          <a:spLocks noChangeArrowheads="1"/>
        </xdr:cNvSpPr>
      </xdr:nvSpPr>
      <xdr:spPr>
        <a:xfrm>
          <a:off x="9020175" y="1155573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72</xdr:row>
      <xdr:rowOff>0</xdr:rowOff>
    </xdr:from>
    <xdr:to>
      <xdr:col>1</xdr:col>
      <xdr:colOff>352425</xdr:colOff>
      <xdr:row>72</xdr:row>
      <xdr:rowOff>0</xdr:rowOff>
    </xdr:to>
    <xdr:sp macro="" textlink="">
      <xdr:nvSpPr>
        <xdr:cNvPr id="686" name="AutoShape 46">
          <a:extLst>
            <a:ext uri="{FF2B5EF4-FFF2-40B4-BE49-F238E27FC236}">
              <a16:creationId xmlns:a16="http://schemas.microsoft.com/office/drawing/2014/main" id="{00000000-0008-0000-1D00-0000AE020000}"/>
            </a:ext>
          </a:extLst>
        </xdr:cNvPr>
        <xdr:cNvSpPr>
          <a:spLocks noChangeArrowheads="1"/>
        </xdr:cNvSpPr>
      </xdr:nvSpPr>
      <xdr:spPr>
        <a:xfrm>
          <a:off x="525780" y="1316736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61</xdr:row>
      <xdr:rowOff>57150</xdr:rowOff>
    </xdr:from>
    <xdr:to>
      <xdr:col>17</xdr:col>
      <xdr:colOff>190500</xdr:colOff>
      <xdr:row>62</xdr:row>
      <xdr:rowOff>0</xdr:rowOff>
    </xdr:to>
    <xdr:sp macro="" textlink="">
      <xdr:nvSpPr>
        <xdr:cNvPr id="687" name="Freeform 10707">
          <a:extLst>
            <a:ext uri="{FF2B5EF4-FFF2-40B4-BE49-F238E27FC236}">
              <a16:creationId xmlns:a16="http://schemas.microsoft.com/office/drawing/2014/main" id="{00000000-0008-0000-1D00-0000AF020000}"/>
            </a:ext>
          </a:extLst>
        </xdr:cNvPr>
        <xdr:cNvSpPr/>
      </xdr:nvSpPr>
      <xdr:spPr>
        <a:xfrm>
          <a:off x="6149340" y="1125474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63</xdr:row>
      <xdr:rowOff>0</xdr:rowOff>
    </xdr:from>
    <xdr:to>
      <xdr:col>23</xdr:col>
      <xdr:colOff>352425</xdr:colOff>
      <xdr:row>63</xdr:row>
      <xdr:rowOff>0</xdr:rowOff>
    </xdr:to>
    <xdr:sp macro="" textlink="">
      <xdr:nvSpPr>
        <xdr:cNvPr id="688" name="AutoShape 46">
          <a:extLst>
            <a:ext uri="{FF2B5EF4-FFF2-40B4-BE49-F238E27FC236}">
              <a16:creationId xmlns:a16="http://schemas.microsoft.com/office/drawing/2014/main" id="{00000000-0008-0000-1D00-0000B0020000}"/>
            </a:ext>
          </a:extLst>
        </xdr:cNvPr>
        <xdr:cNvSpPr>
          <a:spLocks noChangeArrowheads="1"/>
        </xdr:cNvSpPr>
      </xdr:nvSpPr>
      <xdr:spPr>
        <a:xfrm>
          <a:off x="9020175" y="1155573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61</xdr:row>
      <xdr:rowOff>57150</xdr:rowOff>
    </xdr:from>
    <xdr:to>
      <xdr:col>14</xdr:col>
      <xdr:colOff>0</xdr:colOff>
      <xdr:row>63</xdr:row>
      <xdr:rowOff>0</xdr:rowOff>
    </xdr:to>
    <xdr:sp macro="" textlink="">
      <xdr:nvSpPr>
        <xdr:cNvPr id="689" name="AutoShape 46">
          <a:extLst>
            <a:ext uri="{FF2B5EF4-FFF2-40B4-BE49-F238E27FC236}">
              <a16:creationId xmlns:a16="http://schemas.microsoft.com/office/drawing/2014/main" id="{00000000-0008-0000-1D00-0000B1020000}"/>
            </a:ext>
          </a:extLst>
        </xdr:cNvPr>
        <xdr:cNvSpPr>
          <a:spLocks noChangeArrowheads="1"/>
        </xdr:cNvSpPr>
      </xdr:nvSpPr>
      <xdr:spPr>
        <a:xfrm>
          <a:off x="5205730" y="11254740"/>
          <a:ext cx="355600" cy="300990"/>
        </a:xfrm>
        <a:prstGeom prst="triangle">
          <a:avLst>
            <a:gd name="adj" fmla="val 50000"/>
          </a:avLst>
        </a:prstGeom>
        <a:solidFill>
          <a:srgbClr val="FFFF00"/>
        </a:solidFill>
        <a:ln w="9525">
          <a:solidFill>
            <a:srgbClr val="000000"/>
          </a:solidFill>
          <a:miter lim="800000"/>
        </a:ln>
      </xdr:spPr>
    </xdr:sp>
    <xdr:clientData/>
  </xdr:twoCellAnchor>
  <xdr:twoCellAnchor>
    <xdr:from>
      <xdr:col>11</xdr:col>
      <xdr:colOff>0</xdr:colOff>
      <xdr:row>61</xdr:row>
      <xdr:rowOff>57150</xdr:rowOff>
    </xdr:from>
    <xdr:to>
      <xdr:col>11</xdr:col>
      <xdr:colOff>352425</xdr:colOff>
      <xdr:row>63</xdr:row>
      <xdr:rowOff>0</xdr:rowOff>
    </xdr:to>
    <xdr:sp macro="" textlink="">
      <xdr:nvSpPr>
        <xdr:cNvPr id="690" name="AutoShape 46">
          <a:extLst>
            <a:ext uri="{FF2B5EF4-FFF2-40B4-BE49-F238E27FC236}">
              <a16:creationId xmlns:a16="http://schemas.microsoft.com/office/drawing/2014/main" id="{00000000-0008-0000-1D00-0000B2020000}"/>
            </a:ext>
          </a:extLst>
        </xdr:cNvPr>
        <xdr:cNvSpPr>
          <a:spLocks noChangeArrowheads="1"/>
        </xdr:cNvSpPr>
      </xdr:nvSpPr>
      <xdr:spPr>
        <a:xfrm>
          <a:off x="4443095" y="1125474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61</xdr:row>
      <xdr:rowOff>57150</xdr:rowOff>
    </xdr:from>
    <xdr:to>
      <xdr:col>9</xdr:col>
      <xdr:colOff>352425</xdr:colOff>
      <xdr:row>63</xdr:row>
      <xdr:rowOff>0</xdr:rowOff>
    </xdr:to>
    <xdr:sp macro="" textlink="">
      <xdr:nvSpPr>
        <xdr:cNvPr id="691" name="AutoShape 46">
          <a:extLst>
            <a:ext uri="{FF2B5EF4-FFF2-40B4-BE49-F238E27FC236}">
              <a16:creationId xmlns:a16="http://schemas.microsoft.com/office/drawing/2014/main" id="{00000000-0008-0000-1D00-0000B3020000}"/>
            </a:ext>
          </a:extLst>
        </xdr:cNvPr>
        <xdr:cNvSpPr>
          <a:spLocks noChangeArrowheads="1"/>
        </xdr:cNvSpPr>
      </xdr:nvSpPr>
      <xdr:spPr>
        <a:xfrm>
          <a:off x="3680460"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61</xdr:row>
      <xdr:rowOff>57150</xdr:rowOff>
    </xdr:from>
    <xdr:to>
      <xdr:col>7</xdr:col>
      <xdr:colOff>352425</xdr:colOff>
      <xdr:row>63</xdr:row>
      <xdr:rowOff>0</xdr:rowOff>
    </xdr:to>
    <xdr:sp macro="" textlink="">
      <xdr:nvSpPr>
        <xdr:cNvPr id="692" name="AutoShape 46">
          <a:extLst>
            <a:ext uri="{FF2B5EF4-FFF2-40B4-BE49-F238E27FC236}">
              <a16:creationId xmlns:a16="http://schemas.microsoft.com/office/drawing/2014/main" id="{00000000-0008-0000-1D00-0000B4020000}"/>
            </a:ext>
          </a:extLst>
        </xdr:cNvPr>
        <xdr:cNvSpPr>
          <a:spLocks noChangeArrowheads="1"/>
        </xdr:cNvSpPr>
      </xdr:nvSpPr>
      <xdr:spPr>
        <a:xfrm>
          <a:off x="2902585"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61</xdr:row>
      <xdr:rowOff>47625</xdr:rowOff>
    </xdr:from>
    <xdr:to>
      <xdr:col>9</xdr:col>
      <xdr:colOff>180975</xdr:colOff>
      <xdr:row>61</xdr:row>
      <xdr:rowOff>152400</xdr:rowOff>
    </xdr:to>
    <xdr:sp macro="" textlink="">
      <xdr:nvSpPr>
        <xdr:cNvPr id="693" name="Freeform 10707">
          <a:extLst>
            <a:ext uri="{FF2B5EF4-FFF2-40B4-BE49-F238E27FC236}">
              <a16:creationId xmlns:a16="http://schemas.microsoft.com/office/drawing/2014/main" id="{00000000-0008-0000-1D00-0000B5020000}"/>
            </a:ext>
          </a:extLst>
        </xdr:cNvPr>
        <xdr:cNvSpPr/>
      </xdr:nvSpPr>
      <xdr:spPr>
        <a:xfrm>
          <a:off x="3074035" y="1124521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61</xdr:row>
      <xdr:rowOff>47625</xdr:rowOff>
    </xdr:from>
    <xdr:to>
      <xdr:col>11</xdr:col>
      <xdr:colOff>180975</xdr:colOff>
      <xdr:row>61</xdr:row>
      <xdr:rowOff>152400</xdr:rowOff>
    </xdr:to>
    <xdr:sp macro="" textlink="">
      <xdr:nvSpPr>
        <xdr:cNvPr id="694" name="Freeform 10707">
          <a:extLst>
            <a:ext uri="{FF2B5EF4-FFF2-40B4-BE49-F238E27FC236}">
              <a16:creationId xmlns:a16="http://schemas.microsoft.com/office/drawing/2014/main" id="{00000000-0008-0000-1D00-0000B6020000}"/>
            </a:ext>
          </a:extLst>
        </xdr:cNvPr>
        <xdr:cNvSpPr/>
      </xdr:nvSpPr>
      <xdr:spPr>
        <a:xfrm>
          <a:off x="3851910" y="1124521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61</xdr:row>
      <xdr:rowOff>47625</xdr:rowOff>
    </xdr:from>
    <xdr:to>
      <xdr:col>13</xdr:col>
      <xdr:colOff>180975</xdr:colOff>
      <xdr:row>61</xdr:row>
      <xdr:rowOff>152400</xdr:rowOff>
    </xdr:to>
    <xdr:sp macro="" textlink="">
      <xdr:nvSpPr>
        <xdr:cNvPr id="695" name="Freeform 10707">
          <a:extLst>
            <a:ext uri="{FF2B5EF4-FFF2-40B4-BE49-F238E27FC236}">
              <a16:creationId xmlns:a16="http://schemas.microsoft.com/office/drawing/2014/main" id="{00000000-0008-0000-1D00-0000B7020000}"/>
            </a:ext>
          </a:extLst>
        </xdr:cNvPr>
        <xdr:cNvSpPr/>
      </xdr:nvSpPr>
      <xdr:spPr>
        <a:xfrm>
          <a:off x="4614545" y="1124521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61</xdr:row>
      <xdr:rowOff>57150</xdr:rowOff>
    </xdr:from>
    <xdr:to>
      <xdr:col>5</xdr:col>
      <xdr:colOff>352425</xdr:colOff>
      <xdr:row>63</xdr:row>
      <xdr:rowOff>0</xdr:rowOff>
    </xdr:to>
    <xdr:sp macro="" textlink="">
      <xdr:nvSpPr>
        <xdr:cNvPr id="696" name="AutoShape 46">
          <a:extLst>
            <a:ext uri="{FF2B5EF4-FFF2-40B4-BE49-F238E27FC236}">
              <a16:creationId xmlns:a16="http://schemas.microsoft.com/office/drawing/2014/main" id="{00000000-0008-0000-1D00-0000B8020000}"/>
            </a:ext>
          </a:extLst>
        </xdr:cNvPr>
        <xdr:cNvSpPr>
          <a:spLocks noChangeArrowheads="1"/>
        </xdr:cNvSpPr>
      </xdr:nvSpPr>
      <xdr:spPr>
        <a:xfrm>
          <a:off x="2124710" y="1125474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61</xdr:row>
      <xdr:rowOff>47625</xdr:rowOff>
    </xdr:from>
    <xdr:to>
      <xdr:col>7</xdr:col>
      <xdr:colOff>161925</xdr:colOff>
      <xdr:row>61</xdr:row>
      <xdr:rowOff>123825</xdr:rowOff>
    </xdr:to>
    <xdr:sp macro="" textlink="">
      <xdr:nvSpPr>
        <xdr:cNvPr id="697" name="Freeform 10707">
          <a:extLst>
            <a:ext uri="{FF2B5EF4-FFF2-40B4-BE49-F238E27FC236}">
              <a16:creationId xmlns:a16="http://schemas.microsoft.com/office/drawing/2014/main" id="{00000000-0008-0000-1D00-0000B9020000}"/>
            </a:ext>
          </a:extLst>
        </xdr:cNvPr>
        <xdr:cNvSpPr/>
      </xdr:nvSpPr>
      <xdr:spPr>
        <a:xfrm>
          <a:off x="2305685" y="1124521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editAs="oneCell">
    <xdr:from>
      <xdr:col>8</xdr:col>
      <xdr:colOff>114300</xdr:colOff>
      <xdr:row>64</xdr:row>
      <xdr:rowOff>85725</xdr:rowOff>
    </xdr:from>
    <xdr:to>
      <xdr:col>8</xdr:col>
      <xdr:colOff>281951</xdr:colOff>
      <xdr:row>64</xdr:row>
      <xdr:rowOff>85725</xdr:rowOff>
    </xdr:to>
    <xdr:pic>
      <xdr:nvPicPr>
        <xdr:cNvPr id="698" name="Picture 697">
          <a:extLst>
            <a:ext uri="{FF2B5EF4-FFF2-40B4-BE49-F238E27FC236}">
              <a16:creationId xmlns:a16="http://schemas.microsoft.com/office/drawing/2014/main" id="{00000000-0008-0000-1D00-0000BA020000}"/>
            </a:ext>
          </a:extLst>
        </xdr:cNvPr>
        <xdr:cNvPicPr>
          <a:picLocks noChangeAspect="1"/>
        </xdr:cNvPicPr>
      </xdr:nvPicPr>
      <xdr:blipFill>
        <a:blip xmlns:r="http://schemas.openxmlformats.org/officeDocument/2006/relationships" r:embed="rId2"/>
        <a:stretch>
          <a:fillRect/>
        </a:stretch>
      </xdr:blipFill>
      <xdr:spPr>
        <a:xfrm>
          <a:off x="3372485" y="11820525"/>
          <a:ext cx="167640" cy="0"/>
        </a:xfrm>
        <a:prstGeom prst="rect">
          <a:avLst/>
        </a:prstGeom>
      </xdr:spPr>
    </xdr:pic>
    <xdr:clientData/>
  </xdr:twoCellAnchor>
  <xdr:twoCellAnchor>
    <xdr:from>
      <xdr:col>13</xdr:col>
      <xdr:colOff>171450</xdr:colOff>
      <xdr:row>61</xdr:row>
      <xdr:rowOff>57150</xdr:rowOff>
    </xdr:from>
    <xdr:to>
      <xdr:col>15</xdr:col>
      <xdr:colOff>190500</xdr:colOff>
      <xdr:row>62</xdr:row>
      <xdr:rowOff>0</xdr:rowOff>
    </xdr:to>
    <xdr:sp macro="" textlink="">
      <xdr:nvSpPr>
        <xdr:cNvPr id="699" name="Freeform 10707">
          <a:extLst>
            <a:ext uri="{FF2B5EF4-FFF2-40B4-BE49-F238E27FC236}">
              <a16:creationId xmlns:a16="http://schemas.microsoft.com/office/drawing/2014/main" id="{00000000-0008-0000-1D00-0000BB020000}"/>
            </a:ext>
          </a:extLst>
        </xdr:cNvPr>
        <xdr:cNvSpPr/>
      </xdr:nvSpPr>
      <xdr:spPr>
        <a:xfrm>
          <a:off x="5377180" y="1125474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15</xdr:col>
      <xdr:colOff>0</xdr:colOff>
      <xdr:row>61</xdr:row>
      <xdr:rowOff>57150</xdr:rowOff>
    </xdr:from>
    <xdr:to>
      <xdr:col>15</xdr:col>
      <xdr:colOff>352425</xdr:colOff>
      <xdr:row>63</xdr:row>
      <xdr:rowOff>0</xdr:rowOff>
    </xdr:to>
    <xdr:sp macro="" textlink="">
      <xdr:nvSpPr>
        <xdr:cNvPr id="701" name="AutoShape 46">
          <a:extLst>
            <a:ext uri="{FF2B5EF4-FFF2-40B4-BE49-F238E27FC236}">
              <a16:creationId xmlns:a16="http://schemas.microsoft.com/office/drawing/2014/main" id="{00000000-0008-0000-1D00-0000BD020000}"/>
            </a:ext>
          </a:extLst>
        </xdr:cNvPr>
        <xdr:cNvSpPr>
          <a:spLocks noChangeArrowheads="1"/>
        </xdr:cNvSpPr>
      </xdr:nvSpPr>
      <xdr:spPr>
        <a:xfrm>
          <a:off x="5968365"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52</xdr:row>
      <xdr:rowOff>57150</xdr:rowOff>
    </xdr:from>
    <xdr:to>
      <xdr:col>20</xdr:col>
      <xdr:colOff>0</xdr:colOff>
      <xdr:row>54</xdr:row>
      <xdr:rowOff>0</xdr:rowOff>
    </xdr:to>
    <xdr:sp macro="" textlink="">
      <xdr:nvSpPr>
        <xdr:cNvPr id="702" name="AutoShape 46">
          <a:extLst>
            <a:ext uri="{FF2B5EF4-FFF2-40B4-BE49-F238E27FC236}">
              <a16:creationId xmlns:a16="http://schemas.microsoft.com/office/drawing/2014/main" id="{00000000-0008-0000-1D00-0000BE020000}"/>
            </a:ext>
          </a:extLst>
        </xdr:cNvPr>
        <xdr:cNvSpPr>
          <a:spLocks noChangeArrowheads="1"/>
        </xdr:cNvSpPr>
      </xdr:nvSpPr>
      <xdr:spPr>
        <a:xfrm>
          <a:off x="7486650" y="964311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52</xdr:row>
      <xdr:rowOff>57150</xdr:rowOff>
    </xdr:from>
    <xdr:to>
      <xdr:col>25</xdr:col>
      <xdr:colOff>352425</xdr:colOff>
      <xdr:row>54</xdr:row>
      <xdr:rowOff>0</xdr:rowOff>
    </xdr:to>
    <xdr:sp macro="" textlink="">
      <xdr:nvSpPr>
        <xdr:cNvPr id="703" name="AutoShape 46">
          <a:extLst>
            <a:ext uri="{FF2B5EF4-FFF2-40B4-BE49-F238E27FC236}">
              <a16:creationId xmlns:a16="http://schemas.microsoft.com/office/drawing/2014/main" id="{00000000-0008-0000-1D00-0000BF020000}"/>
            </a:ext>
          </a:extLst>
        </xdr:cNvPr>
        <xdr:cNvSpPr>
          <a:spLocks noChangeArrowheads="1"/>
        </xdr:cNvSpPr>
      </xdr:nvSpPr>
      <xdr:spPr>
        <a:xfrm>
          <a:off x="9768205" y="964311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52</xdr:row>
      <xdr:rowOff>57150</xdr:rowOff>
    </xdr:from>
    <xdr:to>
      <xdr:col>27</xdr:col>
      <xdr:colOff>352425</xdr:colOff>
      <xdr:row>54</xdr:row>
      <xdr:rowOff>0</xdr:rowOff>
    </xdr:to>
    <xdr:sp macro="" textlink="">
      <xdr:nvSpPr>
        <xdr:cNvPr id="704" name="AutoShape 46">
          <a:extLst>
            <a:ext uri="{FF2B5EF4-FFF2-40B4-BE49-F238E27FC236}">
              <a16:creationId xmlns:a16="http://schemas.microsoft.com/office/drawing/2014/main" id="{00000000-0008-0000-1D00-0000C0020000}"/>
            </a:ext>
          </a:extLst>
        </xdr:cNvPr>
        <xdr:cNvSpPr>
          <a:spLocks noChangeArrowheads="1"/>
        </xdr:cNvSpPr>
      </xdr:nvSpPr>
      <xdr:spPr>
        <a:xfrm>
          <a:off x="10501630" y="96431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61</xdr:row>
      <xdr:rowOff>57150</xdr:rowOff>
    </xdr:from>
    <xdr:to>
      <xdr:col>1</xdr:col>
      <xdr:colOff>352425</xdr:colOff>
      <xdr:row>63</xdr:row>
      <xdr:rowOff>0</xdr:rowOff>
    </xdr:to>
    <xdr:sp macro="" textlink="">
      <xdr:nvSpPr>
        <xdr:cNvPr id="705" name="AutoShape 46">
          <a:extLst>
            <a:ext uri="{FF2B5EF4-FFF2-40B4-BE49-F238E27FC236}">
              <a16:creationId xmlns:a16="http://schemas.microsoft.com/office/drawing/2014/main" id="{00000000-0008-0000-1D00-0000C1020000}"/>
            </a:ext>
          </a:extLst>
        </xdr:cNvPr>
        <xdr:cNvSpPr>
          <a:spLocks noChangeArrowheads="1"/>
        </xdr:cNvSpPr>
      </xdr:nvSpPr>
      <xdr:spPr>
        <a:xfrm>
          <a:off x="525780" y="1125474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61</xdr:row>
      <xdr:rowOff>57150</xdr:rowOff>
    </xdr:from>
    <xdr:to>
      <xdr:col>3</xdr:col>
      <xdr:colOff>352425</xdr:colOff>
      <xdr:row>63</xdr:row>
      <xdr:rowOff>0</xdr:rowOff>
    </xdr:to>
    <xdr:sp macro="" textlink="">
      <xdr:nvSpPr>
        <xdr:cNvPr id="706" name="AutoShape 46">
          <a:extLst>
            <a:ext uri="{FF2B5EF4-FFF2-40B4-BE49-F238E27FC236}">
              <a16:creationId xmlns:a16="http://schemas.microsoft.com/office/drawing/2014/main" id="{00000000-0008-0000-1D00-0000C2020000}"/>
            </a:ext>
          </a:extLst>
        </xdr:cNvPr>
        <xdr:cNvSpPr>
          <a:spLocks noChangeArrowheads="1"/>
        </xdr:cNvSpPr>
      </xdr:nvSpPr>
      <xdr:spPr>
        <a:xfrm>
          <a:off x="1362075" y="11254740"/>
          <a:ext cx="340360" cy="300990"/>
        </a:xfrm>
        <a:prstGeom prst="triangle">
          <a:avLst>
            <a:gd name="adj" fmla="val 50000"/>
          </a:avLst>
        </a:prstGeom>
        <a:solidFill>
          <a:srgbClr val="FFFF00"/>
        </a:solidFill>
        <a:ln w="9525">
          <a:solidFill>
            <a:srgbClr val="000000"/>
          </a:solidFill>
          <a:miter lim="800000"/>
        </a:ln>
      </xdr:spPr>
    </xdr:sp>
    <xdr:clientData/>
  </xdr:twoCellAnchor>
  <xdr:twoCellAnchor>
    <xdr:from>
      <xdr:col>17</xdr:col>
      <xdr:colOff>0</xdr:colOff>
      <xdr:row>52</xdr:row>
      <xdr:rowOff>57150</xdr:rowOff>
    </xdr:from>
    <xdr:to>
      <xdr:col>17</xdr:col>
      <xdr:colOff>352425</xdr:colOff>
      <xdr:row>54</xdr:row>
      <xdr:rowOff>0</xdr:rowOff>
    </xdr:to>
    <xdr:sp macro="" textlink="">
      <xdr:nvSpPr>
        <xdr:cNvPr id="707" name="AutoShape 46">
          <a:extLst>
            <a:ext uri="{FF2B5EF4-FFF2-40B4-BE49-F238E27FC236}">
              <a16:creationId xmlns:a16="http://schemas.microsoft.com/office/drawing/2014/main" id="{00000000-0008-0000-1D00-0000C3020000}"/>
            </a:ext>
          </a:extLst>
        </xdr:cNvPr>
        <xdr:cNvSpPr>
          <a:spLocks noChangeArrowheads="1"/>
        </xdr:cNvSpPr>
      </xdr:nvSpPr>
      <xdr:spPr>
        <a:xfrm>
          <a:off x="6731000" y="96431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179070</xdr:colOff>
      <xdr:row>52</xdr:row>
      <xdr:rowOff>47625</xdr:rowOff>
    </xdr:from>
    <xdr:to>
      <xdr:col>21</xdr:col>
      <xdr:colOff>188595</xdr:colOff>
      <xdr:row>52</xdr:row>
      <xdr:rowOff>152400</xdr:rowOff>
    </xdr:to>
    <xdr:sp macro="" textlink="">
      <xdr:nvSpPr>
        <xdr:cNvPr id="708" name="Freeform 10707">
          <a:extLst>
            <a:ext uri="{FF2B5EF4-FFF2-40B4-BE49-F238E27FC236}">
              <a16:creationId xmlns:a16="http://schemas.microsoft.com/office/drawing/2014/main" id="{00000000-0008-0000-1D00-0000C4020000}"/>
            </a:ext>
          </a:extLst>
        </xdr:cNvPr>
        <xdr:cNvSpPr/>
      </xdr:nvSpPr>
      <xdr:spPr>
        <a:xfrm>
          <a:off x="7665720" y="963358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52</xdr:row>
      <xdr:rowOff>47625</xdr:rowOff>
    </xdr:from>
    <xdr:to>
      <xdr:col>23</xdr:col>
      <xdr:colOff>180975</xdr:colOff>
      <xdr:row>52</xdr:row>
      <xdr:rowOff>152400</xdr:rowOff>
    </xdr:to>
    <xdr:sp macro="" textlink="">
      <xdr:nvSpPr>
        <xdr:cNvPr id="709" name="Freeform 10707">
          <a:extLst>
            <a:ext uri="{FF2B5EF4-FFF2-40B4-BE49-F238E27FC236}">
              <a16:creationId xmlns:a16="http://schemas.microsoft.com/office/drawing/2014/main" id="{00000000-0008-0000-1D00-0000C5020000}"/>
            </a:ext>
          </a:extLst>
        </xdr:cNvPr>
        <xdr:cNvSpPr/>
      </xdr:nvSpPr>
      <xdr:spPr>
        <a:xfrm>
          <a:off x="8435975" y="963358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52</xdr:row>
      <xdr:rowOff>47625</xdr:rowOff>
    </xdr:from>
    <xdr:to>
      <xdr:col>25</xdr:col>
      <xdr:colOff>180975</xdr:colOff>
      <xdr:row>52</xdr:row>
      <xdr:rowOff>152400</xdr:rowOff>
    </xdr:to>
    <xdr:sp macro="" textlink="">
      <xdr:nvSpPr>
        <xdr:cNvPr id="710" name="Freeform 10707">
          <a:extLst>
            <a:ext uri="{FF2B5EF4-FFF2-40B4-BE49-F238E27FC236}">
              <a16:creationId xmlns:a16="http://schemas.microsoft.com/office/drawing/2014/main" id="{00000000-0008-0000-1D00-0000C6020000}"/>
            </a:ext>
          </a:extLst>
        </xdr:cNvPr>
        <xdr:cNvSpPr/>
      </xdr:nvSpPr>
      <xdr:spPr>
        <a:xfrm>
          <a:off x="9191625" y="963358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52</xdr:row>
      <xdr:rowOff>47625</xdr:rowOff>
    </xdr:from>
    <xdr:to>
      <xdr:col>27</xdr:col>
      <xdr:colOff>180975</xdr:colOff>
      <xdr:row>52</xdr:row>
      <xdr:rowOff>152400</xdr:rowOff>
    </xdr:to>
    <xdr:sp macro="" textlink="">
      <xdr:nvSpPr>
        <xdr:cNvPr id="711" name="Freeform 10707">
          <a:extLst>
            <a:ext uri="{FF2B5EF4-FFF2-40B4-BE49-F238E27FC236}">
              <a16:creationId xmlns:a16="http://schemas.microsoft.com/office/drawing/2014/main" id="{00000000-0008-0000-1D00-0000C7020000}"/>
            </a:ext>
          </a:extLst>
        </xdr:cNvPr>
        <xdr:cNvSpPr/>
      </xdr:nvSpPr>
      <xdr:spPr>
        <a:xfrm>
          <a:off x="9939655" y="963358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61</xdr:row>
      <xdr:rowOff>47625</xdr:rowOff>
    </xdr:from>
    <xdr:to>
      <xdr:col>1</xdr:col>
      <xdr:colOff>180975</xdr:colOff>
      <xdr:row>61</xdr:row>
      <xdr:rowOff>152400</xdr:rowOff>
    </xdr:to>
    <xdr:sp macro="" textlink="">
      <xdr:nvSpPr>
        <xdr:cNvPr id="712" name="Freeform 10707">
          <a:extLst>
            <a:ext uri="{FF2B5EF4-FFF2-40B4-BE49-F238E27FC236}">
              <a16:creationId xmlns:a16="http://schemas.microsoft.com/office/drawing/2014/main" id="{00000000-0008-0000-1D00-0000C8020000}"/>
            </a:ext>
          </a:extLst>
        </xdr:cNvPr>
        <xdr:cNvSpPr/>
      </xdr:nvSpPr>
      <xdr:spPr>
        <a:xfrm>
          <a:off x="171450" y="1124521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61</xdr:row>
      <xdr:rowOff>47625</xdr:rowOff>
    </xdr:from>
    <xdr:to>
      <xdr:col>3</xdr:col>
      <xdr:colOff>180975</xdr:colOff>
      <xdr:row>61</xdr:row>
      <xdr:rowOff>152400</xdr:rowOff>
    </xdr:to>
    <xdr:sp macro="" textlink="">
      <xdr:nvSpPr>
        <xdr:cNvPr id="713" name="Freeform 10707">
          <a:extLst>
            <a:ext uri="{FF2B5EF4-FFF2-40B4-BE49-F238E27FC236}">
              <a16:creationId xmlns:a16="http://schemas.microsoft.com/office/drawing/2014/main" id="{00000000-0008-0000-1D00-0000C9020000}"/>
            </a:ext>
          </a:extLst>
        </xdr:cNvPr>
        <xdr:cNvSpPr/>
      </xdr:nvSpPr>
      <xdr:spPr>
        <a:xfrm>
          <a:off x="697230" y="1124521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52</xdr:row>
      <xdr:rowOff>47625</xdr:rowOff>
    </xdr:from>
    <xdr:to>
      <xdr:col>19</xdr:col>
      <xdr:colOff>180975</xdr:colOff>
      <xdr:row>52</xdr:row>
      <xdr:rowOff>152400</xdr:rowOff>
    </xdr:to>
    <xdr:sp macro="" textlink="">
      <xdr:nvSpPr>
        <xdr:cNvPr id="714" name="Freeform 10707">
          <a:extLst>
            <a:ext uri="{FF2B5EF4-FFF2-40B4-BE49-F238E27FC236}">
              <a16:creationId xmlns:a16="http://schemas.microsoft.com/office/drawing/2014/main" id="{00000000-0008-0000-1D00-0000CA020000}"/>
            </a:ext>
          </a:extLst>
        </xdr:cNvPr>
        <xdr:cNvSpPr/>
      </xdr:nvSpPr>
      <xdr:spPr>
        <a:xfrm>
          <a:off x="6902450" y="963358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54</xdr:row>
      <xdr:rowOff>0</xdr:rowOff>
    </xdr:from>
    <xdr:to>
      <xdr:col>25</xdr:col>
      <xdr:colOff>352425</xdr:colOff>
      <xdr:row>54</xdr:row>
      <xdr:rowOff>0</xdr:rowOff>
    </xdr:to>
    <xdr:sp macro="" textlink="">
      <xdr:nvSpPr>
        <xdr:cNvPr id="715" name="AutoShape 46">
          <a:extLst>
            <a:ext uri="{FF2B5EF4-FFF2-40B4-BE49-F238E27FC236}">
              <a16:creationId xmlns:a16="http://schemas.microsoft.com/office/drawing/2014/main" id="{00000000-0008-0000-1D00-0000CB020000}"/>
            </a:ext>
          </a:extLst>
        </xdr:cNvPr>
        <xdr:cNvSpPr>
          <a:spLocks noChangeArrowheads="1"/>
        </xdr:cNvSpPr>
      </xdr:nvSpPr>
      <xdr:spPr>
        <a:xfrm>
          <a:off x="9768205" y="994410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54</xdr:row>
      <xdr:rowOff>0</xdr:rowOff>
    </xdr:from>
    <xdr:to>
      <xdr:col>23</xdr:col>
      <xdr:colOff>352425</xdr:colOff>
      <xdr:row>54</xdr:row>
      <xdr:rowOff>0</xdr:rowOff>
    </xdr:to>
    <xdr:sp macro="" textlink="">
      <xdr:nvSpPr>
        <xdr:cNvPr id="717" name="AutoShape 46">
          <a:extLst>
            <a:ext uri="{FF2B5EF4-FFF2-40B4-BE49-F238E27FC236}">
              <a16:creationId xmlns:a16="http://schemas.microsoft.com/office/drawing/2014/main" id="{00000000-0008-0000-1D00-0000CD020000}"/>
            </a:ext>
          </a:extLst>
        </xdr:cNvPr>
        <xdr:cNvSpPr>
          <a:spLocks noChangeArrowheads="1"/>
        </xdr:cNvSpPr>
      </xdr:nvSpPr>
      <xdr:spPr>
        <a:xfrm>
          <a:off x="9020175" y="994410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63</xdr:row>
      <xdr:rowOff>0</xdr:rowOff>
    </xdr:from>
    <xdr:to>
      <xdr:col>1</xdr:col>
      <xdr:colOff>352425</xdr:colOff>
      <xdr:row>63</xdr:row>
      <xdr:rowOff>0</xdr:rowOff>
    </xdr:to>
    <xdr:sp macro="" textlink="">
      <xdr:nvSpPr>
        <xdr:cNvPr id="718" name="AutoShape 46">
          <a:extLst>
            <a:ext uri="{FF2B5EF4-FFF2-40B4-BE49-F238E27FC236}">
              <a16:creationId xmlns:a16="http://schemas.microsoft.com/office/drawing/2014/main" id="{00000000-0008-0000-1D00-0000CE020000}"/>
            </a:ext>
          </a:extLst>
        </xdr:cNvPr>
        <xdr:cNvSpPr>
          <a:spLocks noChangeArrowheads="1"/>
        </xdr:cNvSpPr>
      </xdr:nvSpPr>
      <xdr:spPr>
        <a:xfrm>
          <a:off x="525780" y="1155573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61</xdr:row>
      <xdr:rowOff>47625</xdr:rowOff>
    </xdr:from>
    <xdr:to>
      <xdr:col>5</xdr:col>
      <xdr:colOff>190500</xdr:colOff>
      <xdr:row>61</xdr:row>
      <xdr:rowOff>144780</xdr:rowOff>
    </xdr:to>
    <xdr:sp macro="" textlink="">
      <xdr:nvSpPr>
        <xdr:cNvPr id="719" name="Freeform 10707">
          <a:extLst>
            <a:ext uri="{FF2B5EF4-FFF2-40B4-BE49-F238E27FC236}">
              <a16:creationId xmlns:a16="http://schemas.microsoft.com/office/drawing/2014/main" id="{00000000-0008-0000-1D00-0000CF020000}"/>
            </a:ext>
          </a:extLst>
        </xdr:cNvPr>
        <xdr:cNvSpPr/>
      </xdr:nvSpPr>
      <xdr:spPr>
        <a:xfrm>
          <a:off x="1485900" y="11245215"/>
          <a:ext cx="829310" cy="9715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54</xdr:row>
      <xdr:rowOff>0</xdr:rowOff>
    </xdr:from>
    <xdr:to>
      <xdr:col>23</xdr:col>
      <xdr:colOff>352425</xdr:colOff>
      <xdr:row>54</xdr:row>
      <xdr:rowOff>0</xdr:rowOff>
    </xdr:to>
    <xdr:sp macro="" textlink="">
      <xdr:nvSpPr>
        <xdr:cNvPr id="720" name="AutoShape 46">
          <a:extLst>
            <a:ext uri="{FF2B5EF4-FFF2-40B4-BE49-F238E27FC236}">
              <a16:creationId xmlns:a16="http://schemas.microsoft.com/office/drawing/2014/main" id="{00000000-0008-0000-1D00-0000D0020000}"/>
            </a:ext>
          </a:extLst>
        </xdr:cNvPr>
        <xdr:cNvSpPr>
          <a:spLocks noChangeArrowheads="1"/>
        </xdr:cNvSpPr>
      </xdr:nvSpPr>
      <xdr:spPr>
        <a:xfrm>
          <a:off x="9020175" y="994410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52</xdr:row>
      <xdr:rowOff>57150</xdr:rowOff>
    </xdr:from>
    <xdr:to>
      <xdr:col>21</xdr:col>
      <xdr:colOff>352425</xdr:colOff>
      <xdr:row>54</xdr:row>
      <xdr:rowOff>0</xdr:rowOff>
    </xdr:to>
    <xdr:sp macro="" textlink="">
      <xdr:nvSpPr>
        <xdr:cNvPr id="721" name="AutoShape 46">
          <a:extLst>
            <a:ext uri="{FF2B5EF4-FFF2-40B4-BE49-F238E27FC236}">
              <a16:creationId xmlns:a16="http://schemas.microsoft.com/office/drawing/2014/main" id="{00000000-0008-0000-1D00-0000D1020000}"/>
            </a:ext>
          </a:extLst>
        </xdr:cNvPr>
        <xdr:cNvSpPr>
          <a:spLocks noChangeArrowheads="1"/>
        </xdr:cNvSpPr>
      </xdr:nvSpPr>
      <xdr:spPr>
        <a:xfrm>
          <a:off x="8264525" y="9643110"/>
          <a:ext cx="352425"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52</xdr:row>
      <xdr:rowOff>57150</xdr:rowOff>
    </xdr:from>
    <xdr:to>
      <xdr:col>23</xdr:col>
      <xdr:colOff>352425</xdr:colOff>
      <xdr:row>54</xdr:row>
      <xdr:rowOff>0</xdr:rowOff>
    </xdr:to>
    <xdr:sp macro="" textlink="">
      <xdr:nvSpPr>
        <xdr:cNvPr id="722" name="AutoShape 46">
          <a:extLst>
            <a:ext uri="{FF2B5EF4-FFF2-40B4-BE49-F238E27FC236}">
              <a16:creationId xmlns:a16="http://schemas.microsoft.com/office/drawing/2014/main" id="{00000000-0008-0000-1D00-0000D2020000}"/>
            </a:ext>
          </a:extLst>
        </xdr:cNvPr>
        <xdr:cNvSpPr>
          <a:spLocks noChangeArrowheads="1"/>
        </xdr:cNvSpPr>
      </xdr:nvSpPr>
      <xdr:spPr>
        <a:xfrm>
          <a:off x="9020175" y="9643110"/>
          <a:ext cx="352425"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54</xdr:row>
      <xdr:rowOff>0</xdr:rowOff>
    </xdr:from>
    <xdr:to>
      <xdr:col>25</xdr:col>
      <xdr:colOff>352425</xdr:colOff>
      <xdr:row>54</xdr:row>
      <xdr:rowOff>0</xdr:rowOff>
    </xdr:to>
    <xdr:sp macro="" textlink="">
      <xdr:nvSpPr>
        <xdr:cNvPr id="723" name="AutoShape 46">
          <a:extLst>
            <a:ext uri="{FF2B5EF4-FFF2-40B4-BE49-F238E27FC236}">
              <a16:creationId xmlns:a16="http://schemas.microsoft.com/office/drawing/2014/main" id="{00000000-0008-0000-1D00-0000D3020000}"/>
            </a:ext>
          </a:extLst>
        </xdr:cNvPr>
        <xdr:cNvSpPr>
          <a:spLocks noChangeArrowheads="1"/>
        </xdr:cNvSpPr>
      </xdr:nvSpPr>
      <xdr:spPr>
        <a:xfrm>
          <a:off x="9768205" y="994410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54</xdr:row>
      <xdr:rowOff>0</xdr:rowOff>
    </xdr:from>
    <xdr:to>
      <xdr:col>23</xdr:col>
      <xdr:colOff>352425</xdr:colOff>
      <xdr:row>54</xdr:row>
      <xdr:rowOff>0</xdr:rowOff>
    </xdr:to>
    <xdr:sp macro="" textlink="">
      <xdr:nvSpPr>
        <xdr:cNvPr id="725" name="AutoShape 46">
          <a:extLst>
            <a:ext uri="{FF2B5EF4-FFF2-40B4-BE49-F238E27FC236}">
              <a16:creationId xmlns:a16="http://schemas.microsoft.com/office/drawing/2014/main" id="{00000000-0008-0000-1D00-0000D5020000}"/>
            </a:ext>
          </a:extLst>
        </xdr:cNvPr>
        <xdr:cNvSpPr>
          <a:spLocks noChangeArrowheads="1"/>
        </xdr:cNvSpPr>
      </xdr:nvSpPr>
      <xdr:spPr>
        <a:xfrm>
          <a:off x="9020175" y="994410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52</xdr:row>
      <xdr:rowOff>57150</xdr:rowOff>
    </xdr:from>
    <xdr:to>
      <xdr:col>17</xdr:col>
      <xdr:colOff>190500</xdr:colOff>
      <xdr:row>53</xdr:row>
      <xdr:rowOff>0</xdr:rowOff>
    </xdr:to>
    <xdr:sp macro="" textlink="">
      <xdr:nvSpPr>
        <xdr:cNvPr id="726" name="Freeform 10707">
          <a:extLst>
            <a:ext uri="{FF2B5EF4-FFF2-40B4-BE49-F238E27FC236}">
              <a16:creationId xmlns:a16="http://schemas.microsoft.com/office/drawing/2014/main" id="{00000000-0008-0000-1D00-0000D6020000}"/>
            </a:ext>
          </a:extLst>
        </xdr:cNvPr>
        <xdr:cNvSpPr/>
      </xdr:nvSpPr>
      <xdr:spPr>
        <a:xfrm>
          <a:off x="6149340" y="964311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23</xdr:col>
      <xdr:colOff>0</xdr:colOff>
      <xdr:row>54</xdr:row>
      <xdr:rowOff>0</xdr:rowOff>
    </xdr:from>
    <xdr:to>
      <xdr:col>23</xdr:col>
      <xdr:colOff>352425</xdr:colOff>
      <xdr:row>54</xdr:row>
      <xdr:rowOff>0</xdr:rowOff>
    </xdr:to>
    <xdr:sp macro="" textlink="">
      <xdr:nvSpPr>
        <xdr:cNvPr id="727" name="AutoShape 46">
          <a:extLst>
            <a:ext uri="{FF2B5EF4-FFF2-40B4-BE49-F238E27FC236}">
              <a16:creationId xmlns:a16="http://schemas.microsoft.com/office/drawing/2014/main" id="{00000000-0008-0000-1D00-0000D7020000}"/>
            </a:ext>
          </a:extLst>
        </xdr:cNvPr>
        <xdr:cNvSpPr>
          <a:spLocks noChangeArrowheads="1"/>
        </xdr:cNvSpPr>
      </xdr:nvSpPr>
      <xdr:spPr>
        <a:xfrm>
          <a:off x="9020175" y="994410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52</xdr:row>
      <xdr:rowOff>57150</xdr:rowOff>
    </xdr:from>
    <xdr:to>
      <xdr:col>14</xdr:col>
      <xdr:colOff>0</xdr:colOff>
      <xdr:row>54</xdr:row>
      <xdr:rowOff>0</xdr:rowOff>
    </xdr:to>
    <xdr:sp macro="" textlink="">
      <xdr:nvSpPr>
        <xdr:cNvPr id="728" name="AutoShape 46">
          <a:extLst>
            <a:ext uri="{FF2B5EF4-FFF2-40B4-BE49-F238E27FC236}">
              <a16:creationId xmlns:a16="http://schemas.microsoft.com/office/drawing/2014/main" id="{00000000-0008-0000-1D00-0000D8020000}"/>
            </a:ext>
          </a:extLst>
        </xdr:cNvPr>
        <xdr:cNvSpPr>
          <a:spLocks noChangeArrowheads="1"/>
        </xdr:cNvSpPr>
      </xdr:nvSpPr>
      <xdr:spPr>
        <a:xfrm>
          <a:off x="5205730" y="964311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52</xdr:row>
      <xdr:rowOff>57150</xdr:rowOff>
    </xdr:from>
    <xdr:to>
      <xdr:col>11</xdr:col>
      <xdr:colOff>352425</xdr:colOff>
      <xdr:row>54</xdr:row>
      <xdr:rowOff>0</xdr:rowOff>
    </xdr:to>
    <xdr:sp macro="" textlink="">
      <xdr:nvSpPr>
        <xdr:cNvPr id="729" name="AutoShape 46">
          <a:extLst>
            <a:ext uri="{FF2B5EF4-FFF2-40B4-BE49-F238E27FC236}">
              <a16:creationId xmlns:a16="http://schemas.microsoft.com/office/drawing/2014/main" id="{00000000-0008-0000-1D00-0000D9020000}"/>
            </a:ext>
          </a:extLst>
        </xdr:cNvPr>
        <xdr:cNvSpPr>
          <a:spLocks noChangeArrowheads="1"/>
        </xdr:cNvSpPr>
      </xdr:nvSpPr>
      <xdr:spPr>
        <a:xfrm>
          <a:off x="4443095" y="96431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52</xdr:row>
      <xdr:rowOff>57150</xdr:rowOff>
    </xdr:from>
    <xdr:to>
      <xdr:col>9</xdr:col>
      <xdr:colOff>352425</xdr:colOff>
      <xdr:row>54</xdr:row>
      <xdr:rowOff>0</xdr:rowOff>
    </xdr:to>
    <xdr:sp macro="" textlink="">
      <xdr:nvSpPr>
        <xdr:cNvPr id="730" name="AutoShape 46">
          <a:extLst>
            <a:ext uri="{FF2B5EF4-FFF2-40B4-BE49-F238E27FC236}">
              <a16:creationId xmlns:a16="http://schemas.microsoft.com/office/drawing/2014/main" id="{00000000-0008-0000-1D00-0000DA020000}"/>
            </a:ext>
          </a:extLst>
        </xdr:cNvPr>
        <xdr:cNvSpPr>
          <a:spLocks noChangeArrowheads="1"/>
        </xdr:cNvSpPr>
      </xdr:nvSpPr>
      <xdr:spPr>
        <a:xfrm>
          <a:off x="3680460" y="96431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52</xdr:row>
      <xdr:rowOff>57150</xdr:rowOff>
    </xdr:from>
    <xdr:to>
      <xdr:col>7</xdr:col>
      <xdr:colOff>352425</xdr:colOff>
      <xdr:row>54</xdr:row>
      <xdr:rowOff>0</xdr:rowOff>
    </xdr:to>
    <xdr:sp macro="" textlink="">
      <xdr:nvSpPr>
        <xdr:cNvPr id="731" name="AutoShape 46">
          <a:extLst>
            <a:ext uri="{FF2B5EF4-FFF2-40B4-BE49-F238E27FC236}">
              <a16:creationId xmlns:a16="http://schemas.microsoft.com/office/drawing/2014/main" id="{00000000-0008-0000-1D00-0000DB020000}"/>
            </a:ext>
          </a:extLst>
        </xdr:cNvPr>
        <xdr:cNvSpPr>
          <a:spLocks noChangeArrowheads="1"/>
        </xdr:cNvSpPr>
      </xdr:nvSpPr>
      <xdr:spPr>
        <a:xfrm>
          <a:off x="2902585" y="96431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52</xdr:row>
      <xdr:rowOff>47625</xdr:rowOff>
    </xdr:from>
    <xdr:to>
      <xdr:col>9</xdr:col>
      <xdr:colOff>180975</xdr:colOff>
      <xdr:row>52</xdr:row>
      <xdr:rowOff>152400</xdr:rowOff>
    </xdr:to>
    <xdr:sp macro="" textlink="">
      <xdr:nvSpPr>
        <xdr:cNvPr id="732" name="Freeform 10707">
          <a:extLst>
            <a:ext uri="{FF2B5EF4-FFF2-40B4-BE49-F238E27FC236}">
              <a16:creationId xmlns:a16="http://schemas.microsoft.com/office/drawing/2014/main" id="{00000000-0008-0000-1D00-0000DC020000}"/>
            </a:ext>
          </a:extLst>
        </xdr:cNvPr>
        <xdr:cNvSpPr/>
      </xdr:nvSpPr>
      <xdr:spPr>
        <a:xfrm>
          <a:off x="3074035" y="963358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52</xdr:row>
      <xdr:rowOff>47625</xdr:rowOff>
    </xdr:from>
    <xdr:to>
      <xdr:col>11</xdr:col>
      <xdr:colOff>180975</xdr:colOff>
      <xdr:row>52</xdr:row>
      <xdr:rowOff>152400</xdr:rowOff>
    </xdr:to>
    <xdr:sp macro="" textlink="">
      <xdr:nvSpPr>
        <xdr:cNvPr id="733" name="Freeform 10707">
          <a:extLst>
            <a:ext uri="{FF2B5EF4-FFF2-40B4-BE49-F238E27FC236}">
              <a16:creationId xmlns:a16="http://schemas.microsoft.com/office/drawing/2014/main" id="{00000000-0008-0000-1D00-0000DD020000}"/>
            </a:ext>
          </a:extLst>
        </xdr:cNvPr>
        <xdr:cNvSpPr/>
      </xdr:nvSpPr>
      <xdr:spPr>
        <a:xfrm>
          <a:off x="3851910" y="963358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52</xdr:row>
      <xdr:rowOff>47625</xdr:rowOff>
    </xdr:from>
    <xdr:to>
      <xdr:col>13</xdr:col>
      <xdr:colOff>180975</xdr:colOff>
      <xdr:row>52</xdr:row>
      <xdr:rowOff>152400</xdr:rowOff>
    </xdr:to>
    <xdr:sp macro="" textlink="">
      <xdr:nvSpPr>
        <xdr:cNvPr id="734" name="Freeform 10707">
          <a:extLst>
            <a:ext uri="{FF2B5EF4-FFF2-40B4-BE49-F238E27FC236}">
              <a16:creationId xmlns:a16="http://schemas.microsoft.com/office/drawing/2014/main" id="{00000000-0008-0000-1D00-0000DE020000}"/>
            </a:ext>
          </a:extLst>
        </xdr:cNvPr>
        <xdr:cNvSpPr/>
      </xdr:nvSpPr>
      <xdr:spPr>
        <a:xfrm>
          <a:off x="4614545" y="963358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5</xdr:col>
      <xdr:colOff>180975</xdr:colOff>
      <xdr:row>52</xdr:row>
      <xdr:rowOff>47625</xdr:rowOff>
    </xdr:from>
    <xdr:to>
      <xdr:col>7</xdr:col>
      <xdr:colOff>161925</xdr:colOff>
      <xdr:row>52</xdr:row>
      <xdr:rowOff>123825</xdr:rowOff>
    </xdr:to>
    <xdr:sp macro="" textlink="">
      <xdr:nvSpPr>
        <xdr:cNvPr id="736" name="Freeform 10707">
          <a:extLst>
            <a:ext uri="{FF2B5EF4-FFF2-40B4-BE49-F238E27FC236}">
              <a16:creationId xmlns:a16="http://schemas.microsoft.com/office/drawing/2014/main" id="{00000000-0008-0000-1D00-0000E0020000}"/>
            </a:ext>
          </a:extLst>
        </xdr:cNvPr>
        <xdr:cNvSpPr/>
      </xdr:nvSpPr>
      <xdr:spPr>
        <a:xfrm>
          <a:off x="2305685" y="963358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editAs="oneCell">
    <xdr:from>
      <xdr:col>8</xdr:col>
      <xdr:colOff>114300</xdr:colOff>
      <xdr:row>55</xdr:row>
      <xdr:rowOff>85725</xdr:rowOff>
    </xdr:from>
    <xdr:to>
      <xdr:col>8</xdr:col>
      <xdr:colOff>281951</xdr:colOff>
      <xdr:row>55</xdr:row>
      <xdr:rowOff>85725</xdr:rowOff>
    </xdr:to>
    <xdr:pic>
      <xdr:nvPicPr>
        <xdr:cNvPr id="737" name="Picture 736">
          <a:extLst>
            <a:ext uri="{FF2B5EF4-FFF2-40B4-BE49-F238E27FC236}">
              <a16:creationId xmlns:a16="http://schemas.microsoft.com/office/drawing/2014/main" id="{00000000-0008-0000-1D00-0000E1020000}"/>
            </a:ext>
          </a:extLst>
        </xdr:cNvPr>
        <xdr:cNvPicPr>
          <a:picLocks noChangeAspect="1"/>
        </xdr:cNvPicPr>
      </xdr:nvPicPr>
      <xdr:blipFill>
        <a:blip xmlns:r="http://schemas.openxmlformats.org/officeDocument/2006/relationships" r:embed="rId2"/>
        <a:stretch>
          <a:fillRect/>
        </a:stretch>
      </xdr:blipFill>
      <xdr:spPr>
        <a:xfrm>
          <a:off x="3372485" y="10208895"/>
          <a:ext cx="167640" cy="0"/>
        </a:xfrm>
        <a:prstGeom prst="rect">
          <a:avLst/>
        </a:prstGeom>
      </xdr:spPr>
    </xdr:pic>
    <xdr:clientData/>
  </xdr:twoCellAnchor>
  <xdr:twoCellAnchor>
    <xdr:from>
      <xdr:col>13</xdr:col>
      <xdr:colOff>171450</xdr:colOff>
      <xdr:row>52</xdr:row>
      <xdr:rowOff>57150</xdr:rowOff>
    </xdr:from>
    <xdr:to>
      <xdr:col>15</xdr:col>
      <xdr:colOff>190500</xdr:colOff>
      <xdr:row>53</xdr:row>
      <xdr:rowOff>0</xdr:rowOff>
    </xdr:to>
    <xdr:sp macro="" textlink="">
      <xdr:nvSpPr>
        <xdr:cNvPr id="738" name="Freeform 10707">
          <a:extLst>
            <a:ext uri="{FF2B5EF4-FFF2-40B4-BE49-F238E27FC236}">
              <a16:creationId xmlns:a16="http://schemas.microsoft.com/office/drawing/2014/main" id="{00000000-0008-0000-1D00-0000E2020000}"/>
            </a:ext>
          </a:extLst>
        </xdr:cNvPr>
        <xdr:cNvSpPr/>
      </xdr:nvSpPr>
      <xdr:spPr>
        <a:xfrm>
          <a:off x="5377180" y="964311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editAs="oneCell">
    <xdr:from>
      <xdr:col>8</xdr:col>
      <xdr:colOff>114300</xdr:colOff>
      <xdr:row>55</xdr:row>
      <xdr:rowOff>85725</xdr:rowOff>
    </xdr:from>
    <xdr:to>
      <xdr:col>8</xdr:col>
      <xdr:colOff>281951</xdr:colOff>
      <xdr:row>55</xdr:row>
      <xdr:rowOff>85725</xdr:rowOff>
    </xdr:to>
    <xdr:pic>
      <xdr:nvPicPr>
        <xdr:cNvPr id="739" name="Picture 738">
          <a:extLst>
            <a:ext uri="{FF2B5EF4-FFF2-40B4-BE49-F238E27FC236}">
              <a16:creationId xmlns:a16="http://schemas.microsoft.com/office/drawing/2014/main" id="{00000000-0008-0000-1D00-0000E3020000}"/>
            </a:ext>
          </a:extLst>
        </xdr:cNvPr>
        <xdr:cNvPicPr>
          <a:picLocks noChangeAspect="1"/>
        </xdr:cNvPicPr>
      </xdr:nvPicPr>
      <xdr:blipFill>
        <a:blip xmlns:r="http://schemas.openxmlformats.org/officeDocument/2006/relationships" r:embed="rId2"/>
        <a:stretch>
          <a:fillRect/>
        </a:stretch>
      </xdr:blipFill>
      <xdr:spPr>
        <a:xfrm>
          <a:off x="3372485" y="10208895"/>
          <a:ext cx="167640" cy="0"/>
        </a:xfrm>
        <a:prstGeom prst="rect">
          <a:avLst/>
        </a:prstGeom>
      </xdr:spPr>
    </xdr:pic>
    <xdr:clientData/>
  </xdr:twoCellAnchor>
  <xdr:twoCellAnchor>
    <xdr:from>
      <xdr:col>15</xdr:col>
      <xdr:colOff>0</xdr:colOff>
      <xdr:row>52</xdr:row>
      <xdr:rowOff>57150</xdr:rowOff>
    </xdr:from>
    <xdr:to>
      <xdr:col>15</xdr:col>
      <xdr:colOff>352425</xdr:colOff>
      <xdr:row>54</xdr:row>
      <xdr:rowOff>0</xdr:rowOff>
    </xdr:to>
    <xdr:sp macro="" textlink="">
      <xdr:nvSpPr>
        <xdr:cNvPr id="740" name="AutoShape 46">
          <a:extLst>
            <a:ext uri="{FF2B5EF4-FFF2-40B4-BE49-F238E27FC236}">
              <a16:creationId xmlns:a16="http://schemas.microsoft.com/office/drawing/2014/main" id="{00000000-0008-0000-1D00-0000E4020000}"/>
            </a:ext>
          </a:extLst>
        </xdr:cNvPr>
        <xdr:cNvSpPr>
          <a:spLocks noChangeArrowheads="1"/>
        </xdr:cNvSpPr>
      </xdr:nvSpPr>
      <xdr:spPr>
        <a:xfrm>
          <a:off x="5968365" y="964311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43</xdr:row>
      <xdr:rowOff>57150</xdr:rowOff>
    </xdr:from>
    <xdr:to>
      <xdr:col>20</xdr:col>
      <xdr:colOff>0</xdr:colOff>
      <xdr:row>45</xdr:row>
      <xdr:rowOff>0</xdr:rowOff>
    </xdr:to>
    <xdr:sp macro="" textlink="">
      <xdr:nvSpPr>
        <xdr:cNvPr id="741" name="AutoShape 46">
          <a:extLst>
            <a:ext uri="{FF2B5EF4-FFF2-40B4-BE49-F238E27FC236}">
              <a16:creationId xmlns:a16="http://schemas.microsoft.com/office/drawing/2014/main" id="{00000000-0008-0000-1D00-0000E5020000}"/>
            </a:ext>
          </a:extLst>
        </xdr:cNvPr>
        <xdr:cNvSpPr>
          <a:spLocks noChangeArrowheads="1"/>
        </xdr:cNvSpPr>
      </xdr:nvSpPr>
      <xdr:spPr>
        <a:xfrm>
          <a:off x="7486650" y="803148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43</xdr:row>
      <xdr:rowOff>57150</xdr:rowOff>
    </xdr:from>
    <xdr:to>
      <xdr:col>25</xdr:col>
      <xdr:colOff>352425</xdr:colOff>
      <xdr:row>45</xdr:row>
      <xdr:rowOff>0</xdr:rowOff>
    </xdr:to>
    <xdr:sp macro="" textlink="">
      <xdr:nvSpPr>
        <xdr:cNvPr id="742" name="AutoShape 46">
          <a:extLst>
            <a:ext uri="{FF2B5EF4-FFF2-40B4-BE49-F238E27FC236}">
              <a16:creationId xmlns:a16="http://schemas.microsoft.com/office/drawing/2014/main" id="{00000000-0008-0000-1D00-0000E6020000}"/>
            </a:ext>
          </a:extLst>
        </xdr:cNvPr>
        <xdr:cNvSpPr>
          <a:spLocks noChangeArrowheads="1"/>
        </xdr:cNvSpPr>
      </xdr:nvSpPr>
      <xdr:spPr>
        <a:xfrm>
          <a:off x="9768205"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43</xdr:row>
      <xdr:rowOff>57150</xdr:rowOff>
    </xdr:from>
    <xdr:to>
      <xdr:col>27</xdr:col>
      <xdr:colOff>352425</xdr:colOff>
      <xdr:row>45</xdr:row>
      <xdr:rowOff>0</xdr:rowOff>
    </xdr:to>
    <xdr:sp macro="" textlink="">
      <xdr:nvSpPr>
        <xdr:cNvPr id="743" name="AutoShape 46">
          <a:extLst>
            <a:ext uri="{FF2B5EF4-FFF2-40B4-BE49-F238E27FC236}">
              <a16:creationId xmlns:a16="http://schemas.microsoft.com/office/drawing/2014/main" id="{00000000-0008-0000-1D00-0000E7020000}"/>
            </a:ext>
          </a:extLst>
        </xdr:cNvPr>
        <xdr:cNvSpPr>
          <a:spLocks noChangeArrowheads="1"/>
        </xdr:cNvSpPr>
      </xdr:nvSpPr>
      <xdr:spPr>
        <a:xfrm>
          <a:off x="10501630"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52</xdr:row>
      <xdr:rowOff>57150</xdr:rowOff>
    </xdr:from>
    <xdr:to>
      <xdr:col>1</xdr:col>
      <xdr:colOff>352425</xdr:colOff>
      <xdr:row>54</xdr:row>
      <xdr:rowOff>0</xdr:rowOff>
    </xdr:to>
    <xdr:sp macro="" textlink="">
      <xdr:nvSpPr>
        <xdr:cNvPr id="744" name="AutoShape 46">
          <a:extLst>
            <a:ext uri="{FF2B5EF4-FFF2-40B4-BE49-F238E27FC236}">
              <a16:creationId xmlns:a16="http://schemas.microsoft.com/office/drawing/2014/main" id="{00000000-0008-0000-1D00-0000E8020000}"/>
            </a:ext>
          </a:extLst>
        </xdr:cNvPr>
        <xdr:cNvSpPr>
          <a:spLocks noChangeArrowheads="1"/>
        </xdr:cNvSpPr>
      </xdr:nvSpPr>
      <xdr:spPr>
        <a:xfrm>
          <a:off x="525780" y="964311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52</xdr:row>
      <xdr:rowOff>57150</xdr:rowOff>
    </xdr:from>
    <xdr:to>
      <xdr:col>3</xdr:col>
      <xdr:colOff>352425</xdr:colOff>
      <xdr:row>54</xdr:row>
      <xdr:rowOff>0</xdr:rowOff>
    </xdr:to>
    <xdr:sp macro="" textlink="">
      <xdr:nvSpPr>
        <xdr:cNvPr id="745" name="AutoShape 46">
          <a:extLst>
            <a:ext uri="{FF2B5EF4-FFF2-40B4-BE49-F238E27FC236}">
              <a16:creationId xmlns:a16="http://schemas.microsoft.com/office/drawing/2014/main" id="{00000000-0008-0000-1D00-0000E9020000}"/>
            </a:ext>
          </a:extLst>
        </xdr:cNvPr>
        <xdr:cNvSpPr>
          <a:spLocks noChangeArrowheads="1"/>
        </xdr:cNvSpPr>
      </xdr:nvSpPr>
      <xdr:spPr>
        <a:xfrm>
          <a:off x="1362075" y="964311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43</xdr:row>
      <xdr:rowOff>57150</xdr:rowOff>
    </xdr:from>
    <xdr:to>
      <xdr:col>17</xdr:col>
      <xdr:colOff>352425</xdr:colOff>
      <xdr:row>45</xdr:row>
      <xdr:rowOff>0</xdr:rowOff>
    </xdr:to>
    <xdr:sp macro="" textlink="">
      <xdr:nvSpPr>
        <xdr:cNvPr id="746" name="AutoShape 46">
          <a:extLst>
            <a:ext uri="{FF2B5EF4-FFF2-40B4-BE49-F238E27FC236}">
              <a16:creationId xmlns:a16="http://schemas.microsoft.com/office/drawing/2014/main" id="{00000000-0008-0000-1D00-0000EA020000}"/>
            </a:ext>
          </a:extLst>
        </xdr:cNvPr>
        <xdr:cNvSpPr>
          <a:spLocks noChangeArrowheads="1"/>
        </xdr:cNvSpPr>
      </xdr:nvSpPr>
      <xdr:spPr>
        <a:xfrm>
          <a:off x="6731000" y="8031480"/>
          <a:ext cx="352425" cy="300990"/>
        </a:xfrm>
        <a:prstGeom prst="triangle">
          <a:avLst>
            <a:gd name="adj" fmla="val 50000"/>
          </a:avLst>
        </a:prstGeom>
        <a:solidFill>
          <a:srgbClr val="FFFF00"/>
        </a:solidFill>
        <a:ln w="9525">
          <a:solidFill>
            <a:srgbClr val="000000"/>
          </a:solidFill>
          <a:miter lim="800000"/>
        </a:ln>
      </xdr:spPr>
    </xdr:sp>
    <xdr:clientData/>
  </xdr:twoCellAnchor>
  <xdr:twoCellAnchor>
    <xdr:from>
      <xdr:col>19</xdr:col>
      <xdr:colOff>171450</xdr:colOff>
      <xdr:row>43</xdr:row>
      <xdr:rowOff>47625</xdr:rowOff>
    </xdr:from>
    <xdr:to>
      <xdr:col>21</xdr:col>
      <xdr:colOff>180975</xdr:colOff>
      <xdr:row>43</xdr:row>
      <xdr:rowOff>152400</xdr:rowOff>
    </xdr:to>
    <xdr:sp macro="" textlink="">
      <xdr:nvSpPr>
        <xdr:cNvPr id="747" name="Freeform 10707">
          <a:extLst>
            <a:ext uri="{FF2B5EF4-FFF2-40B4-BE49-F238E27FC236}">
              <a16:creationId xmlns:a16="http://schemas.microsoft.com/office/drawing/2014/main" id="{00000000-0008-0000-1D00-0000EB020000}"/>
            </a:ext>
          </a:extLst>
        </xdr:cNvPr>
        <xdr:cNvSpPr/>
      </xdr:nvSpPr>
      <xdr:spPr>
        <a:xfrm>
          <a:off x="7658100" y="802195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43</xdr:row>
      <xdr:rowOff>47625</xdr:rowOff>
    </xdr:from>
    <xdr:to>
      <xdr:col>23</xdr:col>
      <xdr:colOff>180975</xdr:colOff>
      <xdr:row>43</xdr:row>
      <xdr:rowOff>152400</xdr:rowOff>
    </xdr:to>
    <xdr:sp macro="" textlink="">
      <xdr:nvSpPr>
        <xdr:cNvPr id="748" name="Freeform 10707">
          <a:extLst>
            <a:ext uri="{FF2B5EF4-FFF2-40B4-BE49-F238E27FC236}">
              <a16:creationId xmlns:a16="http://schemas.microsoft.com/office/drawing/2014/main" id="{00000000-0008-0000-1D00-0000EC020000}"/>
            </a:ext>
          </a:extLst>
        </xdr:cNvPr>
        <xdr:cNvSpPr/>
      </xdr:nvSpPr>
      <xdr:spPr>
        <a:xfrm>
          <a:off x="8435975" y="802195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43</xdr:row>
      <xdr:rowOff>47625</xdr:rowOff>
    </xdr:from>
    <xdr:to>
      <xdr:col>25</xdr:col>
      <xdr:colOff>180975</xdr:colOff>
      <xdr:row>43</xdr:row>
      <xdr:rowOff>152400</xdr:rowOff>
    </xdr:to>
    <xdr:sp macro="" textlink="">
      <xdr:nvSpPr>
        <xdr:cNvPr id="749" name="Freeform 10707">
          <a:extLst>
            <a:ext uri="{FF2B5EF4-FFF2-40B4-BE49-F238E27FC236}">
              <a16:creationId xmlns:a16="http://schemas.microsoft.com/office/drawing/2014/main" id="{00000000-0008-0000-1D00-0000ED020000}"/>
            </a:ext>
          </a:extLst>
        </xdr:cNvPr>
        <xdr:cNvSpPr/>
      </xdr:nvSpPr>
      <xdr:spPr>
        <a:xfrm>
          <a:off x="9191625" y="802195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43</xdr:row>
      <xdr:rowOff>47625</xdr:rowOff>
    </xdr:from>
    <xdr:to>
      <xdr:col>27</xdr:col>
      <xdr:colOff>180975</xdr:colOff>
      <xdr:row>43</xdr:row>
      <xdr:rowOff>152400</xdr:rowOff>
    </xdr:to>
    <xdr:sp macro="" textlink="">
      <xdr:nvSpPr>
        <xdr:cNvPr id="750" name="Freeform 10707">
          <a:extLst>
            <a:ext uri="{FF2B5EF4-FFF2-40B4-BE49-F238E27FC236}">
              <a16:creationId xmlns:a16="http://schemas.microsoft.com/office/drawing/2014/main" id="{00000000-0008-0000-1D00-0000EE020000}"/>
            </a:ext>
          </a:extLst>
        </xdr:cNvPr>
        <xdr:cNvSpPr/>
      </xdr:nvSpPr>
      <xdr:spPr>
        <a:xfrm>
          <a:off x="9939655" y="802195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52</xdr:row>
      <xdr:rowOff>47625</xdr:rowOff>
    </xdr:from>
    <xdr:to>
      <xdr:col>1</xdr:col>
      <xdr:colOff>180975</xdr:colOff>
      <xdr:row>52</xdr:row>
      <xdr:rowOff>152400</xdr:rowOff>
    </xdr:to>
    <xdr:sp macro="" textlink="">
      <xdr:nvSpPr>
        <xdr:cNvPr id="751" name="Freeform 10707">
          <a:extLst>
            <a:ext uri="{FF2B5EF4-FFF2-40B4-BE49-F238E27FC236}">
              <a16:creationId xmlns:a16="http://schemas.microsoft.com/office/drawing/2014/main" id="{00000000-0008-0000-1D00-0000EF020000}"/>
            </a:ext>
          </a:extLst>
        </xdr:cNvPr>
        <xdr:cNvSpPr/>
      </xdr:nvSpPr>
      <xdr:spPr>
        <a:xfrm>
          <a:off x="171450" y="963358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52</xdr:row>
      <xdr:rowOff>47625</xdr:rowOff>
    </xdr:from>
    <xdr:to>
      <xdr:col>3</xdr:col>
      <xdr:colOff>180975</xdr:colOff>
      <xdr:row>52</xdr:row>
      <xdr:rowOff>152400</xdr:rowOff>
    </xdr:to>
    <xdr:sp macro="" textlink="">
      <xdr:nvSpPr>
        <xdr:cNvPr id="752" name="Freeform 10707">
          <a:extLst>
            <a:ext uri="{FF2B5EF4-FFF2-40B4-BE49-F238E27FC236}">
              <a16:creationId xmlns:a16="http://schemas.microsoft.com/office/drawing/2014/main" id="{00000000-0008-0000-1D00-0000F0020000}"/>
            </a:ext>
          </a:extLst>
        </xdr:cNvPr>
        <xdr:cNvSpPr/>
      </xdr:nvSpPr>
      <xdr:spPr>
        <a:xfrm>
          <a:off x="697230" y="963358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43</xdr:row>
      <xdr:rowOff>47625</xdr:rowOff>
    </xdr:from>
    <xdr:to>
      <xdr:col>19</xdr:col>
      <xdr:colOff>180975</xdr:colOff>
      <xdr:row>43</xdr:row>
      <xdr:rowOff>152400</xdr:rowOff>
    </xdr:to>
    <xdr:sp macro="" textlink="">
      <xdr:nvSpPr>
        <xdr:cNvPr id="753" name="Freeform 10707">
          <a:extLst>
            <a:ext uri="{FF2B5EF4-FFF2-40B4-BE49-F238E27FC236}">
              <a16:creationId xmlns:a16="http://schemas.microsoft.com/office/drawing/2014/main" id="{00000000-0008-0000-1D00-0000F1020000}"/>
            </a:ext>
          </a:extLst>
        </xdr:cNvPr>
        <xdr:cNvSpPr/>
      </xdr:nvSpPr>
      <xdr:spPr>
        <a:xfrm>
          <a:off x="6902450" y="802195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45</xdr:row>
      <xdr:rowOff>0</xdr:rowOff>
    </xdr:from>
    <xdr:to>
      <xdr:col>25</xdr:col>
      <xdr:colOff>352425</xdr:colOff>
      <xdr:row>45</xdr:row>
      <xdr:rowOff>0</xdr:rowOff>
    </xdr:to>
    <xdr:sp macro="" textlink="">
      <xdr:nvSpPr>
        <xdr:cNvPr id="754" name="AutoShape 46">
          <a:extLst>
            <a:ext uri="{FF2B5EF4-FFF2-40B4-BE49-F238E27FC236}">
              <a16:creationId xmlns:a16="http://schemas.microsoft.com/office/drawing/2014/main" id="{00000000-0008-0000-1D00-0000F2020000}"/>
            </a:ext>
          </a:extLst>
        </xdr:cNvPr>
        <xdr:cNvSpPr>
          <a:spLocks noChangeArrowheads="1"/>
        </xdr:cNvSpPr>
      </xdr:nvSpPr>
      <xdr:spPr>
        <a:xfrm>
          <a:off x="9768205" y="833247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45</xdr:row>
      <xdr:rowOff>0</xdr:rowOff>
    </xdr:from>
    <xdr:to>
      <xdr:col>23</xdr:col>
      <xdr:colOff>352425</xdr:colOff>
      <xdr:row>45</xdr:row>
      <xdr:rowOff>0</xdr:rowOff>
    </xdr:to>
    <xdr:sp macro="" textlink="">
      <xdr:nvSpPr>
        <xdr:cNvPr id="756" name="AutoShape 46">
          <a:extLst>
            <a:ext uri="{FF2B5EF4-FFF2-40B4-BE49-F238E27FC236}">
              <a16:creationId xmlns:a16="http://schemas.microsoft.com/office/drawing/2014/main" id="{00000000-0008-0000-1D00-0000F4020000}"/>
            </a:ext>
          </a:extLst>
        </xdr:cNvPr>
        <xdr:cNvSpPr>
          <a:spLocks noChangeArrowheads="1"/>
        </xdr:cNvSpPr>
      </xdr:nvSpPr>
      <xdr:spPr>
        <a:xfrm>
          <a:off x="9020175" y="8332470"/>
          <a:ext cx="352425" cy="0"/>
        </a:xfrm>
        <a:prstGeom prst="triangle">
          <a:avLst>
            <a:gd name="adj" fmla="val 50000"/>
          </a:avLst>
        </a:prstGeom>
        <a:noFill/>
        <a:ln w="9525">
          <a:solidFill>
            <a:srgbClr val="000000"/>
          </a:solidFill>
          <a:miter lim="800000"/>
        </a:ln>
      </xdr:spPr>
    </xdr:sp>
    <xdr:clientData/>
  </xdr:twoCellAnchor>
  <xdr:twoCellAnchor>
    <xdr:from>
      <xdr:col>3</xdr:col>
      <xdr:colOff>146686</xdr:colOff>
      <xdr:row>52</xdr:row>
      <xdr:rowOff>47625</xdr:rowOff>
    </xdr:from>
    <xdr:to>
      <xdr:col>5</xdr:col>
      <xdr:colOff>205740</xdr:colOff>
      <xdr:row>52</xdr:row>
      <xdr:rowOff>114300</xdr:rowOff>
    </xdr:to>
    <xdr:sp macro="" textlink="">
      <xdr:nvSpPr>
        <xdr:cNvPr id="758" name="Freeform 10707">
          <a:extLst>
            <a:ext uri="{FF2B5EF4-FFF2-40B4-BE49-F238E27FC236}">
              <a16:creationId xmlns:a16="http://schemas.microsoft.com/office/drawing/2014/main" id="{00000000-0008-0000-1D00-0000F6020000}"/>
            </a:ext>
          </a:extLst>
        </xdr:cNvPr>
        <xdr:cNvSpPr/>
      </xdr:nvSpPr>
      <xdr:spPr>
        <a:xfrm>
          <a:off x="1508760" y="9633585"/>
          <a:ext cx="821690" cy="666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45</xdr:row>
      <xdr:rowOff>0</xdr:rowOff>
    </xdr:from>
    <xdr:to>
      <xdr:col>23</xdr:col>
      <xdr:colOff>352425</xdr:colOff>
      <xdr:row>45</xdr:row>
      <xdr:rowOff>0</xdr:rowOff>
    </xdr:to>
    <xdr:sp macro="" textlink="">
      <xdr:nvSpPr>
        <xdr:cNvPr id="759" name="AutoShape 46">
          <a:extLst>
            <a:ext uri="{FF2B5EF4-FFF2-40B4-BE49-F238E27FC236}">
              <a16:creationId xmlns:a16="http://schemas.microsoft.com/office/drawing/2014/main" id="{00000000-0008-0000-1D00-0000F7020000}"/>
            </a:ext>
          </a:extLst>
        </xdr:cNvPr>
        <xdr:cNvSpPr>
          <a:spLocks noChangeArrowheads="1"/>
        </xdr:cNvSpPr>
      </xdr:nvSpPr>
      <xdr:spPr>
        <a:xfrm>
          <a:off x="9020175" y="833247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43</xdr:row>
      <xdr:rowOff>57150</xdr:rowOff>
    </xdr:from>
    <xdr:to>
      <xdr:col>21</xdr:col>
      <xdr:colOff>352425</xdr:colOff>
      <xdr:row>45</xdr:row>
      <xdr:rowOff>0</xdr:rowOff>
    </xdr:to>
    <xdr:sp macro="" textlink="">
      <xdr:nvSpPr>
        <xdr:cNvPr id="760" name="AutoShape 46">
          <a:extLst>
            <a:ext uri="{FF2B5EF4-FFF2-40B4-BE49-F238E27FC236}">
              <a16:creationId xmlns:a16="http://schemas.microsoft.com/office/drawing/2014/main" id="{00000000-0008-0000-1D00-0000F8020000}"/>
            </a:ext>
          </a:extLst>
        </xdr:cNvPr>
        <xdr:cNvSpPr>
          <a:spLocks noChangeArrowheads="1"/>
        </xdr:cNvSpPr>
      </xdr:nvSpPr>
      <xdr:spPr>
        <a:xfrm>
          <a:off x="8264525"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43</xdr:row>
      <xdr:rowOff>57150</xdr:rowOff>
    </xdr:from>
    <xdr:to>
      <xdr:col>23</xdr:col>
      <xdr:colOff>352425</xdr:colOff>
      <xdr:row>45</xdr:row>
      <xdr:rowOff>0</xdr:rowOff>
    </xdr:to>
    <xdr:sp macro="" textlink="">
      <xdr:nvSpPr>
        <xdr:cNvPr id="761" name="AutoShape 46">
          <a:extLst>
            <a:ext uri="{FF2B5EF4-FFF2-40B4-BE49-F238E27FC236}">
              <a16:creationId xmlns:a16="http://schemas.microsoft.com/office/drawing/2014/main" id="{00000000-0008-0000-1D00-0000F9020000}"/>
            </a:ext>
          </a:extLst>
        </xdr:cNvPr>
        <xdr:cNvSpPr>
          <a:spLocks noChangeArrowheads="1"/>
        </xdr:cNvSpPr>
      </xdr:nvSpPr>
      <xdr:spPr>
        <a:xfrm>
          <a:off x="9020175" y="803148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43</xdr:row>
      <xdr:rowOff>57150</xdr:rowOff>
    </xdr:from>
    <xdr:to>
      <xdr:col>20</xdr:col>
      <xdr:colOff>0</xdr:colOff>
      <xdr:row>45</xdr:row>
      <xdr:rowOff>0</xdr:rowOff>
    </xdr:to>
    <xdr:sp macro="" textlink="">
      <xdr:nvSpPr>
        <xdr:cNvPr id="762" name="AutoShape 46">
          <a:extLst>
            <a:ext uri="{FF2B5EF4-FFF2-40B4-BE49-F238E27FC236}">
              <a16:creationId xmlns:a16="http://schemas.microsoft.com/office/drawing/2014/main" id="{00000000-0008-0000-1D00-0000FA020000}"/>
            </a:ext>
          </a:extLst>
        </xdr:cNvPr>
        <xdr:cNvSpPr>
          <a:spLocks noChangeArrowheads="1"/>
        </xdr:cNvSpPr>
      </xdr:nvSpPr>
      <xdr:spPr>
        <a:xfrm>
          <a:off x="7486650" y="8031480"/>
          <a:ext cx="355600"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45</xdr:row>
      <xdr:rowOff>0</xdr:rowOff>
    </xdr:from>
    <xdr:to>
      <xdr:col>23</xdr:col>
      <xdr:colOff>352425</xdr:colOff>
      <xdr:row>45</xdr:row>
      <xdr:rowOff>0</xdr:rowOff>
    </xdr:to>
    <xdr:sp macro="" textlink="">
      <xdr:nvSpPr>
        <xdr:cNvPr id="765" name="AutoShape 46">
          <a:extLst>
            <a:ext uri="{FF2B5EF4-FFF2-40B4-BE49-F238E27FC236}">
              <a16:creationId xmlns:a16="http://schemas.microsoft.com/office/drawing/2014/main" id="{00000000-0008-0000-1D00-0000FD020000}"/>
            </a:ext>
          </a:extLst>
        </xdr:cNvPr>
        <xdr:cNvSpPr>
          <a:spLocks noChangeArrowheads="1"/>
        </xdr:cNvSpPr>
      </xdr:nvSpPr>
      <xdr:spPr>
        <a:xfrm>
          <a:off x="9020175" y="8332470"/>
          <a:ext cx="352425"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43</xdr:row>
      <xdr:rowOff>57150</xdr:rowOff>
    </xdr:from>
    <xdr:to>
      <xdr:col>17</xdr:col>
      <xdr:colOff>190500</xdr:colOff>
      <xdr:row>44</xdr:row>
      <xdr:rowOff>0</xdr:rowOff>
    </xdr:to>
    <xdr:sp macro="" textlink="">
      <xdr:nvSpPr>
        <xdr:cNvPr id="766" name="Freeform 10707">
          <a:extLst>
            <a:ext uri="{FF2B5EF4-FFF2-40B4-BE49-F238E27FC236}">
              <a16:creationId xmlns:a16="http://schemas.microsoft.com/office/drawing/2014/main" id="{00000000-0008-0000-1D00-0000FE020000}"/>
            </a:ext>
          </a:extLst>
        </xdr:cNvPr>
        <xdr:cNvSpPr/>
      </xdr:nvSpPr>
      <xdr:spPr>
        <a:xfrm>
          <a:off x="6149340" y="803148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23</xdr:col>
      <xdr:colOff>0</xdr:colOff>
      <xdr:row>45</xdr:row>
      <xdr:rowOff>0</xdr:rowOff>
    </xdr:from>
    <xdr:to>
      <xdr:col>23</xdr:col>
      <xdr:colOff>352425</xdr:colOff>
      <xdr:row>45</xdr:row>
      <xdr:rowOff>0</xdr:rowOff>
    </xdr:to>
    <xdr:sp macro="" textlink="">
      <xdr:nvSpPr>
        <xdr:cNvPr id="767" name="AutoShape 46">
          <a:extLst>
            <a:ext uri="{FF2B5EF4-FFF2-40B4-BE49-F238E27FC236}">
              <a16:creationId xmlns:a16="http://schemas.microsoft.com/office/drawing/2014/main" id="{00000000-0008-0000-1D00-0000FF020000}"/>
            </a:ext>
          </a:extLst>
        </xdr:cNvPr>
        <xdr:cNvSpPr>
          <a:spLocks noChangeArrowheads="1"/>
        </xdr:cNvSpPr>
      </xdr:nvSpPr>
      <xdr:spPr>
        <a:xfrm>
          <a:off x="9020175" y="8332470"/>
          <a:ext cx="352425" cy="0"/>
        </a:xfrm>
        <a:prstGeom prst="triangle">
          <a:avLst>
            <a:gd name="adj" fmla="val 50000"/>
          </a:avLst>
        </a:prstGeom>
        <a:noFill/>
        <a:ln w="9525">
          <a:solidFill>
            <a:srgbClr val="000000"/>
          </a:solidFill>
          <a:miter lim="800000"/>
        </a:ln>
      </xdr:spPr>
    </xdr:sp>
    <xdr:clientData/>
  </xdr:twoCellAnchor>
  <xdr:twoCellAnchor>
    <xdr:from>
      <xdr:col>11</xdr:col>
      <xdr:colOff>0</xdr:colOff>
      <xdr:row>43</xdr:row>
      <xdr:rowOff>57150</xdr:rowOff>
    </xdr:from>
    <xdr:to>
      <xdr:col>11</xdr:col>
      <xdr:colOff>352425</xdr:colOff>
      <xdr:row>45</xdr:row>
      <xdr:rowOff>0</xdr:rowOff>
    </xdr:to>
    <xdr:sp macro="" textlink="">
      <xdr:nvSpPr>
        <xdr:cNvPr id="769" name="AutoShape 46">
          <a:extLst>
            <a:ext uri="{FF2B5EF4-FFF2-40B4-BE49-F238E27FC236}">
              <a16:creationId xmlns:a16="http://schemas.microsoft.com/office/drawing/2014/main" id="{00000000-0008-0000-1D00-000001030000}"/>
            </a:ext>
          </a:extLst>
        </xdr:cNvPr>
        <xdr:cNvSpPr>
          <a:spLocks noChangeArrowheads="1"/>
        </xdr:cNvSpPr>
      </xdr:nvSpPr>
      <xdr:spPr>
        <a:xfrm>
          <a:off x="4443095"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43</xdr:row>
      <xdr:rowOff>57150</xdr:rowOff>
    </xdr:from>
    <xdr:to>
      <xdr:col>7</xdr:col>
      <xdr:colOff>352425</xdr:colOff>
      <xdr:row>45</xdr:row>
      <xdr:rowOff>0</xdr:rowOff>
    </xdr:to>
    <xdr:sp macro="" textlink="">
      <xdr:nvSpPr>
        <xdr:cNvPr id="771" name="AutoShape 46">
          <a:extLst>
            <a:ext uri="{FF2B5EF4-FFF2-40B4-BE49-F238E27FC236}">
              <a16:creationId xmlns:a16="http://schemas.microsoft.com/office/drawing/2014/main" id="{00000000-0008-0000-1D00-000003030000}"/>
            </a:ext>
          </a:extLst>
        </xdr:cNvPr>
        <xdr:cNvSpPr>
          <a:spLocks noChangeArrowheads="1"/>
        </xdr:cNvSpPr>
      </xdr:nvSpPr>
      <xdr:spPr>
        <a:xfrm>
          <a:off x="2902585"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43</xdr:row>
      <xdr:rowOff>47625</xdr:rowOff>
    </xdr:from>
    <xdr:to>
      <xdr:col>9</xdr:col>
      <xdr:colOff>180975</xdr:colOff>
      <xdr:row>43</xdr:row>
      <xdr:rowOff>152400</xdr:rowOff>
    </xdr:to>
    <xdr:sp macro="" textlink="">
      <xdr:nvSpPr>
        <xdr:cNvPr id="772" name="Freeform 10707">
          <a:extLst>
            <a:ext uri="{FF2B5EF4-FFF2-40B4-BE49-F238E27FC236}">
              <a16:creationId xmlns:a16="http://schemas.microsoft.com/office/drawing/2014/main" id="{00000000-0008-0000-1D00-000004030000}"/>
            </a:ext>
          </a:extLst>
        </xdr:cNvPr>
        <xdr:cNvSpPr/>
      </xdr:nvSpPr>
      <xdr:spPr>
        <a:xfrm>
          <a:off x="3074035" y="802195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9</xdr:col>
      <xdr:colOff>165100</xdr:colOff>
      <xdr:row>43</xdr:row>
      <xdr:rowOff>47625</xdr:rowOff>
    </xdr:from>
    <xdr:to>
      <xdr:col>11</xdr:col>
      <xdr:colOff>174625</xdr:colOff>
      <xdr:row>43</xdr:row>
      <xdr:rowOff>152400</xdr:rowOff>
    </xdr:to>
    <xdr:sp macro="" textlink="">
      <xdr:nvSpPr>
        <xdr:cNvPr id="773" name="Freeform 10707">
          <a:extLst>
            <a:ext uri="{FF2B5EF4-FFF2-40B4-BE49-F238E27FC236}">
              <a16:creationId xmlns:a16="http://schemas.microsoft.com/office/drawing/2014/main" id="{00000000-0008-0000-1D00-000005030000}"/>
            </a:ext>
          </a:extLst>
        </xdr:cNvPr>
        <xdr:cNvSpPr/>
      </xdr:nvSpPr>
      <xdr:spPr>
        <a:xfrm>
          <a:off x="4032250" y="795337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11</xdr:col>
      <xdr:colOff>171450</xdr:colOff>
      <xdr:row>43</xdr:row>
      <xdr:rowOff>47625</xdr:rowOff>
    </xdr:from>
    <xdr:to>
      <xdr:col>13</xdr:col>
      <xdr:colOff>180975</xdr:colOff>
      <xdr:row>43</xdr:row>
      <xdr:rowOff>152400</xdr:rowOff>
    </xdr:to>
    <xdr:sp macro="" textlink="">
      <xdr:nvSpPr>
        <xdr:cNvPr id="774" name="Freeform 10707">
          <a:extLst>
            <a:ext uri="{FF2B5EF4-FFF2-40B4-BE49-F238E27FC236}">
              <a16:creationId xmlns:a16="http://schemas.microsoft.com/office/drawing/2014/main" id="{00000000-0008-0000-1D00-000006030000}"/>
            </a:ext>
          </a:extLst>
        </xdr:cNvPr>
        <xdr:cNvSpPr/>
      </xdr:nvSpPr>
      <xdr:spPr>
        <a:xfrm>
          <a:off x="4614545" y="802195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5</xdr:col>
      <xdr:colOff>0</xdr:colOff>
      <xdr:row>43</xdr:row>
      <xdr:rowOff>57150</xdr:rowOff>
    </xdr:from>
    <xdr:to>
      <xdr:col>5</xdr:col>
      <xdr:colOff>352425</xdr:colOff>
      <xdr:row>45</xdr:row>
      <xdr:rowOff>0</xdr:rowOff>
    </xdr:to>
    <xdr:sp macro="" textlink="">
      <xdr:nvSpPr>
        <xdr:cNvPr id="775" name="AutoShape 46">
          <a:extLst>
            <a:ext uri="{FF2B5EF4-FFF2-40B4-BE49-F238E27FC236}">
              <a16:creationId xmlns:a16="http://schemas.microsoft.com/office/drawing/2014/main" id="{00000000-0008-0000-1D00-000007030000}"/>
            </a:ext>
          </a:extLst>
        </xdr:cNvPr>
        <xdr:cNvSpPr>
          <a:spLocks noChangeArrowheads="1"/>
        </xdr:cNvSpPr>
      </xdr:nvSpPr>
      <xdr:spPr>
        <a:xfrm>
          <a:off x="2124710"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180975</xdr:colOff>
      <xdr:row>43</xdr:row>
      <xdr:rowOff>47625</xdr:rowOff>
    </xdr:from>
    <xdr:to>
      <xdr:col>7</xdr:col>
      <xdr:colOff>161925</xdr:colOff>
      <xdr:row>43</xdr:row>
      <xdr:rowOff>123825</xdr:rowOff>
    </xdr:to>
    <xdr:sp macro="" textlink="">
      <xdr:nvSpPr>
        <xdr:cNvPr id="776" name="Freeform 10707">
          <a:extLst>
            <a:ext uri="{FF2B5EF4-FFF2-40B4-BE49-F238E27FC236}">
              <a16:creationId xmlns:a16="http://schemas.microsoft.com/office/drawing/2014/main" id="{00000000-0008-0000-1D00-000008030000}"/>
            </a:ext>
          </a:extLst>
        </xdr:cNvPr>
        <xdr:cNvSpPr/>
      </xdr:nvSpPr>
      <xdr:spPr>
        <a:xfrm>
          <a:off x="2305685" y="802195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editAs="oneCell">
    <xdr:from>
      <xdr:col>8</xdr:col>
      <xdr:colOff>114300</xdr:colOff>
      <xdr:row>46</xdr:row>
      <xdr:rowOff>85725</xdr:rowOff>
    </xdr:from>
    <xdr:to>
      <xdr:col>8</xdr:col>
      <xdr:colOff>281951</xdr:colOff>
      <xdr:row>46</xdr:row>
      <xdr:rowOff>85725</xdr:rowOff>
    </xdr:to>
    <xdr:pic>
      <xdr:nvPicPr>
        <xdr:cNvPr id="777" name="Picture 776">
          <a:extLst>
            <a:ext uri="{FF2B5EF4-FFF2-40B4-BE49-F238E27FC236}">
              <a16:creationId xmlns:a16="http://schemas.microsoft.com/office/drawing/2014/main" id="{00000000-0008-0000-1D00-000009030000}"/>
            </a:ext>
          </a:extLst>
        </xdr:cNvPr>
        <xdr:cNvPicPr>
          <a:picLocks noChangeAspect="1"/>
        </xdr:cNvPicPr>
      </xdr:nvPicPr>
      <xdr:blipFill>
        <a:blip xmlns:r="http://schemas.openxmlformats.org/officeDocument/2006/relationships" r:embed="rId2"/>
        <a:stretch>
          <a:fillRect/>
        </a:stretch>
      </xdr:blipFill>
      <xdr:spPr>
        <a:xfrm>
          <a:off x="3372485" y="8597265"/>
          <a:ext cx="167640" cy="0"/>
        </a:xfrm>
        <a:prstGeom prst="rect">
          <a:avLst/>
        </a:prstGeom>
      </xdr:spPr>
    </xdr:pic>
    <xdr:clientData/>
  </xdr:twoCellAnchor>
  <xdr:twoCellAnchor>
    <xdr:from>
      <xdr:col>13</xdr:col>
      <xdr:colOff>171450</xdr:colOff>
      <xdr:row>43</xdr:row>
      <xdr:rowOff>57150</xdr:rowOff>
    </xdr:from>
    <xdr:to>
      <xdr:col>15</xdr:col>
      <xdr:colOff>190500</xdr:colOff>
      <xdr:row>44</xdr:row>
      <xdr:rowOff>0</xdr:rowOff>
    </xdr:to>
    <xdr:sp macro="" textlink="">
      <xdr:nvSpPr>
        <xdr:cNvPr id="778" name="Freeform 10707">
          <a:extLst>
            <a:ext uri="{FF2B5EF4-FFF2-40B4-BE49-F238E27FC236}">
              <a16:creationId xmlns:a16="http://schemas.microsoft.com/office/drawing/2014/main" id="{00000000-0008-0000-1D00-00000A030000}"/>
            </a:ext>
          </a:extLst>
        </xdr:cNvPr>
        <xdr:cNvSpPr/>
      </xdr:nvSpPr>
      <xdr:spPr>
        <a:xfrm>
          <a:off x="5377180" y="803148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editAs="oneCell">
    <xdr:from>
      <xdr:col>8</xdr:col>
      <xdr:colOff>114300</xdr:colOff>
      <xdr:row>46</xdr:row>
      <xdr:rowOff>85725</xdr:rowOff>
    </xdr:from>
    <xdr:to>
      <xdr:col>8</xdr:col>
      <xdr:colOff>281951</xdr:colOff>
      <xdr:row>46</xdr:row>
      <xdr:rowOff>85725</xdr:rowOff>
    </xdr:to>
    <xdr:pic>
      <xdr:nvPicPr>
        <xdr:cNvPr id="779" name="Picture 778">
          <a:extLst>
            <a:ext uri="{FF2B5EF4-FFF2-40B4-BE49-F238E27FC236}">
              <a16:creationId xmlns:a16="http://schemas.microsoft.com/office/drawing/2014/main" id="{00000000-0008-0000-1D00-00000B030000}"/>
            </a:ext>
          </a:extLst>
        </xdr:cNvPr>
        <xdr:cNvPicPr>
          <a:picLocks noChangeAspect="1"/>
        </xdr:cNvPicPr>
      </xdr:nvPicPr>
      <xdr:blipFill>
        <a:blip xmlns:r="http://schemas.openxmlformats.org/officeDocument/2006/relationships" r:embed="rId2"/>
        <a:stretch>
          <a:fillRect/>
        </a:stretch>
      </xdr:blipFill>
      <xdr:spPr>
        <a:xfrm>
          <a:off x="3372485" y="8597265"/>
          <a:ext cx="167640" cy="0"/>
        </a:xfrm>
        <a:prstGeom prst="rect">
          <a:avLst/>
        </a:prstGeom>
      </xdr:spPr>
    </xdr:pic>
    <xdr:clientData/>
  </xdr:twoCellAnchor>
  <xdr:twoCellAnchor>
    <xdr:from>
      <xdr:col>15</xdr:col>
      <xdr:colOff>0</xdr:colOff>
      <xdr:row>43</xdr:row>
      <xdr:rowOff>57150</xdr:rowOff>
    </xdr:from>
    <xdr:to>
      <xdr:col>15</xdr:col>
      <xdr:colOff>352425</xdr:colOff>
      <xdr:row>45</xdr:row>
      <xdr:rowOff>0</xdr:rowOff>
    </xdr:to>
    <xdr:sp macro="" textlink="">
      <xdr:nvSpPr>
        <xdr:cNvPr id="780" name="AutoShape 46">
          <a:extLst>
            <a:ext uri="{FF2B5EF4-FFF2-40B4-BE49-F238E27FC236}">
              <a16:creationId xmlns:a16="http://schemas.microsoft.com/office/drawing/2014/main" id="{00000000-0008-0000-1D00-00000C030000}"/>
            </a:ext>
          </a:extLst>
        </xdr:cNvPr>
        <xdr:cNvSpPr>
          <a:spLocks noChangeArrowheads="1"/>
        </xdr:cNvSpPr>
      </xdr:nvSpPr>
      <xdr:spPr>
        <a:xfrm>
          <a:off x="5968365" y="803148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34</xdr:row>
      <xdr:rowOff>57150</xdr:rowOff>
    </xdr:from>
    <xdr:to>
      <xdr:col>20</xdr:col>
      <xdr:colOff>0</xdr:colOff>
      <xdr:row>36</xdr:row>
      <xdr:rowOff>0</xdr:rowOff>
    </xdr:to>
    <xdr:sp macro="" textlink="">
      <xdr:nvSpPr>
        <xdr:cNvPr id="781" name="AutoShape 46">
          <a:extLst>
            <a:ext uri="{FF2B5EF4-FFF2-40B4-BE49-F238E27FC236}">
              <a16:creationId xmlns:a16="http://schemas.microsoft.com/office/drawing/2014/main" id="{00000000-0008-0000-1D00-00000D030000}"/>
            </a:ext>
          </a:extLst>
        </xdr:cNvPr>
        <xdr:cNvSpPr>
          <a:spLocks noChangeArrowheads="1"/>
        </xdr:cNvSpPr>
      </xdr:nvSpPr>
      <xdr:spPr>
        <a:xfrm>
          <a:off x="7486650" y="641985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34</xdr:row>
      <xdr:rowOff>57150</xdr:rowOff>
    </xdr:from>
    <xdr:to>
      <xdr:col>25</xdr:col>
      <xdr:colOff>352425</xdr:colOff>
      <xdr:row>36</xdr:row>
      <xdr:rowOff>0</xdr:rowOff>
    </xdr:to>
    <xdr:sp macro="" textlink="">
      <xdr:nvSpPr>
        <xdr:cNvPr id="782" name="AutoShape 46">
          <a:extLst>
            <a:ext uri="{FF2B5EF4-FFF2-40B4-BE49-F238E27FC236}">
              <a16:creationId xmlns:a16="http://schemas.microsoft.com/office/drawing/2014/main" id="{00000000-0008-0000-1D00-00000E030000}"/>
            </a:ext>
          </a:extLst>
        </xdr:cNvPr>
        <xdr:cNvSpPr>
          <a:spLocks noChangeArrowheads="1"/>
        </xdr:cNvSpPr>
      </xdr:nvSpPr>
      <xdr:spPr>
        <a:xfrm>
          <a:off x="9768205" y="64198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34</xdr:row>
      <xdr:rowOff>57150</xdr:rowOff>
    </xdr:from>
    <xdr:to>
      <xdr:col>27</xdr:col>
      <xdr:colOff>352425</xdr:colOff>
      <xdr:row>36</xdr:row>
      <xdr:rowOff>0</xdr:rowOff>
    </xdr:to>
    <xdr:sp macro="" textlink="">
      <xdr:nvSpPr>
        <xdr:cNvPr id="783" name="AutoShape 46">
          <a:extLst>
            <a:ext uri="{FF2B5EF4-FFF2-40B4-BE49-F238E27FC236}">
              <a16:creationId xmlns:a16="http://schemas.microsoft.com/office/drawing/2014/main" id="{00000000-0008-0000-1D00-00000F030000}"/>
            </a:ext>
          </a:extLst>
        </xdr:cNvPr>
        <xdr:cNvSpPr>
          <a:spLocks noChangeArrowheads="1"/>
        </xdr:cNvSpPr>
      </xdr:nvSpPr>
      <xdr:spPr>
        <a:xfrm>
          <a:off x="10501630" y="64198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43</xdr:row>
      <xdr:rowOff>57150</xdr:rowOff>
    </xdr:from>
    <xdr:to>
      <xdr:col>1</xdr:col>
      <xdr:colOff>352425</xdr:colOff>
      <xdr:row>45</xdr:row>
      <xdr:rowOff>0</xdr:rowOff>
    </xdr:to>
    <xdr:sp macro="" textlink="">
      <xdr:nvSpPr>
        <xdr:cNvPr id="784" name="AutoShape 46">
          <a:extLst>
            <a:ext uri="{FF2B5EF4-FFF2-40B4-BE49-F238E27FC236}">
              <a16:creationId xmlns:a16="http://schemas.microsoft.com/office/drawing/2014/main" id="{00000000-0008-0000-1D00-000010030000}"/>
            </a:ext>
          </a:extLst>
        </xdr:cNvPr>
        <xdr:cNvSpPr>
          <a:spLocks noChangeArrowheads="1"/>
        </xdr:cNvSpPr>
      </xdr:nvSpPr>
      <xdr:spPr>
        <a:xfrm>
          <a:off x="525780" y="803148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43</xdr:row>
      <xdr:rowOff>57150</xdr:rowOff>
    </xdr:from>
    <xdr:to>
      <xdr:col>3</xdr:col>
      <xdr:colOff>352425</xdr:colOff>
      <xdr:row>45</xdr:row>
      <xdr:rowOff>0</xdr:rowOff>
    </xdr:to>
    <xdr:sp macro="" textlink="">
      <xdr:nvSpPr>
        <xdr:cNvPr id="785" name="AutoShape 46">
          <a:extLst>
            <a:ext uri="{FF2B5EF4-FFF2-40B4-BE49-F238E27FC236}">
              <a16:creationId xmlns:a16="http://schemas.microsoft.com/office/drawing/2014/main" id="{00000000-0008-0000-1D00-000011030000}"/>
            </a:ext>
          </a:extLst>
        </xdr:cNvPr>
        <xdr:cNvSpPr>
          <a:spLocks noChangeArrowheads="1"/>
        </xdr:cNvSpPr>
      </xdr:nvSpPr>
      <xdr:spPr>
        <a:xfrm>
          <a:off x="1362075" y="803148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34</xdr:row>
      <xdr:rowOff>57150</xdr:rowOff>
    </xdr:from>
    <xdr:to>
      <xdr:col>17</xdr:col>
      <xdr:colOff>352425</xdr:colOff>
      <xdr:row>36</xdr:row>
      <xdr:rowOff>0</xdr:rowOff>
    </xdr:to>
    <xdr:sp macro="" textlink="">
      <xdr:nvSpPr>
        <xdr:cNvPr id="786" name="AutoShape 46">
          <a:extLst>
            <a:ext uri="{FF2B5EF4-FFF2-40B4-BE49-F238E27FC236}">
              <a16:creationId xmlns:a16="http://schemas.microsoft.com/office/drawing/2014/main" id="{00000000-0008-0000-1D00-000012030000}"/>
            </a:ext>
          </a:extLst>
        </xdr:cNvPr>
        <xdr:cNvSpPr>
          <a:spLocks noChangeArrowheads="1"/>
        </xdr:cNvSpPr>
      </xdr:nvSpPr>
      <xdr:spPr>
        <a:xfrm>
          <a:off x="6731000" y="6419850"/>
          <a:ext cx="352425" cy="300990"/>
        </a:xfrm>
        <a:prstGeom prst="triangle">
          <a:avLst>
            <a:gd name="adj" fmla="val 50000"/>
          </a:avLst>
        </a:prstGeom>
        <a:noFill/>
        <a:ln w="9525">
          <a:solidFill>
            <a:srgbClr val="000000"/>
          </a:solidFill>
          <a:miter lim="800000"/>
        </a:ln>
      </xdr:spPr>
    </xdr:sp>
    <xdr:clientData/>
  </xdr:twoCellAnchor>
  <xdr:twoCellAnchor>
    <xdr:from>
      <xdr:col>19</xdr:col>
      <xdr:colOff>171450</xdr:colOff>
      <xdr:row>34</xdr:row>
      <xdr:rowOff>47625</xdr:rowOff>
    </xdr:from>
    <xdr:to>
      <xdr:col>21</xdr:col>
      <xdr:colOff>180975</xdr:colOff>
      <xdr:row>34</xdr:row>
      <xdr:rowOff>152400</xdr:rowOff>
    </xdr:to>
    <xdr:sp macro="" textlink="">
      <xdr:nvSpPr>
        <xdr:cNvPr id="787" name="Freeform 10707">
          <a:extLst>
            <a:ext uri="{FF2B5EF4-FFF2-40B4-BE49-F238E27FC236}">
              <a16:creationId xmlns:a16="http://schemas.microsoft.com/office/drawing/2014/main" id="{00000000-0008-0000-1D00-000013030000}"/>
            </a:ext>
          </a:extLst>
        </xdr:cNvPr>
        <xdr:cNvSpPr/>
      </xdr:nvSpPr>
      <xdr:spPr>
        <a:xfrm>
          <a:off x="7658100" y="641032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34</xdr:row>
      <xdr:rowOff>47625</xdr:rowOff>
    </xdr:from>
    <xdr:to>
      <xdr:col>23</xdr:col>
      <xdr:colOff>180975</xdr:colOff>
      <xdr:row>34</xdr:row>
      <xdr:rowOff>152400</xdr:rowOff>
    </xdr:to>
    <xdr:sp macro="" textlink="">
      <xdr:nvSpPr>
        <xdr:cNvPr id="788" name="Freeform 10707">
          <a:extLst>
            <a:ext uri="{FF2B5EF4-FFF2-40B4-BE49-F238E27FC236}">
              <a16:creationId xmlns:a16="http://schemas.microsoft.com/office/drawing/2014/main" id="{00000000-0008-0000-1D00-000014030000}"/>
            </a:ext>
          </a:extLst>
        </xdr:cNvPr>
        <xdr:cNvSpPr/>
      </xdr:nvSpPr>
      <xdr:spPr>
        <a:xfrm>
          <a:off x="8435975" y="641032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34</xdr:row>
      <xdr:rowOff>47625</xdr:rowOff>
    </xdr:from>
    <xdr:to>
      <xdr:col>25</xdr:col>
      <xdr:colOff>180975</xdr:colOff>
      <xdr:row>34</xdr:row>
      <xdr:rowOff>152400</xdr:rowOff>
    </xdr:to>
    <xdr:sp macro="" textlink="">
      <xdr:nvSpPr>
        <xdr:cNvPr id="789" name="Freeform 10707">
          <a:extLst>
            <a:ext uri="{FF2B5EF4-FFF2-40B4-BE49-F238E27FC236}">
              <a16:creationId xmlns:a16="http://schemas.microsoft.com/office/drawing/2014/main" id="{00000000-0008-0000-1D00-000015030000}"/>
            </a:ext>
          </a:extLst>
        </xdr:cNvPr>
        <xdr:cNvSpPr/>
      </xdr:nvSpPr>
      <xdr:spPr>
        <a:xfrm>
          <a:off x="9191625" y="641032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34</xdr:row>
      <xdr:rowOff>47625</xdr:rowOff>
    </xdr:from>
    <xdr:to>
      <xdr:col>27</xdr:col>
      <xdr:colOff>180975</xdr:colOff>
      <xdr:row>34</xdr:row>
      <xdr:rowOff>152400</xdr:rowOff>
    </xdr:to>
    <xdr:sp macro="" textlink="">
      <xdr:nvSpPr>
        <xdr:cNvPr id="790" name="Freeform 10707">
          <a:extLst>
            <a:ext uri="{FF2B5EF4-FFF2-40B4-BE49-F238E27FC236}">
              <a16:creationId xmlns:a16="http://schemas.microsoft.com/office/drawing/2014/main" id="{00000000-0008-0000-1D00-000016030000}"/>
            </a:ext>
          </a:extLst>
        </xdr:cNvPr>
        <xdr:cNvSpPr/>
      </xdr:nvSpPr>
      <xdr:spPr>
        <a:xfrm>
          <a:off x="9939655" y="641032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43</xdr:row>
      <xdr:rowOff>47625</xdr:rowOff>
    </xdr:from>
    <xdr:to>
      <xdr:col>1</xdr:col>
      <xdr:colOff>180975</xdr:colOff>
      <xdr:row>43</xdr:row>
      <xdr:rowOff>152400</xdr:rowOff>
    </xdr:to>
    <xdr:sp macro="" textlink="">
      <xdr:nvSpPr>
        <xdr:cNvPr id="791" name="Freeform 10707">
          <a:extLst>
            <a:ext uri="{FF2B5EF4-FFF2-40B4-BE49-F238E27FC236}">
              <a16:creationId xmlns:a16="http://schemas.microsoft.com/office/drawing/2014/main" id="{00000000-0008-0000-1D00-000017030000}"/>
            </a:ext>
          </a:extLst>
        </xdr:cNvPr>
        <xdr:cNvSpPr/>
      </xdr:nvSpPr>
      <xdr:spPr>
        <a:xfrm>
          <a:off x="171450" y="802195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43</xdr:row>
      <xdr:rowOff>47625</xdr:rowOff>
    </xdr:from>
    <xdr:to>
      <xdr:col>3</xdr:col>
      <xdr:colOff>180975</xdr:colOff>
      <xdr:row>43</xdr:row>
      <xdr:rowOff>152400</xdr:rowOff>
    </xdr:to>
    <xdr:sp macro="" textlink="">
      <xdr:nvSpPr>
        <xdr:cNvPr id="792" name="Freeform 10707">
          <a:extLst>
            <a:ext uri="{FF2B5EF4-FFF2-40B4-BE49-F238E27FC236}">
              <a16:creationId xmlns:a16="http://schemas.microsoft.com/office/drawing/2014/main" id="{00000000-0008-0000-1D00-000018030000}"/>
            </a:ext>
          </a:extLst>
        </xdr:cNvPr>
        <xdr:cNvSpPr/>
      </xdr:nvSpPr>
      <xdr:spPr>
        <a:xfrm>
          <a:off x="697230" y="802195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17</xdr:col>
      <xdr:colOff>171450</xdr:colOff>
      <xdr:row>34</xdr:row>
      <xdr:rowOff>47625</xdr:rowOff>
    </xdr:from>
    <xdr:to>
      <xdr:col>19</xdr:col>
      <xdr:colOff>180975</xdr:colOff>
      <xdr:row>34</xdr:row>
      <xdr:rowOff>152400</xdr:rowOff>
    </xdr:to>
    <xdr:sp macro="" textlink="">
      <xdr:nvSpPr>
        <xdr:cNvPr id="793" name="Freeform 10707">
          <a:extLst>
            <a:ext uri="{FF2B5EF4-FFF2-40B4-BE49-F238E27FC236}">
              <a16:creationId xmlns:a16="http://schemas.microsoft.com/office/drawing/2014/main" id="{00000000-0008-0000-1D00-000019030000}"/>
            </a:ext>
          </a:extLst>
        </xdr:cNvPr>
        <xdr:cNvSpPr/>
      </xdr:nvSpPr>
      <xdr:spPr>
        <a:xfrm>
          <a:off x="6902450" y="641032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36</xdr:row>
      <xdr:rowOff>0</xdr:rowOff>
    </xdr:from>
    <xdr:to>
      <xdr:col>25</xdr:col>
      <xdr:colOff>352425</xdr:colOff>
      <xdr:row>36</xdr:row>
      <xdr:rowOff>0</xdr:rowOff>
    </xdr:to>
    <xdr:sp macro="" textlink="">
      <xdr:nvSpPr>
        <xdr:cNvPr id="794" name="AutoShape 46">
          <a:extLst>
            <a:ext uri="{FF2B5EF4-FFF2-40B4-BE49-F238E27FC236}">
              <a16:creationId xmlns:a16="http://schemas.microsoft.com/office/drawing/2014/main" id="{00000000-0008-0000-1D00-00001A030000}"/>
            </a:ext>
          </a:extLst>
        </xdr:cNvPr>
        <xdr:cNvSpPr>
          <a:spLocks noChangeArrowheads="1"/>
        </xdr:cNvSpPr>
      </xdr:nvSpPr>
      <xdr:spPr>
        <a:xfrm>
          <a:off x="9768205" y="672084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36</xdr:row>
      <xdr:rowOff>0</xdr:rowOff>
    </xdr:from>
    <xdr:to>
      <xdr:col>23</xdr:col>
      <xdr:colOff>352425</xdr:colOff>
      <xdr:row>36</xdr:row>
      <xdr:rowOff>0</xdr:rowOff>
    </xdr:to>
    <xdr:sp macro="" textlink="">
      <xdr:nvSpPr>
        <xdr:cNvPr id="796" name="AutoShape 46">
          <a:extLst>
            <a:ext uri="{FF2B5EF4-FFF2-40B4-BE49-F238E27FC236}">
              <a16:creationId xmlns:a16="http://schemas.microsoft.com/office/drawing/2014/main" id="{00000000-0008-0000-1D00-00001C030000}"/>
            </a:ext>
          </a:extLst>
        </xdr:cNvPr>
        <xdr:cNvSpPr>
          <a:spLocks noChangeArrowheads="1"/>
        </xdr:cNvSpPr>
      </xdr:nvSpPr>
      <xdr:spPr>
        <a:xfrm>
          <a:off x="9020175" y="672084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45</xdr:row>
      <xdr:rowOff>0</xdr:rowOff>
    </xdr:from>
    <xdr:to>
      <xdr:col>1</xdr:col>
      <xdr:colOff>352425</xdr:colOff>
      <xdr:row>45</xdr:row>
      <xdr:rowOff>0</xdr:rowOff>
    </xdr:to>
    <xdr:sp macro="" textlink="">
      <xdr:nvSpPr>
        <xdr:cNvPr id="797" name="AutoShape 46">
          <a:extLst>
            <a:ext uri="{FF2B5EF4-FFF2-40B4-BE49-F238E27FC236}">
              <a16:creationId xmlns:a16="http://schemas.microsoft.com/office/drawing/2014/main" id="{00000000-0008-0000-1D00-00001D030000}"/>
            </a:ext>
          </a:extLst>
        </xdr:cNvPr>
        <xdr:cNvSpPr>
          <a:spLocks noChangeArrowheads="1"/>
        </xdr:cNvSpPr>
      </xdr:nvSpPr>
      <xdr:spPr>
        <a:xfrm>
          <a:off x="525780" y="833247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43</xdr:row>
      <xdr:rowOff>47625</xdr:rowOff>
    </xdr:from>
    <xdr:to>
      <xdr:col>5</xdr:col>
      <xdr:colOff>190500</xdr:colOff>
      <xdr:row>43</xdr:row>
      <xdr:rowOff>121920</xdr:rowOff>
    </xdr:to>
    <xdr:sp macro="" textlink="">
      <xdr:nvSpPr>
        <xdr:cNvPr id="798" name="Freeform 10707">
          <a:extLst>
            <a:ext uri="{FF2B5EF4-FFF2-40B4-BE49-F238E27FC236}">
              <a16:creationId xmlns:a16="http://schemas.microsoft.com/office/drawing/2014/main" id="{00000000-0008-0000-1D00-00001E030000}"/>
            </a:ext>
          </a:extLst>
        </xdr:cNvPr>
        <xdr:cNvSpPr/>
      </xdr:nvSpPr>
      <xdr:spPr>
        <a:xfrm>
          <a:off x="1485900" y="8021955"/>
          <a:ext cx="829310" cy="742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23</xdr:col>
      <xdr:colOff>0</xdr:colOff>
      <xdr:row>36</xdr:row>
      <xdr:rowOff>0</xdr:rowOff>
    </xdr:from>
    <xdr:to>
      <xdr:col>23</xdr:col>
      <xdr:colOff>352425</xdr:colOff>
      <xdr:row>36</xdr:row>
      <xdr:rowOff>0</xdr:rowOff>
    </xdr:to>
    <xdr:sp macro="" textlink="">
      <xdr:nvSpPr>
        <xdr:cNvPr id="799" name="AutoShape 46">
          <a:extLst>
            <a:ext uri="{FF2B5EF4-FFF2-40B4-BE49-F238E27FC236}">
              <a16:creationId xmlns:a16="http://schemas.microsoft.com/office/drawing/2014/main" id="{00000000-0008-0000-1D00-00001F030000}"/>
            </a:ext>
          </a:extLst>
        </xdr:cNvPr>
        <xdr:cNvSpPr>
          <a:spLocks noChangeArrowheads="1"/>
        </xdr:cNvSpPr>
      </xdr:nvSpPr>
      <xdr:spPr>
        <a:xfrm>
          <a:off x="9020175" y="672084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34</xdr:row>
      <xdr:rowOff>57150</xdr:rowOff>
    </xdr:from>
    <xdr:to>
      <xdr:col>21</xdr:col>
      <xdr:colOff>352425</xdr:colOff>
      <xdr:row>36</xdr:row>
      <xdr:rowOff>0</xdr:rowOff>
    </xdr:to>
    <xdr:sp macro="" textlink="">
      <xdr:nvSpPr>
        <xdr:cNvPr id="800" name="AutoShape 46">
          <a:extLst>
            <a:ext uri="{FF2B5EF4-FFF2-40B4-BE49-F238E27FC236}">
              <a16:creationId xmlns:a16="http://schemas.microsoft.com/office/drawing/2014/main" id="{00000000-0008-0000-1D00-000020030000}"/>
            </a:ext>
          </a:extLst>
        </xdr:cNvPr>
        <xdr:cNvSpPr>
          <a:spLocks noChangeArrowheads="1"/>
        </xdr:cNvSpPr>
      </xdr:nvSpPr>
      <xdr:spPr>
        <a:xfrm>
          <a:off x="8264525" y="64198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34</xdr:row>
      <xdr:rowOff>57150</xdr:rowOff>
    </xdr:from>
    <xdr:to>
      <xdr:col>23</xdr:col>
      <xdr:colOff>352425</xdr:colOff>
      <xdr:row>36</xdr:row>
      <xdr:rowOff>0</xdr:rowOff>
    </xdr:to>
    <xdr:sp macro="" textlink="">
      <xdr:nvSpPr>
        <xdr:cNvPr id="801" name="AutoShape 46">
          <a:extLst>
            <a:ext uri="{FF2B5EF4-FFF2-40B4-BE49-F238E27FC236}">
              <a16:creationId xmlns:a16="http://schemas.microsoft.com/office/drawing/2014/main" id="{00000000-0008-0000-1D00-000021030000}"/>
            </a:ext>
          </a:extLst>
        </xdr:cNvPr>
        <xdr:cNvSpPr>
          <a:spLocks noChangeArrowheads="1"/>
        </xdr:cNvSpPr>
      </xdr:nvSpPr>
      <xdr:spPr>
        <a:xfrm>
          <a:off x="9020175" y="641985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36</xdr:row>
      <xdr:rowOff>0</xdr:rowOff>
    </xdr:from>
    <xdr:to>
      <xdr:col>23</xdr:col>
      <xdr:colOff>352425</xdr:colOff>
      <xdr:row>36</xdr:row>
      <xdr:rowOff>0</xdr:rowOff>
    </xdr:to>
    <xdr:sp macro="" textlink="">
      <xdr:nvSpPr>
        <xdr:cNvPr id="804" name="AutoShape 46">
          <a:extLst>
            <a:ext uri="{FF2B5EF4-FFF2-40B4-BE49-F238E27FC236}">
              <a16:creationId xmlns:a16="http://schemas.microsoft.com/office/drawing/2014/main" id="{00000000-0008-0000-1D00-000024030000}"/>
            </a:ext>
          </a:extLst>
        </xdr:cNvPr>
        <xdr:cNvSpPr>
          <a:spLocks noChangeArrowheads="1"/>
        </xdr:cNvSpPr>
      </xdr:nvSpPr>
      <xdr:spPr>
        <a:xfrm>
          <a:off x="9020175" y="672084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45</xdr:row>
      <xdr:rowOff>0</xdr:rowOff>
    </xdr:from>
    <xdr:to>
      <xdr:col>1</xdr:col>
      <xdr:colOff>352425</xdr:colOff>
      <xdr:row>45</xdr:row>
      <xdr:rowOff>0</xdr:rowOff>
    </xdr:to>
    <xdr:sp macro="" textlink="">
      <xdr:nvSpPr>
        <xdr:cNvPr id="805" name="AutoShape 46">
          <a:extLst>
            <a:ext uri="{FF2B5EF4-FFF2-40B4-BE49-F238E27FC236}">
              <a16:creationId xmlns:a16="http://schemas.microsoft.com/office/drawing/2014/main" id="{00000000-0008-0000-1D00-000025030000}"/>
            </a:ext>
          </a:extLst>
        </xdr:cNvPr>
        <xdr:cNvSpPr>
          <a:spLocks noChangeArrowheads="1"/>
        </xdr:cNvSpPr>
      </xdr:nvSpPr>
      <xdr:spPr>
        <a:xfrm>
          <a:off x="525780" y="833247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34</xdr:row>
      <xdr:rowOff>57150</xdr:rowOff>
    </xdr:from>
    <xdr:to>
      <xdr:col>17</xdr:col>
      <xdr:colOff>190500</xdr:colOff>
      <xdr:row>35</xdr:row>
      <xdr:rowOff>0</xdr:rowOff>
    </xdr:to>
    <xdr:sp macro="" textlink="">
      <xdr:nvSpPr>
        <xdr:cNvPr id="806" name="Freeform 10707">
          <a:extLst>
            <a:ext uri="{FF2B5EF4-FFF2-40B4-BE49-F238E27FC236}">
              <a16:creationId xmlns:a16="http://schemas.microsoft.com/office/drawing/2014/main" id="{00000000-0008-0000-1D00-000026030000}"/>
            </a:ext>
          </a:extLst>
        </xdr:cNvPr>
        <xdr:cNvSpPr/>
      </xdr:nvSpPr>
      <xdr:spPr>
        <a:xfrm>
          <a:off x="6149340" y="641985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36</xdr:row>
      <xdr:rowOff>0</xdr:rowOff>
    </xdr:from>
    <xdr:to>
      <xdr:col>23</xdr:col>
      <xdr:colOff>352425</xdr:colOff>
      <xdr:row>36</xdr:row>
      <xdr:rowOff>0</xdr:rowOff>
    </xdr:to>
    <xdr:sp macro="" textlink="">
      <xdr:nvSpPr>
        <xdr:cNvPr id="807" name="AutoShape 46">
          <a:extLst>
            <a:ext uri="{FF2B5EF4-FFF2-40B4-BE49-F238E27FC236}">
              <a16:creationId xmlns:a16="http://schemas.microsoft.com/office/drawing/2014/main" id="{00000000-0008-0000-1D00-000027030000}"/>
            </a:ext>
          </a:extLst>
        </xdr:cNvPr>
        <xdr:cNvSpPr>
          <a:spLocks noChangeArrowheads="1"/>
        </xdr:cNvSpPr>
      </xdr:nvSpPr>
      <xdr:spPr>
        <a:xfrm>
          <a:off x="9020175" y="672084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34</xdr:row>
      <xdr:rowOff>57150</xdr:rowOff>
    </xdr:from>
    <xdr:to>
      <xdr:col>14</xdr:col>
      <xdr:colOff>0</xdr:colOff>
      <xdr:row>36</xdr:row>
      <xdr:rowOff>0</xdr:rowOff>
    </xdr:to>
    <xdr:sp macro="" textlink="">
      <xdr:nvSpPr>
        <xdr:cNvPr id="808" name="AutoShape 46">
          <a:extLst>
            <a:ext uri="{FF2B5EF4-FFF2-40B4-BE49-F238E27FC236}">
              <a16:creationId xmlns:a16="http://schemas.microsoft.com/office/drawing/2014/main" id="{00000000-0008-0000-1D00-000028030000}"/>
            </a:ext>
          </a:extLst>
        </xdr:cNvPr>
        <xdr:cNvSpPr>
          <a:spLocks noChangeArrowheads="1"/>
        </xdr:cNvSpPr>
      </xdr:nvSpPr>
      <xdr:spPr>
        <a:xfrm>
          <a:off x="5205730" y="641985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34</xdr:row>
      <xdr:rowOff>57150</xdr:rowOff>
    </xdr:from>
    <xdr:to>
      <xdr:col>11</xdr:col>
      <xdr:colOff>352425</xdr:colOff>
      <xdr:row>36</xdr:row>
      <xdr:rowOff>0</xdr:rowOff>
    </xdr:to>
    <xdr:sp macro="" textlink="">
      <xdr:nvSpPr>
        <xdr:cNvPr id="809" name="AutoShape 46">
          <a:extLst>
            <a:ext uri="{FF2B5EF4-FFF2-40B4-BE49-F238E27FC236}">
              <a16:creationId xmlns:a16="http://schemas.microsoft.com/office/drawing/2014/main" id="{00000000-0008-0000-1D00-000029030000}"/>
            </a:ext>
          </a:extLst>
        </xdr:cNvPr>
        <xdr:cNvSpPr>
          <a:spLocks noChangeArrowheads="1"/>
        </xdr:cNvSpPr>
      </xdr:nvSpPr>
      <xdr:spPr>
        <a:xfrm>
          <a:off x="4443095" y="641985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34</xdr:row>
      <xdr:rowOff>57150</xdr:rowOff>
    </xdr:from>
    <xdr:to>
      <xdr:col>9</xdr:col>
      <xdr:colOff>352425</xdr:colOff>
      <xdr:row>36</xdr:row>
      <xdr:rowOff>0</xdr:rowOff>
    </xdr:to>
    <xdr:sp macro="" textlink="">
      <xdr:nvSpPr>
        <xdr:cNvPr id="810" name="AutoShape 46">
          <a:extLst>
            <a:ext uri="{FF2B5EF4-FFF2-40B4-BE49-F238E27FC236}">
              <a16:creationId xmlns:a16="http://schemas.microsoft.com/office/drawing/2014/main" id="{00000000-0008-0000-1D00-00002A030000}"/>
            </a:ext>
          </a:extLst>
        </xdr:cNvPr>
        <xdr:cNvSpPr>
          <a:spLocks noChangeArrowheads="1"/>
        </xdr:cNvSpPr>
      </xdr:nvSpPr>
      <xdr:spPr>
        <a:xfrm>
          <a:off x="3680460" y="641985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34</xdr:row>
      <xdr:rowOff>57150</xdr:rowOff>
    </xdr:from>
    <xdr:to>
      <xdr:col>7</xdr:col>
      <xdr:colOff>352425</xdr:colOff>
      <xdr:row>36</xdr:row>
      <xdr:rowOff>0</xdr:rowOff>
    </xdr:to>
    <xdr:sp macro="" textlink="">
      <xdr:nvSpPr>
        <xdr:cNvPr id="811" name="AutoShape 46">
          <a:extLst>
            <a:ext uri="{FF2B5EF4-FFF2-40B4-BE49-F238E27FC236}">
              <a16:creationId xmlns:a16="http://schemas.microsoft.com/office/drawing/2014/main" id="{00000000-0008-0000-1D00-00002B030000}"/>
            </a:ext>
          </a:extLst>
        </xdr:cNvPr>
        <xdr:cNvSpPr>
          <a:spLocks noChangeArrowheads="1"/>
        </xdr:cNvSpPr>
      </xdr:nvSpPr>
      <xdr:spPr>
        <a:xfrm>
          <a:off x="2902585" y="641985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34</xdr:row>
      <xdr:rowOff>47625</xdr:rowOff>
    </xdr:from>
    <xdr:to>
      <xdr:col>9</xdr:col>
      <xdr:colOff>180975</xdr:colOff>
      <xdr:row>34</xdr:row>
      <xdr:rowOff>152400</xdr:rowOff>
    </xdr:to>
    <xdr:sp macro="" textlink="">
      <xdr:nvSpPr>
        <xdr:cNvPr id="812" name="Freeform 10707">
          <a:extLst>
            <a:ext uri="{FF2B5EF4-FFF2-40B4-BE49-F238E27FC236}">
              <a16:creationId xmlns:a16="http://schemas.microsoft.com/office/drawing/2014/main" id="{00000000-0008-0000-1D00-00002C030000}"/>
            </a:ext>
          </a:extLst>
        </xdr:cNvPr>
        <xdr:cNvSpPr/>
      </xdr:nvSpPr>
      <xdr:spPr>
        <a:xfrm>
          <a:off x="3074035" y="641032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34</xdr:row>
      <xdr:rowOff>47625</xdr:rowOff>
    </xdr:from>
    <xdr:to>
      <xdr:col>11</xdr:col>
      <xdr:colOff>180975</xdr:colOff>
      <xdr:row>34</xdr:row>
      <xdr:rowOff>152400</xdr:rowOff>
    </xdr:to>
    <xdr:sp macro="" textlink="">
      <xdr:nvSpPr>
        <xdr:cNvPr id="813" name="Freeform 10707">
          <a:extLst>
            <a:ext uri="{FF2B5EF4-FFF2-40B4-BE49-F238E27FC236}">
              <a16:creationId xmlns:a16="http://schemas.microsoft.com/office/drawing/2014/main" id="{00000000-0008-0000-1D00-00002D030000}"/>
            </a:ext>
          </a:extLst>
        </xdr:cNvPr>
        <xdr:cNvSpPr/>
      </xdr:nvSpPr>
      <xdr:spPr>
        <a:xfrm>
          <a:off x="3851910" y="641032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34</xdr:row>
      <xdr:rowOff>47625</xdr:rowOff>
    </xdr:from>
    <xdr:to>
      <xdr:col>13</xdr:col>
      <xdr:colOff>180975</xdr:colOff>
      <xdr:row>34</xdr:row>
      <xdr:rowOff>152400</xdr:rowOff>
    </xdr:to>
    <xdr:sp macro="" textlink="">
      <xdr:nvSpPr>
        <xdr:cNvPr id="814" name="Freeform 10707">
          <a:extLst>
            <a:ext uri="{FF2B5EF4-FFF2-40B4-BE49-F238E27FC236}">
              <a16:creationId xmlns:a16="http://schemas.microsoft.com/office/drawing/2014/main" id="{00000000-0008-0000-1D00-00002E030000}"/>
            </a:ext>
          </a:extLst>
        </xdr:cNvPr>
        <xdr:cNvSpPr/>
      </xdr:nvSpPr>
      <xdr:spPr>
        <a:xfrm>
          <a:off x="4614545" y="641032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34</xdr:row>
      <xdr:rowOff>57150</xdr:rowOff>
    </xdr:from>
    <xdr:to>
      <xdr:col>5</xdr:col>
      <xdr:colOff>352425</xdr:colOff>
      <xdr:row>36</xdr:row>
      <xdr:rowOff>0</xdr:rowOff>
    </xdr:to>
    <xdr:sp macro="" textlink="">
      <xdr:nvSpPr>
        <xdr:cNvPr id="815" name="AutoShape 46">
          <a:extLst>
            <a:ext uri="{FF2B5EF4-FFF2-40B4-BE49-F238E27FC236}">
              <a16:creationId xmlns:a16="http://schemas.microsoft.com/office/drawing/2014/main" id="{00000000-0008-0000-1D00-00002F030000}"/>
            </a:ext>
          </a:extLst>
        </xdr:cNvPr>
        <xdr:cNvSpPr>
          <a:spLocks noChangeArrowheads="1"/>
        </xdr:cNvSpPr>
      </xdr:nvSpPr>
      <xdr:spPr>
        <a:xfrm>
          <a:off x="2124710" y="641985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34</xdr:row>
      <xdr:rowOff>47625</xdr:rowOff>
    </xdr:from>
    <xdr:to>
      <xdr:col>7</xdr:col>
      <xdr:colOff>161925</xdr:colOff>
      <xdr:row>34</xdr:row>
      <xdr:rowOff>123825</xdr:rowOff>
    </xdr:to>
    <xdr:sp macro="" textlink="">
      <xdr:nvSpPr>
        <xdr:cNvPr id="816" name="Freeform 10707">
          <a:extLst>
            <a:ext uri="{FF2B5EF4-FFF2-40B4-BE49-F238E27FC236}">
              <a16:creationId xmlns:a16="http://schemas.microsoft.com/office/drawing/2014/main" id="{00000000-0008-0000-1D00-000030030000}"/>
            </a:ext>
          </a:extLst>
        </xdr:cNvPr>
        <xdr:cNvSpPr/>
      </xdr:nvSpPr>
      <xdr:spPr>
        <a:xfrm>
          <a:off x="2305685" y="641032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editAs="oneCell">
    <xdr:from>
      <xdr:col>8</xdr:col>
      <xdr:colOff>114300</xdr:colOff>
      <xdr:row>37</xdr:row>
      <xdr:rowOff>85725</xdr:rowOff>
    </xdr:from>
    <xdr:to>
      <xdr:col>8</xdr:col>
      <xdr:colOff>281951</xdr:colOff>
      <xdr:row>37</xdr:row>
      <xdr:rowOff>85725</xdr:rowOff>
    </xdr:to>
    <xdr:pic>
      <xdr:nvPicPr>
        <xdr:cNvPr id="817" name="Picture 816">
          <a:extLst>
            <a:ext uri="{FF2B5EF4-FFF2-40B4-BE49-F238E27FC236}">
              <a16:creationId xmlns:a16="http://schemas.microsoft.com/office/drawing/2014/main" id="{00000000-0008-0000-1D00-000031030000}"/>
            </a:ext>
          </a:extLst>
        </xdr:cNvPr>
        <xdr:cNvPicPr>
          <a:picLocks noChangeAspect="1"/>
        </xdr:cNvPicPr>
      </xdr:nvPicPr>
      <xdr:blipFill>
        <a:blip xmlns:r="http://schemas.openxmlformats.org/officeDocument/2006/relationships" r:embed="rId2"/>
        <a:stretch>
          <a:fillRect/>
        </a:stretch>
      </xdr:blipFill>
      <xdr:spPr>
        <a:xfrm>
          <a:off x="3372485" y="6985635"/>
          <a:ext cx="167640" cy="0"/>
        </a:xfrm>
        <a:prstGeom prst="rect">
          <a:avLst/>
        </a:prstGeom>
      </xdr:spPr>
    </xdr:pic>
    <xdr:clientData/>
  </xdr:twoCellAnchor>
  <xdr:twoCellAnchor>
    <xdr:from>
      <xdr:col>13</xdr:col>
      <xdr:colOff>171450</xdr:colOff>
      <xdr:row>34</xdr:row>
      <xdr:rowOff>57150</xdr:rowOff>
    </xdr:from>
    <xdr:to>
      <xdr:col>15</xdr:col>
      <xdr:colOff>190500</xdr:colOff>
      <xdr:row>35</xdr:row>
      <xdr:rowOff>0</xdr:rowOff>
    </xdr:to>
    <xdr:sp macro="" textlink="">
      <xdr:nvSpPr>
        <xdr:cNvPr id="818" name="Freeform 10707">
          <a:extLst>
            <a:ext uri="{FF2B5EF4-FFF2-40B4-BE49-F238E27FC236}">
              <a16:creationId xmlns:a16="http://schemas.microsoft.com/office/drawing/2014/main" id="{00000000-0008-0000-1D00-000032030000}"/>
            </a:ext>
          </a:extLst>
        </xdr:cNvPr>
        <xdr:cNvSpPr/>
      </xdr:nvSpPr>
      <xdr:spPr>
        <a:xfrm>
          <a:off x="5377180" y="641985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34</xdr:row>
      <xdr:rowOff>57150</xdr:rowOff>
    </xdr:from>
    <xdr:to>
      <xdr:col>5</xdr:col>
      <xdr:colOff>352425</xdr:colOff>
      <xdr:row>36</xdr:row>
      <xdr:rowOff>0</xdr:rowOff>
    </xdr:to>
    <xdr:sp macro="" textlink="">
      <xdr:nvSpPr>
        <xdr:cNvPr id="819" name="AutoShape 46">
          <a:extLst>
            <a:ext uri="{FF2B5EF4-FFF2-40B4-BE49-F238E27FC236}">
              <a16:creationId xmlns:a16="http://schemas.microsoft.com/office/drawing/2014/main" id="{00000000-0008-0000-1D00-000033030000}"/>
            </a:ext>
          </a:extLst>
        </xdr:cNvPr>
        <xdr:cNvSpPr>
          <a:spLocks noChangeArrowheads="1"/>
        </xdr:cNvSpPr>
      </xdr:nvSpPr>
      <xdr:spPr>
        <a:xfrm>
          <a:off x="2124710" y="6419850"/>
          <a:ext cx="352425" cy="300990"/>
        </a:xfrm>
        <a:prstGeom prst="triangle">
          <a:avLst>
            <a:gd name="adj" fmla="val 50000"/>
          </a:avLst>
        </a:prstGeom>
        <a:noFill/>
        <a:ln w="9525">
          <a:solidFill>
            <a:srgbClr val="000000"/>
          </a:solidFill>
          <a:miter lim="800000"/>
        </a:ln>
      </xdr:spPr>
    </xdr:sp>
    <xdr:clientData/>
  </xdr:twoCellAnchor>
  <xdr:twoCellAnchor editAs="oneCell">
    <xdr:from>
      <xdr:col>8</xdr:col>
      <xdr:colOff>114300</xdr:colOff>
      <xdr:row>37</xdr:row>
      <xdr:rowOff>85725</xdr:rowOff>
    </xdr:from>
    <xdr:to>
      <xdr:col>8</xdr:col>
      <xdr:colOff>281951</xdr:colOff>
      <xdr:row>37</xdr:row>
      <xdr:rowOff>85725</xdr:rowOff>
    </xdr:to>
    <xdr:pic>
      <xdr:nvPicPr>
        <xdr:cNvPr id="820" name="Picture 819">
          <a:extLst>
            <a:ext uri="{FF2B5EF4-FFF2-40B4-BE49-F238E27FC236}">
              <a16:creationId xmlns:a16="http://schemas.microsoft.com/office/drawing/2014/main" id="{00000000-0008-0000-1D00-000034030000}"/>
            </a:ext>
          </a:extLst>
        </xdr:cNvPr>
        <xdr:cNvPicPr>
          <a:picLocks noChangeAspect="1"/>
        </xdr:cNvPicPr>
      </xdr:nvPicPr>
      <xdr:blipFill>
        <a:blip xmlns:r="http://schemas.openxmlformats.org/officeDocument/2006/relationships" r:embed="rId2"/>
        <a:stretch>
          <a:fillRect/>
        </a:stretch>
      </xdr:blipFill>
      <xdr:spPr>
        <a:xfrm>
          <a:off x="3372485" y="6985635"/>
          <a:ext cx="167640" cy="0"/>
        </a:xfrm>
        <a:prstGeom prst="rect">
          <a:avLst/>
        </a:prstGeom>
      </xdr:spPr>
    </xdr:pic>
    <xdr:clientData/>
  </xdr:twoCellAnchor>
  <xdr:twoCellAnchor>
    <xdr:from>
      <xdr:col>15</xdr:col>
      <xdr:colOff>0</xdr:colOff>
      <xdr:row>34</xdr:row>
      <xdr:rowOff>57150</xdr:rowOff>
    </xdr:from>
    <xdr:to>
      <xdr:col>15</xdr:col>
      <xdr:colOff>352425</xdr:colOff>
      <xdr:row>36</xdr:row>
      <xdr:rowOff>0</xdr:rowOff>
    </xdr:to>
    <xdr:sp macro="" textlink="">
      <xdr:nvSpPr>
        <xdr:cNvPr id="821" name="AutoShape 46">
          <a:extLst>
            <a:ext uri="{FF2B5EF4-FFF2-40B4-BE49-F238E27FC236}">
              <a16:creationId xmlns:a16="http://schemas.microsoft.com/office/drawing/2014/main" id="{00000000-0008-0000-1D00-000035030000}"/>
            </a:ext>
          </a:extLst>
        </xdr:cNvPr>
        <xdr:cNvSpPr>
          <a:spLocks noChangeArrowheads="1"/>
        </xdr:cNvSpPr>
      </xdr:nvSpPr>
      <xdr:spPr>
        <a:xfrm>
          <a:off x="5968365" y="6419850"/>
          <a:ext cx="352425" cy="300990"/>
        </a:xfrm>
        <a:prstGeom prst="triangle">
          <a:avLst>
            <a:gd name="adj" fmla="val 50000"/>
          </a:avLst>
        </a:prstGeom>
        <a:noFill/>
        <a:ln w="9525">
          <a:solidFill>
            <a:srgbClr val="000000"/>
          </a:solidFill>
          <a:miter lim="800000"/>
        </a:ln>
      </xdr:spPr>
    </xdr:sp>
    <xdr:clientData/>
  </xdr:twoCellAnchor>
  <xdr:twoCellAnchor>
    <xdr:from>
      <xdr:col>19</xdr:col>
      <xdr:colOff>0</xdr:colOff>
      <xdr:row>25</xdr:row>
      <xdr:rowOff>57150</xdr:rowOff>
    </xdr:from>
    <xdr:to>
      <xdr:col>20</xdr:col>
      <xdr:colOff>0</xdr:colOff>
      <xdr:row>27</xdr:row>
      <xdr:rowOff>0</xdr:rowOff>
    </xdr:to>
    <xdr:sp macro="" textlink="">
      <xdr:nvSpPr>
        <xdr:cNvPr id="822" name="AutoShape 46">
          <a:extLst>
            <a:ext uri="{FF2B5EF4-FFF2-40B4-BE49-F238E27FC236}">
              <a16:creationId xmlns:a16="http://schemas.microsoft.com/office/drawing/2014/main" id="{00000000-0008-0000-1D00-000036030000}"/>
            </a:ext>
          </a:extLst>
        </xdr:cNvPr>
        <xdr:cNvSpPr>
          <a:spLocks noChangeArrowheads="1"/>
        </xdr:cNvSpPr>
      </xdr:nvSpPr>
      <xdr:spPr>
        <a:xfrm>
          <a:off x="7486650" y="4808220"/>
          <a:ext cx="35560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25</xdr:row>
      <xdr:rowOff>57150</xdr:rowOff>
    </xdr:from>
    <xdr:to>
      <xdr:col>25</xdr:col>
      <xdr:colOff>352425</xdr:colOff>
      <xdr:row>27</xdr:row>
      <xdr:rowOff>0</xdr:rowOff>
    </xdr:to>
    <xdr:sp macro="" textlink="">
      <xdr:nvSpPr>
        <xdr:cNvPr id="823" name="AutoShape 46">
          <a:extLst>
            <a:ext uri="{FF2B5EF4-FFF2-40B4-BE49-F238E27FC236}">
              <a16:creationId xmlns:a16="http://schemas.microsoft.com/office/drawing/2014/main" id="{00000000-0008-0000-1D00-000037030000}"/>
            </a:ext>
          </a:extLst>
        </xdr:cNvPr>
        <xdr:cNvSpPr>
          <a:spLocks noChangeArrowheads="1"/>
        </xdr:cNvSpPr>
      </xdr:nvSpPr>
      <xdr:spPr>
        <a:xfrm>
          <a:off x="9768205" y="480822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25</xdr:row>
      <xdr:rowOff>57150</xdr:rowOff>
    </xdr:from>
    <xdr:to>
      <xdr:col>27</xdr:col>
      <xdr:colOff>352425</xdr:colOff>
      <xdr:row>27</xdr:row>
      <xdr:rowOff>0</xdr:rowOff>
    </xdr:to>
    <xdr:sp macro="" textlink="">
      <xdr:nvSpPr>
        <xdr:cNvPr id="824" name="AutoShape 46">
          <a:extLst>
            <a:ext uri="{FF2B5EF4-FFF2-40B4-BE49-F238E27FC236}">
              <a16:creationId xmlns:a16="http://schemas.microsoft.com/office/drawing/2014/main" id="{00000000-0008-0000-1D00-000038030000}"/>
            </a:ext>
          </a:extLst>
        </xdr:cNvPr>
        <xdr:cNvSpPr>
          <a:spLocks noChangeArrowheads="1"/>
        </xdr:cNvSpPr>
      </xdr:nvSpPr>
      <xdr:spPr>
        <a:xfrm>
          <a:off x="10501630" y="480822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34</xdr:row>
      <xdr:rowOff>57150</xdr:rowOff>
    </xdr:from>
    <xdr:to>
      <xdr:col>1</xdr:col>
      <xdr:colOff>352425</xdr:colOff>
      <xdr:row>36</xdr:row>
      <xdr:rowOff>0</xdr:rowOff>
    </xdr:to>
    <xdr:sp macro="" textlink="">
      <xdr:nvSpPr>
        <xdr:cNvPr id="825" name="AutoShape 46">
          <a:extLst>
            <a:ext uri="{FF2B5EF4-FFF2-40B4-BE49-F238E27FC236}">
              <a16:creationId xmlns:a16="http://schemas.microsoft.com/office/drawing/2014/main" id="{00000000-0008-0000-1D00-000039030000}"/>
            </a:ext>
          </a:extLst>
        </xdr:cNvPr>
        <xdr:cNvSpPr>
          <a:spLocks noChangeArrowheads="1"/>
        </xdr:cNvSpPr>
      </xdr:nvSpPr>
      <xdr:spPr>
        <a:xfrm>
          <a:off x="525780" y="641985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34</xdr:row>
      <xdr:rowOff>57150</xdr:rowOff>
    </xdr:from>
    <xdr:to>
      <xdr:col>3</xdr:col>
      <xdr:colOff>352425</xdr:colOff>
      <xdr:row>36</xdr:row>
      <xdr:rowOff>0</xdr:rowOff>
    </xdr:to>
    <xdr:sp macro="" textlink="">
      <xdr:nvSpPr>
        <xdr:cNvPr id="826" name="AutoShape 46">
          <a:extLst>
            <a:ext uri="{FF2B5EF4-FFF2-40B4-BE49-F238E27FC236}">
              <a16:creationId xmlns:a16="http://schemas.microsoft.com/office/drawing/2014/main" id="{00000000-0008-0000-1D00-00003A030000}"/>
            </a:ext>
          </a:extLst>
        </xdr:cNvPr>
        <xdr:cNvSpPr>
          <a:spLocks noChangeArrowheads="1"/>
        </xdr:cNvSpPr>
      </xdr:nvSpPr>
      <xdr:spPr>
        <a:xfrm>
          <a:off x="1362075" y="6419850"/>
          <a:ext cx="340360" cy="300990"/>
        </a:xfrm>
        <a:prstGeom prst="triangle">
          <a:avLst>
            <a:gd name="adj" fmla="val 50000"/>
          </a:avLst>
        </a:prstGeom>
        <a:noFill/>
        <a:ln w="9525">
          <a:solidFill>
            <a:srgbClr val="000000"/>
          </a:solidFill>
          <a:miter lim="800000"/>
        </a:ln>
      </xdr:spPr>
    </xdr:sp>
    <xdr:clientData/>
  </xdr:twoCellAnchor>
  <xdr:twoCellAnchor>
    <xdr:from>
      <xdr:col>17</xdr:col>
      <xdr:colOff>0</xdr:colOff>
      <xdr:row>25</xdr:row>
      <xdr:rowOff>57150</xdr:rowOff>
    </xdr:from>
    <xdr:to>
      <xdr:col>17</xdr:col>
      <xdr:colOff>352425</xdr:colOff>
      <xdr:row>27</xdr:row>
      <xdr:rowOff>0</xdr:rowOff>
    </xdr:to>
    <xdr:sp macro="" textlink="">
      <xdr:nvSpPr>
        <xdr:cNvPr id="827" name="AutoShape 46">
          <a:extLst>
            <a:ext uri="{FF2B5EF4-FFF2-40B4-BE49-F238E27FC236}">
              <a16:creationId xmlns:a16="http://schemas.microsoft.com/office/drawing/2014/main" id="{00000000-0008-0000-1D00-00003B030000}"/>
            </a:ext>
          </a:extLst>
        </xdr:cNvPr>
        <xdr:cNvSpPr>
          <a:spLocks noChangeArrowheads="1"/>
        </xdr:cNvSpPr>
      </xdr:nvSpPr>
      <xdr:spPr>
        <a:xfrm>
          <a:off x="6731000" y="4808220"/>
          <a:ext cx="352425" cy="300990"/>
        </a:xfrm>
        <a:prstGeom prst="triangle">
          <a:avLst>
            <a:gd name="adj" fmla="val 50000"/>
          </a:avLst>
        </a:prstGeom>
        <a:noFill/>
        <a:ln w="9525">
          <a:solidFill>
            <a:srgbClr val="000000"/>
          </a:solidFill>
          <a:miter lim="800000"/>
        </a:ln>
      </xdr:spPr>
    </xdr:sp>
    <xdr:clientData/>
  </xdr:twoCellAnchor>
  <xdr:twoCellAnchor>
    <xdr:from>
      <xdr:col>19</xdr:col>
      <xdr:colOff>156210</xdr:colOff>
      <xdr:row>25</xdr:row>
      <xdr:rowOff>55245</xdr:rowOff>
    </xdr:from>
    <xdr:to>
      <xdr:col>21</xdr:col>
      <xdr:colOff>165735</xdr:colOff>
      <xdr:row>25</xdr:row>
      <xdr:rowOff>160020</xdr:rowOff>
    </xdr:to>
    <xdr:sp macro="" textlink="">
      <xdr:nvSpPr>
        <xdr:cNvPr id="828" name="Freeform 10707">
          <a:extLst>
            <a:ext uri="{FF2B5EF4-FFF2-40B4-BE49-F238E27FC236}">
              <a16:creationId xmlns:a16="http://schemas.microsoft.com/office/drawing/2014/main" id="{00000000-0008-0000-1D00-00003C030000}"/>
            </a:ext>
          </a:extLst>
        </xdr:cNvPr>
        <xdr:cNvSpPr/>
      </xdr:nvSpPr>
      <xdr:spPr>
        <a:xfrm>
          <a:off x="7860030" y="47034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25</xdr:row>
      <xdr:rowOff>47625</xdr:rowOff>
    </xdr:from>
    <xdr:to>
      <xdr:col>23</xdr:col>
      <xdr:colOff>180975</xdr:colOff>
      <xdr:row>25</xdr:row>
      <xdr:rowOff>152400</xdr:rowOff>
    </xdr:to>
    <xdr:sp macro="" textlink="">
      <xdr:nvSpPr>
        <xdr:cNvPr id="829" name="Freeform 10707">
          <a:extLst>
            <a:ext uri="{FF2B5EF4-FFF2-40B4-BE49-F238E27FC236}">
              <a16:creationId xmlns:a16="http://schemas.microsoft.com/office/drawing/2014/main" id="{00000000-0008-0000-1D00-00003D030000}"/>
            </a:ext>
          </a:extLst>
        </xdr:cNvPr>
        <xdr:cNvSpPr/>
      </xdr:nvSpPr>
      <xdr:spPr>
        <a:xfrm>
          <a:off x="8435975" y="479869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25</xdr:row>
      <xdr:rowOff>47625</xdr:rowOff>
    </xdr:from>
    <xdr:to>
      <xdr:col>25</xdr:col>
      <xdr:colOff>180975</xdr:colOff>
      <xdr:row>25</xdr:row>
      <xdr:rowOff>152400</xdr:rowOff>
    </xdr:to>
    <xdr:sp macro="" textlink="">
      <xdr:nvSpPr>
        <xdr:cNvPr id="830" name="Freeform 10707">
          <a:extLst>
            <a:ext uri="{FF2B5EF4-FFF2-40B4-BE49-F238E27FC236}">
              <a16:creationId xmlns:a16="http://schemas.microsoft.com/office/drawing/2014/main" id="{00000000-0008-0000-1D00-00003E030000}"/>
            </a:ext>
          </a:extLst>
        </xdr:cNvPr>
        <xdr:cNvSpPr/>
      </xdr:nvSpPr>
      <xdr:spPr>
        <a:xfrm>
          <a:off x="9191625" y="4798695"/>
          <a:ext cx="75755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25</xdr:row>
      <xdr:rowOff>47625</xdr:rowOff>
    </xdr:from>
    <xdr:to>
      <xdr:col>27</xdr:col>
      <xdr:colOff>180975</xdr:colOff>
      <xdr:row>25</xdr:row>
      <xdr:rowOff>152400</xdr:rowOff>
    </xdr:to>
    <xdr:sp macro="" textlink="">
      <xdr:nvSpPr>
        <xdr:cNvPr id="831" name="Freeform 10707">
          <a:extLst>
            <a:ext uri="{FF2B5EF4-FFF2-40B4-BE49-F238E27FC236}">
              <a16:creationId xmlns:a16="http://schemas.microsoft.com/office/drawing/2014/main" id="{00000000-0008-0000-1D00-00003F030000}"/>
            </a:ext>
          </a:extLst>
        </xdr:cNvPr>
        <xdr:cNvSpPr/>
      </xdr:nvSpPr>
      <xdr:spPr>
        <a:xfrm>
          <a:off x="9939655" y="4798695"/>
          <a:ext cx="74295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34</xdr:row>
      <xdr:rowOff>47625</xdr:rowOff>
    </xdr:from>
    <xdr:to>
      <xdr:col>1</xdr:col>
      <xdr:colOff>180975</xdr:colOff>
      <xdr:row>34</xdr:row>
      <xdr:rowOff>152400</xdr:rowOff>
    </xdr:to>
    <xdr:sp macro="" textlink="">
      <xdr:nvSpPr>
        <xdr:cNvPr id="832" name="Freeform 10707">
          <a:extLst>
            <a:ext uri="{FF2B5EF4-FFF2-40B4-BE49-F238E27FC236}">
              <a16:creationId xmlns:a16="http://schemas.microsoft.com/office/drawing/2014/main" id="{00000000-0008-0000-1D00-000040030000}"/>
            </a:ext>
          </a:extLst>
        </xdr:cNvPr>
        <xdr:cNvSpPr/>
      </xdr:nvSpPr>
      <xdr:spPr>
        <a:xfrm>
          <a:off x="171450" y="6410325"/>
          <a:ext cx="5353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34</xdr:row>
      <xdr:rowOff>47625</xdr:rowOff>
    </xdr:from>
    <xdr:to>
      <xdr:col>3</xdr:col>
      <xdr:colOff>180975</xdr:colOff>
      <xdr:row>34</xdr:row>
      <xdr:rowOff>152400</xdr:rowOff>
    </xdr:to>
    <xdr:sp macro="" textlink="">
      <xdr:nvSpPr>
        <xdr:cNvPr id="833" name="Freeform 10707">
          <a:extLst>
            <a:ext uri="{FF2B5EF4-FFF2-40B4-BE49-F238E27FC236}">
              <a16:creationId xmlns:a16="http://schemas.microsoft.com/office/drawing/2014/main" id="{00000000-0008-0000-1D00-000041030000}"/>
            </a:ext>
          </a:extLst>
        </xdr:cNvPr>
        <xdr:cNvSpPr/>
      </xdr:nvSpPr>
      <xdr:spPr>
        <a:xfrm>
          <a:off x="697230" y="641032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25</xdr:row>
      <xdr:rowOff>47625</xdr:rowOff>
    </xdr:from>
    <xdr:to>
      <xdr:col>19</xdr:col>
      <xdr:colOff>180975</xdr:colOff>
      <xdr:row>25</xdr:row>
      <xdr:rowOff>152400</xdr:rowOff>
    </xdr:to>
    <xdr:sp macro="" textlink="">
      <xdr:nvSpPr>
        <xdr:cNvPr id="834" name="Freeform 10707">
          <a:extLst>
            <a:ext uri="{FF2B5EF4-FFF2-40B4-BE49-F238E27FC236}">
              <a16:creationId xmlns:a16="http://schemas.microsoft.com/office/drawing/2014/main" id="{00000000-0008-0000-1D00-000042030000}"/>
            </a:ext>
          </a:extLst>
        </xdr:cNvPr>
        <xdr:cNvSpPr/>
      </xdr:nvSpPr>
      <xdr:spPr>
        <a:xfrm>
          <a:off x="6902450" y="4798695"/>
          <a:ext cx="76517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0</xdr:colOff>
      <xdr:row>27</xdr:row>
      <xdr:rowOff>0</xdr:rowOff>
    </xdr:from>
    <xdr:to>
      <xdr:col>25</xdr:col>
      <xdr:colOff>352425</xdr:colOff>
      <xdr:row>27</xdr:row>
      <xdr:rowOff>0</xdr:rowOff>
    </xdr:to>
    <xdr:sp macro="" textlink="">
      <xdr:nvSpPr>
        <xdr:cNvPr id="835" name="AutoShape 46">
          <a:extLst>
            <a:ext uri="{FF2B5EF4-FFF2-40B4-BE49-F238E27FC236}">
              <a16:creationId xmlns:a16="http://schemas.microsoft.com/office/drawing/2014/main" id="{00000000-0008-0000-1D00-000043030000}"/>
            </a:ext>
          </a:extLst>
        </xdr:cNvPr>
        <xdr:cNvSpPr>
          <a:spLocks noChangeArrowheads="1"/>
        </xdr:cNvSpPr>
      </xdr:nvSpPr>
      <xdr:spPr>
        <a:xfrm>
          <a:off x="9768205" y="510921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27</xdr:row>
      <xdr:rowOff>0</xdr:rowOff>
    </xdr:from>
    <xdr:to>
      <xdr:col>27</xdr:col>
      <xdr:colOff>352425</xdr:colOff>
      <xdr:row>27</xdr:row>
      <xdr:rowOff>0</xdr:rowOff>
    </xdr:to>
    <xdr:sp macro="" textlink="">
      <xdr:nvSpPr>
        <xdr:cNvPr id="836" name="AutoShape 46">
          <a:extLst>
            <a:ext uri="{FF2B5EF4-FFF2-40B4-BE49-F238E27FC236}">
              <a16:creationId xmlns:a16="http://schemas.microsoft.com/office/drawing/2014/main" id="{00000000-0008-0000-1D00-000044030000}"/>
            </a:ext>
          </a:extLst>
        </xdr:cNvPr>
        <xdr:cNvSpPr>
          <a:spLocks noChangeArrowheads="1"/>
        </xdr:cNvSpPr>
      </xdr:nvSpPr>
      <xdr:spPr>
        <a:xfrm>
          <a:off x="10501630" y="510921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27</xdr:row>
      <xdr:rowOff>0</xdr:rowOff>
    </xdr:from>
    <xdr:to>
      <xdr:col>23</xdr:col>
      <xdr:colOff>352425</xdr:colOff>
      <xdr:row>27</xdr:row>
      <xdr:rowOff>0</xdr:rowOff>
    </xdr:to>
    <xdr:sp macro="" textlink="">
      <xdr:nvSpPr>
        <xdr:cNvPr id="837" name="AutoShape 46">
          <a:extLst>
            <a:ext uri="{FF2B5EF4-FFF2-40B4-BE49-F238E27FC236}">
              <a16:creationId xmlns:a16="http://schemas.microsoft.com/office/drawing/2014/main" id="{00000000-0008-0000-1D00-000045030000}"/>
            </a:ext>
          </a:extLst>
        </xdr:cNvPr>
        <xdr:cNvSpPr>
          <a:spLocks noChangeArrowheads="1"/>
        </xdr:cNvSpPr>
      </xdr:nvSpPr>
      <xdr:spPr>
        <a:xfrm>
          <a:off x="9020175" y="510921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36</xdr:row>
      <xdr:rowOff>0</xdr:rowOff>
    </xdr:from>
    <xdr:to>
      <xdr:col>1</xdr:col>
      <xdr:colOff>352425</xdr:colOff>
      <xdr:row>36</xdr:row>
      <xdr:rowOff>0</xdr:rowOff>
    </xdr:to>
    <xdr:sp macro="" textlink="">
      <xdr:nvSpPr>
        <xdr:cNvPr id="838" name="AutoShape 46">
          <a:extLst>
            <a:ext uri="{FF2B5EF4-FFF2-40B4-BE49-F238E27FC236}">
              <a16:creationId xmlns:a16="http://schemas.microsoft.com/office/drawing/2014/main" id="{00000000-0008-0000-1D00-000046030000}"/>
            </a:ext>
          </a:extLst>
        </xdr:cNvPr>
        <xdr:cNvSpPr>
          <a:spLocks noChangeArrowheads="1"/>
        </xdr:cNvSpPr>
      </xdr:nvSpPr>
      <xdr:spPr>
        <a:xfrm>
          <a:off x="525780" y="672084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34</xdr:row>
      <xdr:rowOff>47625</xdr:rowOff>
    </xdr:from>
    <xdr:to>
      <xdr:col>5</xdr:col>
      <xdr:colOff>220980</xdr:colOff>
      <xdr:row>34</xdr:row>
      <xdr:rowOff>114300</xdr:rowOff>
    </xdr:to>
    <xdr:sp macro="" textlink="">
      <xdr:nvSpPr>
        <xdr:cNvPr id="839" name="Freeform 10707">
          <a:extLst>
            <a:ext uri="{FF2B5EF4-FFF2-40B4-BE49-F238E27FC236}">
              <a16:creationId xmlns:a16="http://schemas.microsoft.com/office/drawing/2014/main" id="{00000000-0008-0000-1D00-000047030000}"/>
            </a:ext>
          </a:extLst>
        </xdr:cNvPr>
        <xdr:cNvSpPr/>
      </xdr:nvSpPr>
      <xdr:spPr>
        <a:xfrm>
          <a:off x="1485900" y="6410325"/>
          <a:ext cx="859790" cy="666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27</xdr:row>
      <xdr:rowOff>0</xdr:rowOff>
    </xdr:from>
    <xdr:to>
      <xdr:col>23</xdr:col>
      <xdr:colOff>352425</xdr:colOff>
      <xdr:row>27</xdr:row>
      <xdr:rowOff>0</xdr:rowOff>
    </xdr:to>
    <xdr:sp macro="" textlink="">
      <xdr:nvSpPr>
        <xdr:cNvPr id="840" name="AutoShape 46">
          <a:extLst>
            <a:ext uri="{FF2B5EF4-FFF2-40B4-BE49-F238E27FC236}">
              <a16:creationId xmlns:a16="http://schemas.microsoft.com/office/drawing/2014/main" id="{00000000-0008-0000-1D00-000048030000}"/>
            </a:ext>
          </a:extLst>
        </xdr:cNvPr>
        <xdr:cNvSpPr>
          <a:spLocks noChangeArrowheads="1"/>
        </xdr:cNvSpPr>
      </xdr:nvSpPr>
      <xdr:spPr>
        <a:xfrm>
          <a:off x="9020175" y="5109210"/>
          <a:ext cx="352425" cy="0"/>
        </a:xfrm>
        <a:prstGeom prst="triangle">
          <a:avLst>
            <a:gd name="adj" fmla="val 50000"/>
          </a:avLst>
        </a:prstGeom>
        <a:noFill/>
        <a:ln w="9525">
          <a:solidFill>
            <a:srgbClr val="000000"/>
          </a:solidFill>
          <a:miter lim="800000"/>
        </a:ln>
      </xdr:spPr>
    </xdr:sp>
    <xdr:clientData/>
  </xdr:twoCellAnchor>
  <xdr:twoCellAnchor>
    <xdr:from>
      <xdr:col>21</xdr:col>
      <xdr:colOff>7620</xdr:colOff>
      <xdr:row>25</xdr:row>
      <xdr:rowOff>57150</xdr:rowOff>
    </xdr:from>
    <xdr:to>
      <xdr:col>21</xdr:col>
      <xdr:colOff>360045</xdr:colOff>
      <xdr:row>27</xdr:row>
      <xdr:rowOff>0</xdr:rowOff>
    </xdr:to>
    <xdr:sp macro="" textlink="">
      <xdr:nvSpPr>
        <xdr:cNvPr id="841" name="AutoShape 46">
          <a:extLst>
            <a:ext uri="{FF2B5EF4-FFF2-40B4-BE49-F238E27FC236}">
              <a16:creationId xmlns:a16="http://schemas.microsoft.com/office/drawing/2014/main" id="{00000000-0008-0000-1D00-000049030000}"/>
            </a:ext>
          </a:extLst>
        </xdr:cNvPr>
        <xdr:cNvSpPr>
          <a:spLocks noChangeArrowheads="1"/>
        </xdr:cNvSpPr>
      </xdr:nvSpPr>
      <xdr:spPr>
        <a:xfrm>
          <a:off x="8272145" y="4808220"/>
          <a:ext cx="347980" cy="300990"/>
        </a:xfrm>
        <a:prstGeom prst="triangle">
          <a:avLst>
            <a:gd name="adj" fmla="val 50000"/>
          </a:avLst>
        </a:prstGeom>
        <a:noFill/>
        <a:ln w="9525">
          <a:solidFill>
            <a:srgbClr val="000000"/>
          </a:solidFill>
          <a:miter lim="800000"/>
        </a:ln>
      </xdr:spPr>
    </xdr:sp>
    <xdr:clientData/>
  </xdr:twoCellAnchor>
  <xdr:twoCellAnchor>
    <xdr:from>
      <xdr:col>23</xdr:col>
      <xdr:colOff>0</xdr:colOff>
      <xdr:row>25</xdr:row>
      <xdr:rowOff>57150</xdr:rowOff>
    </xdr:from>
    <xdr:to>
      <xdr:col>23</xdr:col>
      <xdr:colOff>352425</xdr:colOff>
      <xdr:row>27</xdr:row>
      <xdr:rowOff>0</xdr:rowOff>
    </xdr:to>
    <xdr:sp macro="" textlink="">
      <xdr:nvSpPr>
        <xdr:cNvPr id="842" name="AutoShape 46">
          <a:extLst>
            <a:ext uri="{FF2B5EF4-FFF2-40B4-BE49-F238E27FC236}">
              <a16:creationId xmlns:a16="http://schemas.microsoft.com/office/drawing/2014/main" id="{00000000-0008-0000-1D00-00004A030000}"/>
            </a:ext>
          </a:extLst>
        </xdr:cNvPr>
        <xdr:cNvSpPr>
          <a:spLocks noChangeArrowheads="1"/>
        </xdr:cNvSpPr>
      </xdr:nvSpPr>
      <xdr:spPr>
        <a:xfrm>
          <a:off x="9020175" y="4808220"/>
          <a:ext cx="352425" cy="300990"/>
        </a:xfrm>
        <a:prstGeom prst="triangle">
          <a:avLst>
            <a:gd name="adj" fmla="val 50000"/>
          </a:avLst>
        </a:prstGeom>
        <a:noFill/>
        <a:ln w="9525">
          <a:solidFill>
            <a:srgbClr val="000000"/>
          </a:solidFill>
          <a:miter lim="800000"/>
        </a:ln>
      </xdr:spPr>
    </xdr:sp>
    <xdr:clientData/>
  </xdr:twoCellAnchor>
  <xdr:twoCellAnchor>
    <xdr:from>
      <xdr:col>27</xdr:col>
      <xdr:colOff>0</xdr:colOff>
      <xdr:row>25</xdr:row>
      <xdr:rowOff>57150</xdr:rowOff>
    </xdr:from>
    <xdr:to>
      <xdr:col>27</xdr:col>
      <xdr:colOff>352425</xdr:colOff>
      <xdr:row>27</xdr:row>
      <xdr:rowOff>0</xdr:rowOff>
    </xdr:to>
    <xdr:sp macro="" textlink="">
      <xdr:nvSpPr>
        <xdr:cNvPr id="843" name="AutoShape 46">
          <a:extLst>
            <a:ext uri="{FF2B5EF4-FFF2-40B4-BE49-F238E27FC236}">
              <a16:creationId xmlns:a16="http://schemas.microsoft.com/office/drawing/2014/main" id="{00000000-0008-0000-1D00-00004B030000}"/>
            </a:ext>
          </a:extLst>
        </xdr:cNvPr>
        <xdr:cNvSpPr>
          <a:spLocks noChangeArrowheads="1"/>
        </xdr:cNvSpPr>
      </xdr:nvSpPr>
      <xdr:spPr>
        <a:xfrm>
          <a:off x="10501630" y="480822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34</xdr:row>
      <xdr:rowOff>57150</xdr:rowOff>
    </xdr:from>
    <xdr:to>
      <xdr:col>1</xdr:col>
      <xdr:colOff>352425</xdr:colOff>
      <xdr:row>36</xdr:row>
      <xdr:rowOff>0</xdr:rowOff>
    </xdr:to>
    <xdr:sp macro="" textlink="">
      <xdr:nvSpPr>
        <xdr:cNvPr id="844" name="AutoShape 46">
          <a:extLst>
            <a:ext uri="{FF2B5EF4-FFF2-40B4-BE49-F238E27FC236}">
              <a16:creationId xmlns:a16="http://schemas.microsoft.com/office/drawing/2014/main" id="{00000000-0008-0000-1D00-00004C030000}"/>
            </a:ext>
          </a:extLst>
        </xdr:cNvPr>
        <xdr:cNvSpPr>
          <a:spLocks noChangeArrowheads="1"/>
        </xdr:cNvSpPr>
      </xdr:nvSpPr>
      <xdr:spPr>
        <a:xfrm>
          <a:off x="525780" y="641985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34</xdr:row>
      <xdr:rowOff>57150</xdr:rowOff>
    </xdr:from>
    <xdr:to>
      <xdr:col>3</xdr:col>
      <xdr:colOff>352425</xdr:colOff>
      <xdr:row>36</xdr:row>
      <xdr:rowOff>0</xdr:rowOff>
    </xdr:to>
    <xdr:sp macro="" textlink="">
      <xdr:nvSpPr>
        <xdr:cNvPr id="845" name="AutoShape 46">
          <a:extLst>
            <a:ext uri="{FF2B5EF4-FFF2-40B4-BE49-F238E27FC236}">
              <a16:creationId xmlns:a16="http://schemas.microsoft.com/office/drawing/2014/main" id="{00000000-0008-0000-1D00-00004D030000}"/>
            </a:ext>
          </a:extLst>
        </xdr:cNvPr>
        <xdr:cNvSpPr>
          <a:spLocks noChangeArrowheads="1"/>
        </xdr:cNvSpPr>
      </xdr:nvSpPr>
      <xdr:spPr>
        <a:xfrm>
          <a:off x="1362075" y="6419850"/>
          <a:ext cx="340360" cy="300990"/>
        </a:xfrm>
        <a:prstGeom prst="triangle">
          <a:avLst>
            <a:gd name="adj" fmla="val 50000"/>
          </a:avLst>
        </a:prstGeom>
        <a:noFill/>
        <a:ln w="9525">
          <a:solidFill>
            <a:srgbClr val="000000"/>
          </a:solidFill>
          <a:miter lim="800000"/>
        </a:ln>
      </xdr:spPr>
    </xdr:sp>
    <xdr:clientData/>
  </xdr:twoCellAnchor>
  <xdr:twoCellAnchor>
    <xdr:from>
      <xdr:col>25</xdr:col>
      <xdr:colOff>0</xdr:colOff>
      <xdr:row>27</xdr:row>
      <xdr:rowOff>0</xdr:rowOff>
    </xdr:from>
    <xdr:to>
      <xdr:col>25</xdr:col>
      <xdr:colOff>352425</xdr:colOff>
      <xdr:row>27</xdr:row>
      <xdr:rowOff>0</xdr:rowOff>
    </xdr:to>
    <xdr:sp macro="" textlink="">
      <xdr:nvSpPr>
        <xdr:cNvPr id="846" name="AutoShape 46">
          <a:extLst>
            <a:ext uri="{FF2B5EF4-FFF2-40B4-BE49-F238E27FC236}">
              <a16:creationId xmlns:a16="http://schemas.microsoft.com/office/drawing/2014/main" id="{00000000-0008-0000-1D00-00004E030000}"/>
            </a:ext>
          </a:extLst>
        </xdr:cNvPr>
        <xdr:cNvSpPr>
          <a:spLocks noChangeArrowheads="1"/>
        </xdr:cNvSpPr>
      </xdr:nvSpPr>
      <xdr:spPr>
        <a:xfrm>
          <a:off x="9768205" y="5109210"/>
          <a:ext cx="352425" cy="0"/>
        </a:xfrm>
        <a:prstGeom prst="triangle">
          <a:avLst>
            <a:gd name="adj" fmla="val 50000"/>
          </a:avLst>
        </a:prstGeom>
        <a:noFill/>
        <a:ln w="9525">
          <a:solidFill>
            <a:srgbClr val="000000"/>
          </a:solidFill>
          <a:miter lim="800000"/>
        </a:ln>
      </xdr:spPr>
    </xdr:sp>
    <xdr:clientData/>
  </xdr:twoCellAnchor>
  <xdr:twoCellAnchor>
    <xdr:from>
      <xdr:col>27</xdr:col>
      <xdr:colOff>0</xdr:colOff>
      <xdr:row>27</xdr:row>
      <xdr:rowOff>0</xdr:rowOff>
    </xdr:from>
    <xdr:to>
      <xdr:col>27</xdr:col>
      <xdr:colOff>352425</xdr:colOff>
      <xdr:row>27</xdr:row>
      <xdr:rowOff>0</xdr:rowOff>
    </xdr:to>
    <xdr:sp macro="" textlink="">
      <xdr:nvSpPr>
        <xdr:cNvPr id="847" name="AutoShape 46">
          <a:extLst>
            <a:ext uri="{FF2B5EF4-FFF2-40B4-BE49-F238E27FC236}">
              <a16:creationId xmlns:a16="http://schemas.microsoft.com/office/drawing/2014/main" id="{00000000-0008-0000-1D00-00004F030000}"/>
            </a:ext>
          </a:extLst>
        </xdr:cNvPr>
        <xdr:cNvSpPr>
          <a:spLocks noChangeArrowheads="1"/>
        </xdr:cNvSpPr>
      </xdr:nvSpPr>
      <xdr:spPr>
        <a:xfrm>
          <a:off x="10501630" y="510921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27</xdr:row>
      <xdr:rowOff>0</xdr:rowOff>
    </xdr:from>
    <xdr:to>
      <xdr:col>23</xdr:col>
      <xdr:colOff>352425</xdr:colOff>
      <xdr:row>27</xdr:row>
      <xdr:rowOff>0</xdr:rowOff>
    </xdr:to>
    <xdr:sp macro="" textlink="">
      <xdr:nvSpPr>
        <xdr:cNvPr id="848" name="AutoShape 46">
          <a:extLst>
            <a:ext uri="{FF2B5EF4-FFF2-40B4-BE49-F238E27FC236}">
              <a16:creationId xmlns:a16="http://schemas.microsoft.com/office/drawing/2014/main" id="{00000000-0008-0000-1D00-000050030000}"/>
            </a:ext>
          </a:extLst>
        </xdr:cNvPr>
        <xdr:cNvSpPr>
          <a:spLocks noChangeArrowheads="1"/>
        </xdr:cNvSpPr>
      </xdr:nvSpPr>
      <xdr:spPr>
        <a:xfrm>
          <a:off x="9020175" y="510921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36</xdr:row>
      <xdr:rowOff>0</xdr:rowOff>
    </xdr:from>
    <xdr:to>
      <xdr:col>1</xdr:col>
      <xdr:colOff>352425</xdr:colOff>
      <xdr:row>36</xdr:row>
      <xdr:rowOff>0</xdr:rowOff>
    </xdr:to>
    <xdr:sp macro="" textlink="">
      <xdr:nvSpPr>
        <xdr:cNvPr id="849" name="AutoShape 46">
          <a:extLst>
            <a:ext uri="{FF2B5EF4-FFF2-40B4-BE49-F238E27FC236}">
              <a16:creationId xmlns:a16="http://schemas.microsoft.com/office/drawing/2014/main" id="{00000000-0008-0000-1D00-000051030000}"/>
            </a:ext>
          </a:extLst>
        </xdr:cNvPr>
        <xdr:cNvSpPr>
          <a:spLocks noChangeArrowheads="1"/>
        </xdr:cNvSpPr>
      </xdr:nvSpPr>
      <xdr:spPr>
        <a:xfrm>
          <a:off x="525780" y="6720840"/>
          <a:ext cx="340360" cy="0"/>
        </a:xfrm>
        <a:prstGeom prst="triangle">
          <a:avLst>
            <a:gd name="adj" fmla="val 50000"/>
          </a:avLst>
        </a:prstGeom>
        <a:noFill/>
        <a:ln w="9525">
          <a:solidFill>
            <a:srgbClr val="000000"/>
          </a:solidFill>
          <a:miter lim="800000"/>
        </a:ln>
      </xdr:spPr>
    </xdr:sp>
    <xdr:clientData/>
  </xdr:twoCellAnchor>
  <xdr:twoCellAnchor>
    <xdr:from>
      <xdr:col>15</xdr:col>
      <xdr:colOff>180975</xdr:colOff>
      <xdr:row>25</xdr:row>
      <xdr:rowOff>57150</xdr:rowOff>
    </xdr:from>
    <xdr:to>
      <xdr:col>17</xdr:col>
      <xdr:colOff>190500</xdr:colOff>
      <xdr:row>26</xdr:row>
      <xdr:rowOff>0</xdr:rowOff>
    </xdr:to>
    <xdr:sp macro="" textlink="">
      <xdr:nvSpPr>
        <xdr:cNvPr id="850" name="Freeform 10707">
          <a:extLst>
            <a:ext uri="{FF2B5EF4-FFF2-40B4-BE49-F238E27FC236}">
              <a16:creationId xmlns:a16="http://schemas.microsoft.com/office/drawing/2014/main" id="{00000000-0008-0000-1D00-000052030000}"/>
            </a:ext>
          </a:extLst>
        </xdr:cNvPr>
        <xdr:cNvSpPr/>
      </xdr:nvSpPr>
      <xdr:spPr>
        <a:xfrm>
          <a:off x="6149340" y="4808220"/>
          <a:ext cx="772160"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0</xdr:colOff>
      <xdr:row>27</xdr:row>
      <xdr:rowOff>0</xdr:rowOff>
    </xdr:from>
    <xdr:to>
      <xdr:col>23</xdr:col>
      <xdr:colOff>352425</xdr:colOff>
      <xdr:row>27</xdr:row>
      <xdr:rowOff>0</xdr:rowOff>
    </xdr:to>
    <xdr:sp macro="" textlink="">
      <xdr:nvSpPr>
        <xdr:cNvPr id="851" name="AutoShape 46">
          <a:extLst>
            <a:ext uri="{FF2B5EF4-FFF2-40B4-BE49-F238E27FC236}">
              <a16:creationId xmlns:a16="http://schemas.microsoft.com/office/drawing/2014/main" id="{00000000-0008-0000-1D00-000053030000}"/>
            </a:ext>
          </a:extLst>
        </xdr:cNvPr>
        <xdr:cNvSpPr>
          <a:spLocks noChangeArrowheads="1"/>
        </xdr:cNvSpPr>
      </xdr:nvSpPr>
      <xdr:spPr>
        <a:xfrm>
          <a:off x="9020175" y="510921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25</xdr:row>
      <xdr:rowOff>57150</xdr:rowOff>
    </xdr:from>
    <xdr:to>
      <xdr:col>14</xdr:col>
      <xdr:colOff>0</xdr:colOff>
      <xdr:row>27</xdr:row>
      <xdr:rowOff>0</xdr:rowOff>
    </xdr:to>
    <xdr:sp macro="" textlink="">
      <xdr:nvSpPr>
        <xdr:cNvPr id="852" name="AutoShape 46">
          <a:extLst>
            <a:ext uri="{FF2B5EF4-FFF2-40B4-BE49-F238E27FC236}">
              <a16:creationId xmlns:a16="http://schemas.microsoft.com/office/drawing/2014/main" id="{00000000-0008-0000-1D00-000054030000}"/>
            </a:ext>
          </a:extLst>
        </xdr:cNvPr>
        <xdr:cNvSpPr>
          <a:spLocks noChangeArrowheads="1"/>
        </xdr:cNvSpPr>
      </xdr:nvSpPr>
      <xdr:spPr>
        <a:xfrm>
          <a:off x="5205730" y="4808220"/>
          <a:ext cx="355600" cy="300990"/>
        </a:xfrm>
        <a:prstGeom prst="triangle">
          <a:avLst>
            <a:gd name="adj" fmla="val 50000"/>
          </a:avLst>
        </a:prstGeom>
        <a:noFill/>
        <a:ln w="9525">
          <a:solidFill>
            <a:srgbClr val="000000"/>
          </a:solidFill>
          <a:miter lim="800000"/>
        </a:ln>
      </xdr:spPr>
    </xdr:sp>
    <xdr:clientData/>
  </xdr:twoCellAnchor>
  <xdr:twoCellAnchor>
    <xdr:from>
      <xdr:col>11</xdr:col>
      <xdr:colOff>0</xdr:colOff>
      <xdr:row>25</xdr:row>
      <xdr:rowOff>57150</xdr:rowOff>
    </xdr:from>
    <xdr:to>
      <xdr:col>11</xdr:col>
      <xdr:colOff>352425</xdr:colOff>
      <xdr:row>27</xdr:row>
      <xdr:rowOff>0</xdr:rowOff>
    </xdr:to>
    <xdr:sp macro="" textlink="">
      <xdr:nvSpPr>
        <xdr:cNvPr id="853" name="AutoShape 46">
          <a:extLst>
            <a:ext uri="{FF2B5EF4-FFF2-40B4-BE49-F238E27FC236}">
              <a16:creationId xmlns:a16="http://schemas.microsoft.com/office/drawing/2014/main" id="{00000000-0008-0000-1D00-000055030000}"/>
            </a:ext>
          </a:extLst>
        </xdr:cNvPr>
        <xdr:cNvSpPr>
          <a:spLocks noChangeArrowheads="1"/>
        </xdr:cNvSpPr>
      </xdr:nvSpPr>
      <xdr:spPr>
        <a:xfrm>
          <a:off x="4443095" y="4808220"/>
          <a:ext cx="352425" cy="300990"/>
        </a:xfrm>
        <a:prstGeom prst="triangle">
          <a:avLst>
            <a:gd name="adj" fmla="val 50000"/>
          </a:avLst>
        </a:prstGeom>
        <a:noFill/>
        <a:ln w="9525">
          <a:solidFill>
            <a:srgbClr val="000000"/>
          </a:solidFill>
          <a:miter lim="800000"/>
        </a:ln>
      </xdr:spPr>
    </xdr:sp>
    <xdr:clientData/>
  </xdr:twoCellAnchor>
  <xdr:twoCellAnchor>
    <xdr:from>
      <xdr:col>9</xdr:col>
      <xdr:colOff>0</xdr:colOff>
      <xdr:row>25</xdr:row>
      <xdr:rowOff>57150</xdr:rowOff>
    </xdr:from>
    <xdr:to>
      <xdr:col>9</xdr:col>
      <xdr:colOff>352425</xdr:colOff>
      <xdr:row>27</xdr:row>
      <xdr:rowOff>0</xdr:rowOff>
    </xdr:to>
    <xdr:sp macro="" textlink="">
      <xdr:nvSpPr>
        <xdr:cNvPr id="854" name="AutoShape 46">
          <a:extLst>
            <a:ext uri="{FF2B5EF4-FFF2-40B4-BE49-F238E27FC236}">
              <a16:creationId xmlns:a16="http://schemas.microsoft.com/office/drawing/2014/main" id="{00000000-0008-0000-1D00-000056030000}"/>
            </a:ext>
          </a:extLst>
        </xdr:cNvPr>
        <xdr:cNvSpPr>
          <a:spLocks noChangeArrowheads="1"/>
        </xdr:cNvSpPr>
      </xdr:nvSpPr>
      <xdr:spPr>
        <a:xfrm>
          <a:off x="3680460" y="4808220"/>
          <a:ext cx="352425" cy="300990"/>
        </a:xfrm>
        <a:prstGeom prst="triangle">
          <a:avLst>
            <a:gd name="adj" fmla="val 50000"/>
          </a:avLst>
        </a:prstGeom>
        <a:noFill/>
        <a:ln w="9525">
          <a:solidFill>
            <a:srgbClr val="000000"/>
          </a:solidFill>
          <a:miter lim="800000"/>
        </a:ln>
      </xdr:spPr>
    </xdr:sp>
    <xdr:clientData/>
  </xdr:twoCellAnchor>
  <xdr:twoCellAnchor>
    <xdr:from>
      <xdr:col>7</xdr:col>
      <xdr:colOff>0</xdr:colOff>
      <xdr:row>25</xdr:row>
      <xdr:rowOff>57150</xdr:rowOff>
    </xdr:from>
    <xdr:to>
      <xdr:col>7</xdr:col>
      <xdr:colOff>352425</xdr:colOff>
      <xdr:row>27</xdr:row>
      <xdr:rowOff>0</xdr:rowOff>
    </xdr:to>
    <xdr:sp macro="" textlink="">
      <xdr:nvSpPr>
        <xdr:cNvPr id="855" name="AutoShape 46">
          <a:extLst>
            <a:ext uri="{FF2B5EF4-FFF2-40B4-BE49-F238E27FC236}">
              <a16:creationId xmlns:a16="http://schemas.microsoft.com/office/drawing/2014/main" id="{00000000-0008-0000-1D00-000057030000}"/>
            </a:ext>
          </a:extLst>
        </xdr:cNvPr>
        <xdr:cNvSpPr>
          <a:spLocks noChangeArrowheads="1"/>
        </xdr:cNvSpPr>
      </xdr:nvSpPr>
      <xdr:spPr>
        <a:xfrm>
          <a:off x="2902585" y="4808220"/>
          <a:ext cx="352425" cy="300990"/>
        </a:xfrm>
        <a:prstGeom prst="triangle">
          <a:avLst>
            <a:gd name="adj" fmla="val 50000"/>
          </a:avLst>
        </a:prstGeom>
        <a:noFill/>
        <a:ln w="9525">
          <a:solidFill>
            <a:srgbClr val="000000"/>
          </a:solidFill>
          <a:miter lim="800000"/>
        </a:ln>
      </xdr:spPr>
    </xdr:sp>
    <xdr:clientData/>
  </xdr:twoCellAnchor>
  <xdr:twoCellAnchor>
    <xdr:from>
      <xdr:col>7</xdr:col>
      <xdr:colOff>171450</xdr:colOff>
      <xdr:row>25</xdr:row>
      <xdr:rowOff>47625</xdr:rowOff>
    </xdr:from>
    <xdr:to>
      <xdr:col>9</xdr:col>
      <xdr:colOff>180975</xdr:colOff>
      <xdr:row>25</xdr:row>
      <xdr:rowOff>152400</xdr:rowOff>
    </xdr:to>
    <xdr:sp macro="" textlink="">
      <xdr:nvSpPr>
        <xdr:cNvPr id="856" name="Freeform 10707">
          <a:extLst>
            <a:ext uri="{FF2B5EF4-FFF2-40B4-BE49-F238E27FC236}">
              <a16:creationId xmlns:a16="http://schemas.microsoft.com/office/drawing/2014/main" id="{00000000-0008-0000-1D00-000058030000}"/>
            </a:ext>
          </a:extLst>
        </xdr:cNvPr>
        <xdr:cNvSpPr/>
      </xdr:nvSpPr>
      <xdr:spPr>
        <a:xfrm>
          <a:off x="3074035" y="4798695"/>
          <a:ext cx="78740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9</xdr:col>
      <xdr:colOff>171450</xdr:colOff>
      <xdr:row>25</xdr:row>
      <xdr:rowOff>47625</xdr:rowOff>
    </xdr:from>
    <xdr:to>
      <xdr:col>11</xdr:col>
      <xdr:colOff>180975</xdr:colOff>
      <xdr:row>25</xdr:row>
      <xdr:rowOff>152400</xdr:rowOff>
    </xdr:to>
    <xdr:sp macro="" textlink="">
      <xdr:nvSpPr>
        <xdr:cNvPr id="857" name="Freeform 10707">
          <a:extLst>
            <a:ext uri="{FF2B5EF4-FFF2-40B4-BE49-F238E27FC236}">
              <a16:creationId xmlns:a16="http://schemas.microsoft.com/office/drawing/2014/main" id="{00000000-0008-0000-1D00-000059030000}"/>
            </a:ext>
          </a:extLst>
        </xdr:cNvPr>
        <xdr:cNvSpPr/>
      </xdr:nvSpPr>
      <xdr:spPr>
        <a:xfrm>
          <a:off x="3851910" y="479869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25</xdr:row>
      <xdr:rowOff>47625</xdr:rowOff>
    </xdr:from>
    <xdr:to>
      <xdr:col>13</xdr:col>
      <xdr:colOff>180975</xdr:colOff>
      <xdr:row>25</xdr:row>
      <xdr:rowOff>152400</xdr:rowOff>
    </xdr:to>
    <xdr:sp macro="" textlink="">
      <xdr:nvSpPr>
        <xdr:cNvPr id="858" name="Freeform 10707">
          <a:extLst>
            <a:ext uri="{FF2B5EF4-FFF2-40B4-BE49-F238E27FC236}">
              <a16:creationId xmlns:a16="http://schemas.microsoft.com/office/drawing/2014/main" id="{00000000-0008-0000-1D00-00005A030000}"/>
            </a:ext>
          </a:extLst>
        </xdr:cNvPr>
        <xdr:cNvSpPr/>
      </xdr:nvSpPr>
      <xdr:spPr>
        <a:xfrm>
          <a:off x="4614545" y="4798695"/>
          <a:ext cx="77216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0</xdr:colOff>
      <xdr:row>25</xdr:row>
      <xdr:rowOff>57150</xdr:rowOff>
    </xdr:from>
    <xdr:to>
      <xdr:col>5</xdr:col>
      <xdr:colOff>352425</xdr:colOff>
      <xdr:row>27</xdr:row>
      <xdr:rowOff>0</xdr:rowOff>
    </xdr:to>
    <xdr:sp macro="" textlink="">
      <xdr:nvSpPr>
        <xdr:cNvPr id="859" name="AutoShape 46">
          <a:extLst>
            <a:ext uri="{FF2B5EF4-FFF2-40B4-BE49-F238E27FC236}">
              <a16:creationId xmlns:a16="http://schemas.microsoft.com/office/drawing/2014/main" id="{00000000-0008-0000-1D00-00005B030000}"/>
            </a:ext>
          </a:extLst>
        </xdr:cNvPr>
        <xdr:cNvSpPr>
          <a:spLocks noChangeArrowheads="1"/>
        </xdr:cNvSpPr>
      </xdr:nvSpPr>
      <xdr:spPr>
        <a:xfrm>
          <a:off x="2124710" y="4808220"/>
          <a:ext cx="352425" cy="300990"/>
        </a:xfrm>
        <a:prstGeom prst="triangle">
          <a:avLst>
            <a:gd name="adj" fmla="val 50000"/>
          </a:avLst>
        </a:prstGeom>
        <a:noFill/>
        <a:ln w="9525">
          <a:solidFill>
            <a:srgbClr val="000000"/>
          </a:solidFill>
          <a:miter lim="800000"/>
        </a:ln>
      </xdr:spPr>
    </xdr:sp>
    <xdr:clientData/>
  </xdr:twoCellAnchor>
  <xdr:twoCellAnchor>
    <xdr:from>
      <xdr:col>5</xdr:col>
      <xdr:colOff>180975</xdr:colOff>
      <xdr:row>25</xdr:row>
      <xdr:rowOff>47625</xdr:rowOff>
    </xdr:from>
    <xdr:to>
      <xdr:col>7</xdr:col>
      <xdr:colOff>161925</xdr:colOff>
      <xdr:row>25</xdr:row>
      <xdr:rowOff>123825</xdr:rowOff>
    </xdr:to>
    <xdr:sp macro="" textlink="">
      <xdr:nvSpPr>
        <xdr:cNvPr id="860" name="Freeform 10707">
          <a:extLst>
            <a:ext uri="{FF2B5EF4-FFF2-40B4-BE49-F238E27FC236}">
              <a16:creationId xmlns:a16="http://schemas.microsoft.com/office/drawing/2014/main" id="{00000000-0008-0000-1D00-00005C030000}"/>
            </a:ext>
          </a:extLst>
        </xdr:cNvPr>
        <xdr:cNvSpPr/>
      </xdr:nvSpPr>
      <xdr:spPr>
        <a:xfrm>
          <a:off x="2305685" y="4798695"/>
          <a:ext cx="75882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editAs="oneCell">
    <xdr:from>
      <xdr:col>8</xdr:col>
      <xdr:colOff>114300</xdr:colOff>
      <xdr:row>28</xdr:row>
      <xdr:rowOff>85725</xdr:rowOff>
    </xdr:from>
    <xdr:to>
      <xdr:col>8</xdr:col>
      <xdr:colOff>281951</xdr:colOff>
      <xdr:row>28</xdr:row>
      <xdr:rowOff>85725</xdr:rowOff>
    </xdr:to>
    <xdr:pic>
      <xdr:nvPicPr>
        <xdr:cNvPr id="861" name="Picture 860">
          <a:extLst>
            <a:ext uri="{FF2B5EF4-FFF2-40B4-BE49-F238E27FC236}">
              <a16:creationId xmlns:a16="http://schemas.microsoft.com/office/drawing/2014/main" id="{00000000-0008-0000-1D00-00005D030000}"/>
            </a:ext>
          </a:extLst>
        </xdr:cNvPr>
        <xdr:cNvPicPr>
          <a:picLocks noChangeAspect="1"/>
        </xdr:cNvPicPr>
      </xdr:nvPicPr>
      <xdr:blipFill>
        <a:blip xmlns:r="http://schemas.openxmlformats.org/officeDocument/2006/relationships" r:embed="rId2"/>
        <a:stretch>
          <a:fillRect/>
        </a:stretch>
      </xdr:blipFill>
      <xdr:spPr>
        <a:xfrm>
          <a:off x="3372485" y="5374005"/>
          <a:ext cx="167640" cy="0"/>
        </a:xfrm>
        <a:prstGeom prst="rect">
          <a:avLst/>
        </a:prstGeom>
      </xdr:spPr>
    </xdr:pic>
    <xdr:clientData/>
  </xdr:twoCellAnchor>
  <xdr:twoCellAnchor>
    <xdr:from>
      <xdr:col>13</xdr:col>
      <xdr:colOff>171450</xdr:colOff>
      <xdr:row>25</xdr:row>
      <xdr:rowOff>57150</xdr:rowOff>
    </xdr:from>
    <xdr:to>
      <xdr:col>15</xdr:col>
      <xdr:colOff>190500</xdr:colOff>
      <xdr:row>26</xdr:row>
      <xdr:rowOff>0</xdr:rowOff>
    </xdr:to>
    <xdr:sp macro="" textlink="">
      <xdr:nvSpPr>
        <xdr:cNvPr id="862" name="Freeform 10707">
          <a:extLst>
            <a:ext uri="{FF2B5EF4-FFF2-40B4-BE49-F238E27FC236}">
              <a16:creationId xmlns:a16="http://schemas.microsoft.com/office/drawing/2014/main" id="{00000000-0008-0000-1D00-00005E030000}"/>
            </a:ext>
          </a:extLst>
        </xdr:cNvPr>
        <xdr:cNvSpPr/>
      </xdr:nvSpPr>
      <xdr:spPr>
        <a:xfrm>
          <a:off x="5377180" y="4808220"/>
          <a:ext cx="781685" cy="1219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editAs="oneCell">
    <xdr:from>
      <xdr:col>8</xdr:col>
      <xdr:colOff>114300</xdr:colOff>
      <xdr:row>28</xdr:row>
      <xdr:rowOff>85725</xdr:rowOff>
    </xdr:from>
    <xdr:to>
      <xdr:col>8</xdr:col>
      <xdr:colOff>281951</xdr:colOff>
      <xdr:row>28</xdr:row>
      <xdr:rowOff>85725</xdr:rowOff>
    </xdr:to>
    <xdr:pic>
      <xdr:nvPicPr>
        <xdr:cNvPr id="863" name="Picture 862">
          <a:extLst>
            <a:ext uri="{FF2B5EF4-FFF2-40B4-BE49-F238E27FC236}">
              <a16:creationId xmlns:a16="http://schemas.microsoft.com/office/drawing/2014/main" id="{00000000-0008-0000-1D00-00005F030000}"/>
            </a:ext>
          </a:extLst>
        </xdr:cNvPr>
        <xdr:cNvPicPr>
          <a:picLocks noChangeAspect="1"/>
        </xdr:cNvPicPr>
      </xdr:nvPicPr>
      <xdr:blipFill>
        <a:blip xmlns:r="http://schemas.openxmlformats.org/officeDocument/2006/relationships" r:embed="rId2"/>
        <a:stretch>
          <a:fillRect/>
        </a:stretch>
      </xdr:blipFill>
      <xdr:spPr>
        <a:xfrm>
          <a:off x="3372485" y="5374005"/>
          <a:ext cx="167640" cy="0"/>
        </a:xfrm>
        <a:prstGeom prst="rect">
          <a:avLst/>
        </a:prstGeom>
      </xdr:spPr>
    </xdr:pic>
    <xdr:clientData/>
  </xdr:twoCellAnchor>
  <xdr:twoCellAnchor>
    <xdr:from>
      <xdr:col>15</xdr:col>
      <xdr:colOff>0</xdr:colOff>
      <xdr:row>25</xdr:row>
      <xdr:rowOff>57150</xdr:rowOff>
    </xdr:from>
    <xdr:to>
      <xdr:col>15</xdr:col>
      <xdr:colOff>352425</xdr:colOff>
      <xdr:row>27</xdr:row>
      <xdr:rowOff>0</xdr:rowOff>
    </xdr:to>
    <xdr:sp macro="" textlink="">
      <xdr:nvSpPr>
        <xdr:cNvPr id="864" name="AutoShape 46">
          <a:extLst>
            <a:ext uri="{FF2B5EF4-FFF2-40B4-BE49-F238E27FC236}">
              <a16:creationId xmlns:a16="http://schemas.microsoft.com/office/drawing/2014/main" id="{00000000-0008-0000-1D00-000060030000}"/>
            </a:ext>
          </a:extLst>
        </xdr:cNvPr>
        <xdr:cNvSpPr>
          <a:spLocks noChangeArrowheads="1"/>
        </xdr:cNvSpPr>
      </xdr:nvSpPr>
      <xdr:spPr>
        <a:xfrm>
          <a:off x="5968365" y="4808220"/>
          <a:ext cx="352425" cy="300990"/>
        </a:xfrm>
        <a:prstGeom prst="triangle">
          <a:avLst>
            <a:gd name="adj" fmla="val 50000"/>
          </a:avLst>
        </a:prstGeom>
        <a:noFill/>
        <a:ln w="9525">
          <a:solidFill>
            <a:srgbClr val="000000"/>
          </a:solidFill>
          <a:miter lim="800000"/>
        </a:ln>
      </xdr:spPr>
    </xdr:sp>
    <xdr:clientData/>
  </xdr:twoCellAnchor>
  <xdr:twoCellAnchor>
    <xdr:from>
      <xdr:col>1</xdr:col>
      <xdr:colOff>0</xdr:colOff>
      <xdr:row>25</xdr:row>
      <xdr:rowOff>57150</xdr:rowOff>
    </xdr:from>
    <xdr:to>
      <xdr:col>1</xdr:col>
      <xdr:colOff>352425</xdr:colOff>
      <xdr:row>27</xdr:row>
      <xdr:rowOff>0</xdr:rowOff>
    </xdr:to>
    <xdr:sp macro="" textlink="">
      <xdr:nvSpPr>
        <xdr:cNvPr id="865" name="AutoShape 46">
          <a:extLst>
            <a:ext uri="{FF2B5EF4-FFF2-40B4-BE49-F238E27FC236}">
              <a16:creationId xmlns:a16="http://schemas.microsoft.com/office/drawing/2014/main" id="{00000000-0008-0000-1D00-000061030000}"/>
            </a:ext>
          </a:extLst>
        </xdr:cNvPr>
        <xdr:cNvSpPr>
          <a:spLocks noChangeArrowheads="1"/>
        </xdr:cNvSpPr>
      </xdr:nvSpPr>
      <xdr:spPr>
        <a:xfrm>
          <a:off x="525780" y="4808220"/>
          <a:ext cx="340360" cy="300990"/>
        </a:xfrm>
        <a:prstGeom prst="triangle">
          <a:avLst>
            <a:gd name="adj" fmla="val 50000"/>
          </a:avLst>
        </a:prstGeom>
        <a:noFill/>
        <a:ln w="9525">
          <a:solidFill>
            <a:srgbClr val="000000"/>
          </a:solidFill>
          <a:miter lim="800000"/>
        </a:ln>
      </xdr:spPr>
    </xdr:sp>
    <xdr:clientData/>
  </xdr:twoCellAnchor>
  <xdr:twoCellAnchor>
    <xdr:from>
      <xdr:col>3</xdr:col>
      <xdr:colOff>0</xdr:colOff>
      <xdr:row>25</xdr:row>
      <xdr:rowOff>57150</xdr:rowOff>
    </xdr:from>
    <xdr:to>
      <xdr:col>3</xdr:col>
      <xdr:colOff>352425</xdr:colOff>
      <xdr:row>27</xdr:row>
      <xdr:rowOff>0</xdr:rowOff>
    </xdr:to>
    <xdr:sp macro="" textlink="">
      <xdr:nvSpPr>
        <xdr:cNvPr id="866" name="AutoShape 46">
          <a:extLst>
            <a:ext uri="{FF2B5EF4-FFF2-40B4-BE49-F238E27FC236}">
              <a16:creationId xmlns:a16="http://schemas.microsoft.com/office/drawing/2014/main" id="{00000000-0008-0000-1D00-000062030000}"/>
            </a:ext>
          </a:extLst>
        </xdr:cNvPr>
        <xdr:cNvSpPr>
          <a:spLocks noChangeArrowheads="1"/>
        </xdr:cNvSpPr>
      </xdr:nvSpPr>
      <xdr:spPr>
        <a:xfrm>
          <a:off x="1362075" y="4808220"/>
          <a:ext cx="340360" cy="300990"/>
        </a:xfrm>
        <a:prstGeom prst="triangle">
          <a:avLst>
            <a:gd name="adj" fmla="val 50000"/>
          </a:avLst>
        </a:prstGeom>
        <a:noFill/>
        <a:ln w="9525">
          <a:solidFill>
            <a:srgbClr val="000000"/>
          </a:solidFill>
          <a:miter lim="800000"/>
        </a:ln>
      </xdr:spPr>
    </xdr:sp>
    <xdr:clientData/>
  </xdr:twoCellAnchor>
  <xdr:twoCellAnchor>
    <xdr:from>
      <xdr:col>1</xdr:col>
      <xdr:colOff>171450</xdr:colOff>
      <xdr:row>25</xdr:row>
      <xdr:rowOff>47625</xdr:rowOff>
    </xdr:from>
    <xdr:to>
      <xdr:col>3</xdr:col>
      <xdr:colOff>180975</xdr:colOff>
      <xdr:row>25</xdr:row>
      <xdr:rowOff>152400</xdr:rowOff>
    </xdr:to>
    <xdr:sp macro="" textlink="">
      <xdr:nvSpPr>
        <xdr:cNvPr id="867" name="Freeform 10707">
          <a:extLst>
            <a:ext uri="{FF2B5EF4-FFF2-40B4-BE49-F238E27FC236}">
              <a16:creationId xmlns:a16="http://schemas.microsoft.com/office/drawing/2014/main" id="{00000000-0008-0000-1D00-000063030000}"/>
            </a:ext>
          </a:extLst>
        </xdr:cNvPr>
        <xdr:cNvSpPr/>
      </xdr:nvSpPr>
      <xdr:spPr>
        <a:xfrm>
          <a:off x="697230" y="4798695"/>
          <a:ext cx="8458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0</xdr:colOff>
      <xdr:row>27</xdr:row>
      <xdr:rowOff>0</xdr:rowOff>
    </xdr:from>
    <xdr:to>
      <xdr:col>1</xdr:col>
      <xdr:colOff>352425</xdr:colOff>
      <xdr:row>27</xdr:row>
      <xdr:rowOff>0</xdr:rowOff>
    </xdr:to>
    <xdr:sp macro="" textlink="">
      <xdr:nvSpPr>
        <xdr:cNvPr id="868" name="AutoShape 46">
          <a:extLst>
            <a:ext uri="{FF2B5EF4-FFF2-40B4-BE49-F238E27FC236}">
              <a16:creationId xmlns:a16="http://schemas.microsoft.com/office/drawing/2014/main" id="{00000000-0008-0000-1D00-000064030000}"/>
            </a:ext>
          </a:extLst>
        </xdr:cNvPr>
        <xdr:cNvSpPr>
          <a:spLocks noChangeArrowheads="1"/>
        </xdr:cNvSpPr>
      </xdr:nvSpPr>
      <xdr:spPr>
        <a:xfrm>
          <a:off x="525780" y="5109210"/>
          <a:ext cx="340360" cy="0"/>
        </a:xfrm>
        <a:prstGeom prst="triangle">
          <a:avLst>
            <a:gd name="adj" fmla="val 50000"/>
          </a:avLst>
        </a:prstGeom>
        <a:noFill/>
        <a:ln w="9525">
          <a:solidFill>
            <a:srgbClr val="000000"/>
          </a:solidFill>
          <a:miter lim="800000"/>
        </a:ln>
      </xdr:spPr>
    </xdr:sp>
    <xdr:clientData/>
  </xdr:twoCellAnchor>
  <xdr:twoCellAnchor>
    <xdr:from>
      <xdr:col>3</xdr:col>
      <xdr:colOff>123826</xdr:colOff>
      <xdr:row>25</xdr:row>
      <xdr:rowOff>47625</xdr:rowOff>
    </xdr:from>
    <xdr:to>
      <xdr:col>5</xdr:col>
      <xdr:colOff>190500</xdr:colOff>
      <xdr:row>25</xdr:row>
      <xdr:rowOff>137160</xdr:rowOff>
    </xdr:to>
    <xdr:sp macro="" textlink="">
      <xdr:nvSpPr>
        <xdr:cNvPr id="869" name="Freeform 10707">
          <a:extLst>
            <a:ext uri="{FF2B5EF4-FFF2-40B4-BE49-F238E27FC236}">
              <a16:creationId xmlns:a16="http://schemas.microsoft.com/office/drawing/2014/main" id="{00000000-0008-0000-1D00-000065030000}"/>
            </a:ext>
          </a:extLst>
        </xdr:cNvPr>
        <xdr:cNvSpPr/>
      </xdr:nvSpPr>
      <xdr:spPr>
        <a:xfrm>
          <a:off x="1485900" y="4798695"/>
          <a:ext cx="829310" cy="895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0</xdr:colOff>
      <xdr:row>27</xdr:row>
      <xdr:rowOff>0</xdr:rowOff>
    </xdr:from>
    <xdr:to>
      <xdr:col>1</xdr:col>
      <xdr:colOff>352425</xdr:colOff>
      <xdr:row>27</xdr:row>
      <xdr:rowOff>0</xdr:rowOff>
    </xdr:to>
    <xdr:sp macro="" textlink="">
      <xdr:nvSpPr>
        <xdr:cNvPr id="870" name="AutoShape 46">
          <a:extLst>
            <a:ext uri="{FF2B5EF4-FFF2-40B4-BE49-F238E27FC236}">
              <a16:creationId xmlns:a16="http://schemas.microsoft.com/office/drawing/2014/main" id="{00000000-0008-0000-1D00-000066030000}"/>
            </a:ext>
          </a:extLst>
        </xdr:cNvPr>
        <xdr:cNvSpPr>
          <a:spLocks noChangeArrowheads="1"/>
        </xdr:cNvSpPr>
      </xdr:nvSpPr>
      <xdr:spPr>
        <a:xfrm>
          <a:off x="525780" y="5109210"/>
          <a:ext cx="340360" cy="0"/>
        </a:xfrm>
        <a:prstGeom prst="triangle">
          <a:avLst>
            <a:gd name="adj" fmla="val 50000"/>
          </a:avLst>
        </a:prstGeom>
        <a:noFill/>
        <a:ln w="9525">
          <a:solidFill>
            <a:srgbClr val="000000"/>
          </a:solidFill>
          <a:miter lim="800000"/>
        </a:ln>
      </xdr:spPr>
    </xdr:sp>
    <xdr:clientData/>
  </xdr:twoCellAnchor>
  <xdr:twoCellAnchor editAs="oneCell">
    <xdr:from>
      <xdr:col>4</xdr:col>
      <xdr:colOff>114300</xdr:colOff>
      <xdr:row>23</xdr:row>
      <xdr:rowOff>0</xdr:rowOff>
    </xdr:from>
    <xdr:to>
      <xdr:col>4</xdr:col>
      <xdr:colOff>281951</xdr:colOff>
      <xdr:row>23</xdr:row>
      <xdr:rowOff>0</xdr:rowOff>
    </xdr:to>
    <xdr:pic>
      <xdr:nvPicPr>
        <xdr:cNvPr id="871" name="Picture 870">
          <a:extLst>
            <a:ext uri="{FF2B5EF4-FFF2-40B4-BE49-F238E27FC236}">
              <a16:creationId xmlns:a16="http://schemas.microsoft.com/office/drawing/2014/main" id="{00000000-0008-0000-1D00-000067030000}"/>
            </a:ext>
          </a:extLst>
        </xdr:cNvPr>
        <xdr:cNvPicPr>
          <a:picLocks noChangeAspect="1"/>
        </xdr:cNvPicPr>
      </xdr:nvPicPr>
      <xdr:blipFill>
        <a:blip xmlns:r="http://schemas.openxmlformats.org/officeDocument/2006/relationships" r:embed="rId2"/>
        <a:stretch>
          <a:fillRect/>
        </a:stretch>
      </xdr:blipFill>
      <xdr:spPr>
        <a:xfrm>
          <a:off x="1816735" y="4392930"/>
          <a:ext cx="167640" cy="0"/>
        </a:xfrm>
        <a:prstGeom prst="rect">
          <a:avLst/>
        </a:prstGeom>
      </xdr:spPr>
    </xdr:pic>
    <xdr:clientData/>
  </xdr:twoCellAnchor>
  <xdr:twoCellAnchor editAs="oneCell">
    <xdr:from>
      <xdr:col>4</xdr:col>
      <xdr:colOff>114300</xdr:colOff>
      <xdr:row>23</xdr:row>
      <xdr:rowOff>0</xdr:rowOff>
    </xdr:from>
    <xdr:to>
      <xdr:col>4</xdr:col>
      <xdr:colOff>281951</xdr:colOff>
      <xdr:row>23</xdr:row>
      <xdr:rowOff>0</xdr:rowOff>
    </xdr:to>
    <xdr:pic>
      <xdr:nvPicPr>
        <xdr:cNvPr id="872" name="Picture 871">
          <a:extLst>
            <a:ext uri="{FF2B5EF4-FFF2-40B4-BE49-F238E27FC236}">
              <a16:creationId xmlns:a16="http://schemas.microsoft.com/office/drawing/2014/main" id="{00000000-0008-0000-1D00-000068030000}"/>
            </a:ext>
          </a:extLst>
        </xdr:cNvPr>
        <xdr:cNvPicPr>
          <a:picLocks noChangeAspect="1"/>
        </xdr:cNvPicPr>
      </xdr:nvPicPr>
      <xdr:blipFill>
        <a:blip xmlns:r="http://schemas.openxmlformats.org/officeDocument/2006/relationships" r:embed="rId2"/>
        <a:stretch>
          <a:fillRect/>
        </a:stretch>
      </xdr:blipFill>
      <xdr:spPr>
        <a:xfrm>
          <a:off x="1816735" y="4392930"/>
          <a:ext cx="167640" cy="0"/>
        </a:xfrm>
        <a:prstGeom prst="rect">
          <a:avLst/>
        </a:prstGeom>
      </xdr:spPr>
    </xdr:pic>
    <xdr:clientData/>
  </xdr:twoCellAnchor>
  <xdr:twoCellAnchor editAs="oneCell">
    <xdr:from>
      <xdr:col>4</xdr:col>
      <xdr:colOff>114300</xdr:colOff>
      <xdr:row>22</xdr:row>
      <xdr:rowOff>0</xdr:rowOff>
    </xdr:from>
    <xdr:to>
      <xdr:col>4</xdr:col>
      <xdr:colOff>281951</xdr:colOff>
      <xdr:row>22</xdr:row>
      <xdr:rowOff>0</xdr:rowOff>
    </xdr:to>
    <xdr:pic>
      <xdr:nvPicPr>
        <xdr:cNvPr id="873" name="Picture 872">
          <a:extLst>
            <a:ext uri="{FF2B5EF4-FFF2-40B4-BE49-F238E27FC236}">
              <a16:creationId xmlns:a16="http://schemas.microsoft.com/office/drawing/2014/main" id="{00000000-0008-0000-1D00-000069030000}"/>
            </a:ext>
          </a:extLst>
        </xdr:cNvPr>
        <xdr:cNvPicPr>
          <a:picLocks noChangeAspect="1"/>
        </xdr:cNvPicPr>
      </xdr:nvPicPr>
      <xdr:blipFill>
        <a:blip xmlns:r="http://schemas.openxmlformats.org/officeDocument/2006/relationships" r:embed="rId2"/>
        <a:stretch>
          <a:fillRect/>
        </a:stretch>
      </xdr:blipFill>
      <xdr:spPr>
        <a:xfrm>
          <a:off x="1816735" y="4213860"/>
          <a:ext cx="167640" cy="0"/>
        </a:xfrm>
        <a:prstGeom prst="rect">
          <a:avLst/>
        </a:prstGeom>
      </xdr:spPr>
    </xdr:pic>
    <xdr:clientData/>
  </xdr:twoCellAnchor>
  <xdr:twoCellAnchor editAs="oneCell">
    <xdr:from>
      <xdr:col>4</xdr:col>
      <xdr:colOff>114300</xdr:colOff>
      <xdr:row>22</xdr:row>
      <xdr:rowOff>0</xdr:rowOff>
    </xdr:from>
    <xdr:to>
      <xdr:col>4</xdr:col>
      <xdr:colOff>281951</xdr:colOff>
      <xdr:row>22</xdr:row>
      <xdr:rowOff>0</xdr:rowOff>
    </xdr:to>
    <xdr:pic>
      <xdr:nvPicPr>
        <xdr:cNvPr id="874" name="Picture 873">
          <a:extLst>
            <a:ext uri="{FF2B5EF4-FFF2-40B4-BE49-F238E27FC236}">
              <a16:creationId xmlns:a16="http://schemas.microsoft.com/office/drawing/2014/main" id="{00000000-0008-0000-1D00-00006A030000}"/>
            </a:ext>
          </a:extLst>
        </xdr:cNvPr>
        <xdr:cNvPicPr>
          <a:picLocks noChangeAspect="1"/>
        </xdr:cNvPicPr>
      </xdr:nvPicPr>
      <xdr:blipFill>
        <a:blip xmlns:r="http://schemas.openxmlformats.org/officeDocument/2006/relationships" r:embed="rId2"/>
        <a:stretch>
          <a:fillRect/>
        </a:stretch>
      </xdr:blipFill>
      <xdr:spPr>
        <a:xfrm>
          <a:off x="1816735" y="4213860"/>
          <a:ext cx="167640" cy="0"/>
        </a:xfrm>
        <a:prstGeom prst="rect">
          <a:avLst/>
        </a:prstGeom>
      </xdr:spPr>
    </xdr:pic>
    <xdr:clientData/>
  </xdr:twoCellAnchor>
  <xdr:twoCellAnchor editAs="oneCell">
    <xdr:from>
      <xdr:col>36</xdr:col>
      <xdr:colOff>190500</xdr:colOff>
      <xdr:row>263</xdr:row>
      <xdr:rowOff>47625</xdr:rowOff>
    </xdr:from>
    <xdr:to>
      <xdr:col>37</xdr:col>
      <xdr:colOff>425026</xdr:colOff>
      <xdr:row>263</xdr:row>
      <xdr:rowOff>48239</xdr:rowOff>
    </xdr:to>
    <xdr:pic>
      <xdr:nvPicPr>
        <xdr:cNvPr id="877" name="Picture 876">
          <a:extLst>
            <a:ext uri="{FF2B5EF4-FFF2-40B4-BE49-F238E27FC236}">
              <a16:creationId xmlns:a16="http://schemas.microsoft.com/office/drawing/2014/main" id="{00000000-0008-0000-1D00-00006D030000}"/>
            </a:ext>
          </a:extLst>
        </xdr:cNvPr>
        <xdr:cNvPicPr>
          <a:picLocks noChangeAspect="1"/>
        </xdr:cNvPicPr>
      </xdr:nvPicPr>
      <xdr:blipFill>
        <a:blip xmlns:r="http://schemas.openxmlformats.org/officeDocument/2006/relationships" r:embed="rId2"/>
        <a:stretch>
          <a:fillRect/>
        </a:stretch>
      </xdr:blipFill>
      <xdr:spPr>
        <a:xfrm>
          <a:off x="15823565" y="48514635"/>
          <a:ext cx="841375" cy="0"/>
        </a:xfrm>
        <a:prstGeom prst="rect">
          <a:avLst/>
        </a:prstGeom>
      </xdr:spPr>
    </xdr:pic>
    <xdr:clientData/>
  </xdr:twoCellAnchor>
  <xdr:twoCellAnchor editAs="oneCell">
    <xdr:from>
      <xdr:col>36</xdr:col>
      <xdr:colOff>190500</xdr:colOff>
      <xdr:row>263</xdr:row>
      <xdr:rowOff>47625</xdr:rowOff>
    </xdr:from>
    <xdr:to>
      <xdr:col>37</xdr:col>
      <xdr:colOff>34501</xdr:colOff>
      <xdr:row>263</xdr:row>
      <xdr:rowOff>48239</xdr:rowOff>
    </xdr:to>
    <xdr:pic>
      <xdr:nvPicPr>
        <xdr:cNvPr id="878" name="Picture 877">
          <a:extLst>
            <a:ext uri="{FF2B5EF4-FFF2-40B4-BE49-F238E27FC236}">
              <a16:creationId xmlns:a16="http://schemas.microsoft.com/office/drawing/2014/main" id="{00000000-0008-0000-1D00-00006E030000}"/>
            </a:ext>
          </a:extLst>
        </xdr:cNvPr>
        <xdr:cNvPicPr>
          <a:picLocks noChangeAspect="1"/>
        </xdr:cNvPicPr>
      </xdr:nvPicPr>
      <xdr:blipFill>
        <a:blip xmlns:r="http://schemas.openxmlformats.org/officeDocument/2006/relationships" r:embed="rId2"/>
        <a:stretch>
          <a:fillRect/>
        </a:stretch>
      </xdr:blipFill>
      <xdr:spPr>
        <a:xfrm>
          <a:off x="15823565" y="48514635"/>
          <a:ext cx="450850" cy="0"/>
        </a:xfrm>
        <a:prstGeom prst="rect">
          <a:avLst/>
        </a:prstGeom>
      </xdr:spPr>
    </xdr:pic>
    <xdr:clientData/>
  </xdr:twoCellAnchor>
  <xdr:twoCellAnchor>
    <xdr:from>
      <xdr:col>22</xdr:col>
      <xdr:colOff>109061</xdr:colOff>
      <xdr:row>82</xdr:row>
      <xdr:rowOff>82709</xdr:rowOff>
    </xdr:from>
    <xdr:to>
      <xdr:col>22</xdr:col>
      <xdr:colOff>328136</xdr:colOff>
      <xdr:row>85</xdr:row>
      <xdr:rowOff>43657</xdr:rowOff>
    </xdr:to>
    <xdr:sp macro="" textlink="">
      <xdr:nvSpPr>
        <xdr:cNvPr id="882" name="AutoShape 10734">
          <a:extLst>
            <a:ext uri="{FF2B5EF4-FFF2-40B4-BE49-F238E27FC236}">
              <a16:creationId xmlns:a16="http://schemas.microsoft.com/office/drawing/2014/main" id="{00000000-0008-0000-1D00-000072030000}"/>
            </a:ext>
          </a:extLst>
        </xdr:cNvPr>
        <xdr:cNvSpPr>
          <a:spLocks noChangeArrowheads="1"/>
        </xdr:cNvSpPr>
      </xdr:nvSpPr>
      <xdr:spPr>
        <a:xfrm rot="5400000">
          <a:off x="8589010" y="15180310"/>
          <a:ext cx="498475" cy="21907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16</xdr:col>
      <xdr:colOff>193357</xdr:colOff>
      <xdr:row>136</xdr:row>
      <xdr:rowOff>67628</xdr:rowOff>
    </xdr:from>
    <xdr:to>
      <xdr:col>16</xdr:col>
      <xdr:colOff>231457</xdr:colOff>
      <xdr:row>139</xdr:row>
      <xdr:rowOff>58103</xdr:rowOff>
    </xdr:to>
    <xdr:sp macro="" textlink="">
      <xdr:nvSpPr>
        <xdr:cNvPr id="883" name="AutoShape 10733">
          <a:extLst>
            <a:ext uri="{FF2B5EF4-FFF2-40B4-BE49-F238E27FC236}">
              <a16:creationId xmlns:a16="http://schemas.microsoft.com/office/drawing/2014/main" id="{00000000-0008-0000-1D00-000073030000}"/>
            </a:ext>
          </a:extLst>
        </xdr:cNvPr>
        <xdr:cNvSpPr>
          <a:spLocks noChangeArrowheads="1"/>
        </xdr:cNvSpPr>
      </xdr:nvSpPr>
      <xdr:spPr>
        <a:xfrm rot="5400000">
          <a:off x="6271895" y="2494026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185737</xdr:colOff>
      <xdr:row>91</xdr:row>
      <xdr:rowOff>82867</xdr:rowOff>
    </xdr:from>
    <xdr:to>
      <xdr:col>2</xdr:col>
      <xdr:colOff>223837</xdr:colOff>
      <xdr:row>94</xdr:row>
      <xdr:rowOff>73342</xdr:rowOff>
    </xdr:to>
    <xdr:sp macro="" textlink="">
      <xdr:nvSpPr>
        <xdr:cNvPr id="884" name="AutoShape 10733">
          <a:extLst>
            <a:ext uri="{FF2B5EF4-FFF2-40B4-BE49-F238E27FC236}">
              <a16:creationId xmlns:a16="http://schemas.microsoft.com/office/drawing/2014/main" id="{00000000-0008-0000-1D00-000074030000}"/>
            </a:ext>
          </a:extLst>
        </xdr:cNvPr>
        <xdr:cNvSpPr>
          <a:spLocks noChangeArrowheads="1"/>
        </xdr:cNvSpPr>
      </xdr:nvSpPr>
      <xdr:spPr>
        <a:xfrm rot="5400000">
          <a:off x="806450" y="1689671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169227</xdr:colOff>
      <xdr:row>91</xdr:row>
      <xdr:rowOff>48578</xdr:rowOff>
    </xdr:from>
    <xdr:to>
      <xdr:col>24</xdr:col>
      <xdr:colOff>207327</xdr:colOff>
      <xdr:row>94</xdr:row>
      <xdr:rowOff>39053</xdr:rowOff>
    </xdr:to>
    <xdr:sp macro="" textlink="">
      <xdr:nvSpPr>
        <xdr:cNvPr id="885" name="AutoShape 10733">
          <a:extLst>
            <a:ext uri="{FF2B5EF4-FFF2-40B4-BE49-F238E27FC236}">
              <a16:creationId xmlns:a16="http://schemas.microsoft.com/office/drawing/2014/main" id="{00000000-0008-0000-1D00-000075030000}"/>
            </a:ext>
          </a:extLst>
        </xdr:cNvPr>
        <xdr:cNvSpPr>
          <a:spLocks noChangeArrowheads="1"/>
        </xdr:cNvSpPr>
      </xdr:nvSpPr>
      <xdr:spPr>
        <a:xfrm rot="5400000">
          <a:off x="9299575" y="1686306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166687</xdr:colOff>
      <xdr:row>100</xdr:row>
      <xdr:rowOff>35242</xdr:rowOff>
    </xdr:from>
    <xdr:to>
      <xdr:col>12</xdr:col>
      <xdr:colOff>204787</xdr:colOff>
      <xdr:row>103</xdr:row>
      <xdr:rowOff>25717</xdr:rowOff>
    </xdr:to>
    <xdr:sp macro="" textlink="">
      <xdr:nvSpPr>
        <xdr:cNvPr id="886" name="AutoShape 10733">
          <a:extLst>
            <a:ext uri="{FF2B5EF4-FFF2-40B4-BE49-F238E27FC236}">
              <a16:creationId xmlns:a16="http://schemas.microsoft.com/office/drawing/2014/main" id="{00000000-0008-0000-1D00-000076030000}"/>
            </a:ext>
          </a:extLst>
        </xdr:cNvPr>
        <xdr:cNvSpPr>
          <a:spLocks noChangeArrowheads="1"/>
        </xdr:cNvSpPr>
      </xdr:nvSpPr>
      <xdr:spPr>
        <a:xfrm rot="5400000">
          <a:off x="4719955" y="1846072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176212</xdr:colOff>
      <xdr:row>100</xdr:row>
      <xdr:rowOff>35242</xdr:rowOff>
    </xdr:from>
    <xdr:to>
      <xdr:col>14</xdr:col>
      <xdr:colOff>214312</xdr:colOff>
      <xdr:row>103</xdr:row>
      <xdr:rowOff>25717</xdr:rowOff>
    </xdr:to>
    <xdr:sp macro="" textlink="">
      <xdr:nvSpPr>
        <xdr:cNvPr id="887" name="AutoShape 10733">
          <a:extLst>
            <a:ext uri="{FF2B5EF4-FFF2-40B4-BE49-F238E27FC236}">
              <a16:creationId xmlns:a16="http://schemas.microsoft.com/office/drawing/2014/main" id="{00000000-0008-0000-1D00-000077030000}"/>
            </a:ext>
          </a:extLst>
        </xdr:cNvPr>
        <xdr:cNvSpPr>
          <a:spLocks noChangeArrowheads="1"/>
        </xdr:cNvSpPr>
      </xdr:nvSpPr>
      <xdr:spPr>
        <a:xfrm rot="5400000">
          <a:off x="5492115" y="1846072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176212</xdr:colOff>
      <xdr:row>100</xdr:row>
      <xdr:rowOff>63817</xdr:rowOff>
    </xdr:from>
    <xdr:to>
      <xdr:col>18</xdr:col>
      <xdr:colOff>214312</xdr:colOff>
      <xdr:row>103</xdr:row>
      <xdr:rowOff>54292</xdr:rowOff>
    </xdr:to>
    <xdr:sp macro="" textlink="">
      <xdr:nvSpPr>
        <xdr:cNvPr id="888" name="AutoShape 10733">
          <a:extLst>
            <a:ext uri="{FF2B5EF4-FFF2-40B4-BE49-F238E27FC236}">
              <a16:creationId xmlns:a16="http://schemas.microsoft.com/office/drawing/2014/main" id="{00000000-0008-0000-1D00-000078030000}"/>
            </a:ext>
          </a:extLst>
        </xdr:cNvPr>
        <xdr:cNvSpPr>
          <a:spLocks noChangeArrowheads="1"/>
        </xdr:cNvSpPr>
      </xdr:nvSpPr>
      <xdr:spPr>
        <a:xfrm rot="5400000">
          <a:off x="7017385" y="1848929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185737</xdr:colOff>
      <xdr:row>100</xdr:row>
      <xdr:rowOff>63817</xdr:rowOff>
    </xdr:from>
    <xdr:to>
      <xdr:col>20</xdr:col>
      <xdr:colOff>223837</xdr:colOff>
      <xdr:row>103</xdr:row>
      <xdr:rowOff>54292</xdr:rowOff>
    </xdr:to>
    <xdr:sp macro="" textlink="">
      <xdr:nvSpPr>
        <xdr:cNvPr id="889" name="AutoShape 10733">
          <a:extLst>
            <a:ext uri="{FF2B5EF4-FFF2-40B4-BE49-F238E27FC236}">
              <a16:creationId xmlns:a16="http://schemas.microsoft.com/office/drawing/2014/main" id="{00000000-0008-0000-1D00-000079030000}"/>
            </a:ext>
          </a:extLst>
        </xdr:cNvPr>
        <xdr:cNvSpPr>
          <a:spLocks noChangeArrowheads="1"/>
        </xdr:cNvSpPr>
      </xdr:nvSpPr>
      <xdr:spPr>
        <a:xfrm rot="5400000">
          <a:off x="7782560" y="1848929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176212</xdr:colOff>
      <xdr:row>109</xdr:row>
      <xdr:rowOff>73342</xdr:rowOff>
    </xdr:from>
    <xdr:to>
      <xdr:col>18</xdr:col>
      <xdr:colOff>214312</xdr:colOff>
      <xdr:row>112</xdr:row>
      <xdr:rowOff>63817</xdr:rowOff>
    </xdr:to>
    <xdr:sp macro="" textlink="">
      <xdr:nvSpPr>
        <xdr:cNvPr id="890" name="AutoShape 10733">
          <a:extLst>
            <a:ext uri="{FF2B5EF4-FFF2-40B4-BE49-F238E27FC236}">
              <a16:creationId xmlns:a16="http://schemas.microsoft.com/office/drawing/2014/main" id="{00000000-0008-0000-1D00-00007A030000}"/>
            </a:ext>
          </a:extLst>
        </xdr:cNvPr>
        <xdr:cNvSpPr>
          <a:spLocks noChangeArrowheads="1"/>
        </xdr:cNvSpPr>
      </xdr:nvSpPr>
      <xdr:spPr>
        <a:xfrm rot="5400000">
          <a:off x="7017385" y="2011045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176212</xdr:colOff>
      <xdr:row>109</xdr:row>
      <xdr:rowOff>63817</xdr:rowOff>
    </xdr:from>
    <xdr:to>
      <xdr:col>20</xdr:col>
      <xdr:colOff>214312</xdr:colOff>
      <xdr:row>112</xdr:row>
      <xdr:rowOff>54292</xdr:rowOff>
    </xdr:to>
    <xdr:sp macro="" textlink="">
      <xdr:nvSpPr>
        <xdr:cNvPr id="891" name="AutoShape 10733">
          <a:extLst>
            <a:ext uri="{FF2B5EF4-FFF2-40B4-BE49-F238E27FC236}">
              <a16:creationId xmlns:a16="http://schemas.microsoft.com/office/drawing/2014/main" id="{00000000-0008-0000-1D00-00007B030000}"/>
            </a:ext>
          </a:extLst>
        </xdr:cNvPr>
        <xdr:cNvSpPr>
          <a:spLocks noChangeArrowheads="1"/>
        </xdr:cNvSpPr>
      </xdr:nvSpPr>
      <xdr:spPr>
        <a:xfrm rot="5400000">
          <a:off x="7773035" y="2010092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185737</xdr:colOff>
      <xdr:row>109</xdr:row>
      <xdr:rowOff>44767</xdr:rowOff>
    </xdr:from>
    <xdr:to>
      <xdr:col>24</xdr:col>
      <xdr:colOff>223837</xdr:colOff>
      <xdr:row>112</xdr:row>
      <xdr:rowOff>35242</xdr:rowOff>
    </xdr:to>
    <xdr:sp macro="" textlink="">
      <xdr:nvSpPr>
        <xdr:cNvPr id="892" name="AutoShape 10733">
          <a:extLst>
            <a:ext uri="{FF2B5EF4-FFF2-40B4-BE49-F238E27FC236}">
              <a16:creationId xmlns:a16="http://schemas.microsoft.com/office/drawing/2014/main" id="{00000000-0008-0000-1D00-00007C030000}"/>
            </a:ext>
          </a:extLst>
        </xdr:cNvPr>
        <xdr:cNvSpPr>
          <a:spLocks noChangeArrowheads="1"/>
        </xdr:cNvSpPr>
      </xdr:nvSpPr>
      <xdr:spPr>
        <a:xfrm rot="5400000">
          <a:off x="9316085" y="2008187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10</xdr:col>
      <xdr:colOff>185737</xdr:colOff>
      <xdr:row>118</xdr:row>
      <xdr:rowOff>44767</xdr:rowOff>
    </xdr:from>
    <xdr:to>
      <xdr:col>10</xdr:col>
      <xdr:colOff>223837</xdr:colOff>
      <xdr:row>121</xdr:row>
      <xdr:rowOff>35242</xdr:rowOff>
    </xdr:to>
    <xdr:sp macro="" textlink="">
      <xdr:nvSpPr>
        <xdr:cNvPr id="893" name="AutoShape 10733">
          <a:extLst>
            <a:ext uri="{FF2B5EF4-FFF2-40B4-BE49-F238E27FC236}">
              <a16:creationId xmlns:a16="http://schemas.microsoft.com/office/drawing/2014/main" id="{00000000-0008-0000-1D00-00007D030000}"/>
            </a:ext>
          </a:extLst>
        </xdr:cNvPr>
        <xdr:cNvSpPr>
          <a:spLocks noChangeArrowheads="1"/>
        </xdr:cNvSpPr>
      </xdr:nvSpPr>
      <xdr:spPr>
        <a:xfrm rot="5400000">
          <a:off x="3976370" y="2169350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195262</xdr:colOff>
      <xdr:row>118</xdr:row>
      <xdr:rowOff>54292</xdr:rowOff>
    </xdr:from>
    <xdr:to>
      <xdr:col>12</xdr:col>
      <xdr:colOff>233362</xdr:colOff>
      <xdr:row>121</xdr:row>
      <xdr:rowOff>44767</xdr:rowOff>
    </xdr:to>
    <xdr:sp macro="" textlink="">
      <xdr:nvSpPr>
        <xdr:cNvPr id="894" name="AutoShape 10733">
          <a:extLst>
            <a:ext uri="{FF2B5EF4-FFF2-40B4-BE49-F238E27FC236}">
              <a16:creationId xmlns:a16="http://schemas.microsoft.com/office/drawing/2014/main" id="{00000000-0008-0000-1D00-00007E030000}"/>
            </a:ext>
          </a:extLst>
        </xdr:cNvPr>
        <xdr:cNvSpPr>
          <a:spLocks noChangeArrowheads="1"/>
        </xdr:cNvSpPr>
      </xdr:nvSpPr>
      <xdr:spPr>
        <a:xfrm rot="5400000">
          <a:off x="4748530" y="2170303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195262</xdr:colOff>
      <xdr:row>118</xdr:row>
      <xdr:rowOff>44767</xdr:rowOff>
    </xdr:from>
    <xdr:to>
      <xdr:col>14</xdr:col>
      <xdr:colOff>233362</xdr:colOff>
      <xdr:row>121</xdr:row>
      <xdr:rowOff>35242</xdr:rowOff>
    </xdr:to>
    <xdr:sp macro="" textlink="">
      <xdr:nvSpPr>
        <xdr:cNvPr id="895" name="AutoShape 10733">
          <a:extLst>
            <a:ext uri="{FF2B5EF4-FFF2-40B4-BE49-F238E27FC236}">
              <a16:creationId xmlns:a16="http://schemas.microsoft.com/office/drawing/2014/main" id="{00000000-0008-0000-1D00-00007F030000}"/>
            </a:ext>
          </a:extLst>
        </xdr:cNvPr>
        <xdr:cNvSpPr>
          <a:spLocks noChangeArrowheads="1"/>
        </xdr:cNvSpPr>
      </xdr:nvSpPr>
      <xdr:spPr>
        <a:xfrm rot="5400000">
          <a:off x="5511165" y="2169350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16</xdr:col>
      <xdr:colOff>214312</xdr:colOff>
      <xdr:row>118</xdr:row>
      <xdr:rowOff>54292</xdr:rowOff>
    </xdr:from>
    <xdr:to>
      <xdr:col>16</xdr:col>
      <xdr:colOff>252412</xdr:colOff>
      <xdr:row>121</xdr:row>
      <xdr:rowOff>44767</xdr:rowOff>
    </xdr:to>
    <xdr:sp macro="" textlink="">
      <xdr:nvSpPr>
        <xdr:cNvPr id="896" name="AutoShape 10733">
          <a:extLst>
            <a:ext uri="{FF2B5EF4-FFF2-40B4-BE49-F238E27FC236}">
              <a16:creationId xmlns:a16="http://schemas.microsoft.com/office/drawing/2014/main" id="{00000000-0008-0000-1D00-000080030000}"/>
            </a:ext>
          </a:extLst>
        </xdr:cNvPr>
        <xdr:cNvSpPr>
          <a:spLocks noChangeArrowheads="1"/>
        </xdr:cNvSpPr>
      </xdr:nvSpPr>
      <xdr:spPr>
        <a:xfrm rot="5400000">
          <a:off x="6292850" y="2170303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195262</xdr:colOff>
      <xdr:row>118</xdr:row>
      <xdr:rowOff>54292</xdr:rowOff>
    </xdr:from>
    <xdr:to>
      <xdr:col>24</xdr:col>
      <xdr:colOff>233362</xdr:colOff>
      <xdr:row>121</xdr:row>
      <xdr:rowOff>44767</xdr:rowOff>
    </xdr:to>
    <xdr:sp macro="" textlink="">
      <xdr:nvSpPr>
        <xdr:cNvPr id="897" name="AutoShape 10733">
          <a:extLst>
            <a:ext uri="{FF2B5EF4-FFF2-40B4-BE49-F238E27FC236}">
              <a16:creationId xmlns:a16="http://schemas.microsoft.com/office/drawing/2014/main" id="{00000000-0008-0000-1D00-000081030000}"/>
            </a:ext>
          </a:extLst>
        </xdr:cNvPr>
        <xdr:cNvSpPr>
          <a:spLocks noChangeArrowheads="1"/>
        </xdr:cNvSpPr>
      </xdr:nvSpPr>
      <xdr:spPr>
        <a:xfrm rot="5400000">
          <a:off x="9325610" y="21703030"/>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385762</xdr:colOff>
      <xdr:row>127</xdr:row>
      <xdr:rowOff>34607</xdr:rowOff>
    </xdr:from>
    <xdr:to>
      <xdr:col>4</xdr:col>
      <xdr:colOff>423862</xdr:colOff>
      <xdr:row>130</xdr:row>
      <xdr:rowOff>25082</xdr:rowOff>
    </xdr:to>
    <xdr:sp macro="" textlink="">
      <xdr:nvSpPr>
        <xdr:cNvPr id="898" name="AutoShape 10733">
          <a:extLst>
            <a:ext uri="{FF2B5EF4-FFF2-40B4-BE49-F238E27FC236}">
              <a16:creationId xmlns:a16="http://schemas.microsoft.com/office/drawing/2014/main" id="{00000000-0008-0000-1D00-000082030000}"/>
            </a:ext>
          </a:extLst>
        </xdr:cNvPr>
        <xdr:cNvSpPr>
          <a:spLocks noChangeArrowheads="1"/>
        </xdr:cNvSpPr>
      </xdr:nvSpPr>
      <xdr:spPr>
        <a:xfrm rot="5400000">
          <a:off x="1842135" y="23296245"/>
          <a:ext cx="527685" cy="36195"/>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195262</xdr:colOff>
      <xdr:row>127</xdr:row>
      <xdr:rowOff>25717</xdr:rowOff>
    </xdr:from>
    <xdr:to>
      <xdr:col>8</xdr:col>
      <xdr:colOff>233362</xdr:colOff>
      <xdr:row>130</xdr:row>
      <xdr:rowOff>16192</xdr:rowOff>
    </xdr:to>
    <xdr:sp macro="" textlink="">
      <xdr:nvSpPr>
        <xdr:cNvPr id="899" name="AutoShape 10733">
          <a:extLst>
            <a:ext uri="{FF2B5EF4-FFF2-40B4-BE49-F238E27FC236}">
              <a16:creationId xmlns:a16="http://schemas.microsoft.com/office/drawing/2014/main" id="{00000000-0008-0000-1D00-000083030000}"/>
            </a:ext>
          </a:extLst>
        </xdr:cNvPr>
        <xdr:cNvSpPr>
          <a:spLocks noChangeArrowheads="1"/>
        </xdr:cNvSpPr>
      </xdr:nvSpPr>
      <xdr:spPr>
        <a:xfrm rot="5400000">
          <a:off x="3208020" y="2328608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162877</xdr:colOff>
      <xdr:row>135</xdr:row>
      <xdr:rowOff>172403</xdr:rowOff>
    </xdr:from>
    <xdr:to>
      <xdr:col>2</xdr:col>
      <xdr:colOff>200977</xdr:colOff>
      <xdr:row>138</xdr:row>
      <xdr:rowOff>162878</xdr:rowOff>
    </xdr:to>
    <xdr:sp macro="" textlink="">
      <xdr:nvSpPr>
        <xdr:cNvPr id="900" name="AutoShape 10733">
          <a:extLst>
            <a:ext uri="{FF2B5EF4-FFF2-40B4-BE49-F238E27FC236}">
              <a16:creationId xmlns:a16="http://schemas.microsoft.com/office/drawing/2014/main" id="{00000000-0008-0000-1D00-000084030000}"/>
            </a:ext>
          </a:extLst>
        </xdr:cNvPr>
        <xdr:cNvSpPr>
          <a:spLocks noChangeArrowheads="1"/>
        </xdr:cNvSpPr>
      </xdr:nvSpPr>
      <xdr:spPr>
        <a:xfrm rot="5400000">
          <a:off x="783590" y="24865965"/>
          <a:ext cx="527685"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85725</xdr:colOff>
      <xdr:row>136</xdr:row>
      <xdr:rowOff>36195</xdr:rowOff>
    </xdr:from>
    <xdr:to>
      <xdr:col>26</xdr:col>
      <xdr:colOff>352425</xdr:colOff>
      <xdr:row>138</xdr:row>
      <xdr:rowOff>170180</xdr:rowOff>
    </xdr:to>
    <xdr:sp macro="" textlink="">
      <xdr:nvSpPr>
        <xdr:cNvPr id="901" name="Lightning Bolt 900">
          <a:extLst>
            <a:ext uri="{FF2B5EF4-FFF2-40B4-BE49-F238E27FC236}">
              <a16:creationId xmlns:a16="http://schemas.microsoft.com/office/drawing/2014/main" id="{00000000-0008-0000-1D00-000085030000}"/>
            </a:ext>
          </a:extLst>
        </xdr:cNvPr>
        <xdr:cNvSpPr/>
      </xdr:nvSpPr>
      <xdr:spPr>
        <a:xfrm>
          <a:off x="10209530" y="24664035"/>
          <a:ext cx="266700" cy="492125"/>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21</xdr:col>
      <xdr:colOff>3175</xdr:colOff>
      <xdr:row>88</xdr:row>
      <xdr:rowOff>60325</xdr:rowOff>
    </xdr:from>
    <xdr:to>
      <xdr:col>22</xdr:col>
      <xdr:colOff>3175</xdr:colOff>
      <xdr:row>90</xdr:row>
      <xdr:rowOff>3175</xdr:rowOff>
    </xdr:to>
    <xdr:sp macro="" textlink="">
      <xdr:nvSpPr>
        <xdr:cNvPr id="902" name="AutoShape 46">
          <a:extLst>
            <a:ext uri="{FF2B5EF4-FFF2-40B4-BE49-F238E27FC236}">
              <a16:creationId xmlns:a16="http://schemas.microsoft.com/office/drawing/2014/main" id="{00000000-0008-0000-1D00-000086030000}"/>
            </a:ext>
          </a:extLst>
        </xdr:cNvPr>
        <xdr:cNvSpPr>
          <a:spLocks noChangeArrowheads="1"/>
        </xdr:cNvSpPr>
      </xdr:nvSpPr>
      <xdr:spPr>
        <a:xfrm>
          <a:off x="8267700" y="16092805"/>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6</xdr:col>
      <xdr:colOff>142876</xdr:colOff>
      <xdr:row>145</xdr:row>
      <xdr:rowOff>64771</xdr:rowOff>
    </xdr:from>
    <xdr:to>
      <xdr:col>6</xdr:col>
      <xdr:colOff>251460</xdr:colOff>
      <xdr:row>148</xdr:row>
      <xdr:rowOff>25719</xdr:rowOff>
    </xdr:to>
    <xdr:sp macro="" textlink="">
      <xdr:nvSpPr>
        <xdr:cNvPr id="912" name="AutoShape 10734">
          <a:extLst>
            <a:ext uri="{FF2B5EF4-FFF2-40B4-BE49-F238E27FC236}">
              <a16:creationId xmlns:a16="http://schemas.microsoft.com/office/drawing/2014/main" id="{00000000-0008-0000-1D00-000090030000}"/>
            </a:ext>
          </a:extLst>
        </xdr:cNvPr>
        <xdr:cNvSpPr>
          <a:spLocks noChangeArrowheads="1"/>
        </xdr:cNvSpPr>
      </xdr:nvSpPr>
      <xdr:spPr>
        <a:xfrm rot="5400000">
          <a:off x="2428240" y="26498550"/>
          <a:ext cx="497840" cy="10858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4</xdr:col>
      <xdr:colOff>158115</xdr:colOff>
      <xdr:row>81</xdr:row>
      <xdr:rowOff>150495</xdr:rowOff>
    </xdr:from>
    <xdr:to>
      <xdr:col>4</xdr:col>
      <xdr:colOff>297179</xdr:colOff>
      <xdr:row>85</xdr:row>
      <xdr:rowOff>15386</xdr:rowOff>
    </xdr:to>
    <xdr:sp macro="" textlink="">
      <xdr:nvSpPr>
        <xdr:cNvPr id="913" name="Lightning Bolt 912">
          <a:extLst>
            <a:ext uri="{FF2B5EF4-FFF2-40B4-BE49-F238E27FC236}">
              <a16:creationId xmlns:a16="http://schemas.microsoft.com/office/drawing/2014/main" id="{00000000-0008-0000-1D00-000091030000}"/>
            </a:ext>
          </a:extLst>
        </xdr:cNvPr>
        <xdr:cNvSpPr/>
      </xdr:nvSpPr>
      <xdr:spPr>
        <a:xfrm>
          <a:off x="1860550" y="14929485"/>
          <a:ext cx="138430" cy="581025"/>
        </a:xfrm>
        <a:prstGeom prst="lightningBolt">
          <a:avLst/>
        </a:prstGeom>
        <a:solidFill>
          <a:srgbClr val="FF000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2</xdr:col>
      <xdr:colOff>85725</xdr:colOff>
      <xdr:row>36</xdr:row>
      <xdr:rowOff>142875</xdr:rowOff>
    </xdr:from>
    <xdr:to>
      <xdr:col>2</xdr:col>
      <xdr:colOff>285749</xdr:colOff>
      <xdr:row>40</xdr:row>
      <xdr:rowOff>11576</xdr:rowOff>
    </xdr:to>
    <xdr:sp macro="" textlink="">
      <xdr:nvSpPr>
        <xdr:cNvPr id="914" name="Lightning Bolt 913">
          <a:extLst>
            <a:ext uri="{FF2B5EF4-FFF2-40B4-BE49-F238E27FC236}">
              <a16:creationId xmlns:a16="http://schemas.microsoft.com/office/drawing/2014/main" id="{00000000-0008-0000-1D00-000092030000}"/>
            </a:ext>
          </a:extLst>
        </xdr:cNvPr>
        <xdr:cNvSpPr/>
      </xdr:nvSpPr>
      <xdr:spPr>
        <a:xfrm>
          <a:off x="951865" y="6863715"/>
          <a:ext cx="199390" cy="584835"/>
        </a:xfrm>
        <a:prstGeom prst="lightningBolt">
          <a:avLst/>
        </a:prstGeom>
        <a:solidFill>
          <a:srgbClr val="FF000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20</xdr:col>
      <xdr:colOff>266700</xdr:colOff>
      <xdr:row>91</xdr:row>
      <xdr:rowOff>133350</xdr:rowOff>
    </xdr:from>
    <xdr:to>
      <xdr:col>21</xdr:col>
      <xdr:colOff>66675</xdr:colOff>
      <xdr:row>93</xdr:row>
      <xdr:rowOff>132080</xdr:rowOff>
    </xdr:to>
    <xdr:sp macro="" textlink="">
      <xdr:nvSpPr>
        <xdr:cNvPr id="915" name="Minus 1346">
          <a:extLst>
            <a:ext uri="{FF2B5EF4-FFF2-40B4-BE49-F238E27FC236}">
              <a16:creationId xmlns:a16="http://schemas.microsoft.com/office/drawing/2014/main" id="{00000000-0008-0000-1D00-000093030000}"/>
            </a:ext>
          </a:extLst>
        </xdr:cNvPr>
        <xdr:cNvSpPr/>
      </xdr:nvSpPr>
      <xdr:spPr>
        <a:xfrm rot="16200000">
          <a:off x="8041640" y="16770350"/>
          <a:ext cx="356870" cy="2222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257175</xdr:colOff>
      <xdr:row>91</xdr:row>
      <xdr:rowOff>114300</xdr:rowOff>
    </xdr:from>
    <xdr:to>
      <xdr:col>23</xdr:col>
      <xdr:colOff>66675</xdr:colOff>
      <xdr:row>93</xdr:row>
      <xdr:rowOff>113030</xdr:rowOff>
    </xdr:to>
    <xdr:sp macro="" textlink="">
      <xdr:nvSpPr>
        <xdr:cNvPr id="916" name="Minus 1347">
          <a:extLst>
            <a:ext uri="{FF2B5EF4-FFF2-40B4-BE49-F238E27FC236}">
              <a16:creationId xmlns:a16="http://schemas.microsoft.com/office/drawing/2014/main" id="{00000000-0008-0000-1D00-000094030000}"/>
            </a:ext>
          </a:extLst>
        </xdr:cNvPr>
        <xdr:cNvSpPr/>
      </xdr:nvSpPr>
      <xdr:spPr>
        <a:xfrm rot="16200000">
          <a:off x="8803640" y="16757650"/>
          <a:ext cx="356870" cy="2095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320040</xdr:colOff>
      <xdr:row>118</xdr:row>
      <xdr:rowOff>104775</xdr:rowOff>
    </xdr:from>
    <xdr:to>
      <xdr:col>1</xdr:col>
      <xdr:colOff>120015</xdr:colOff>
      <xdr:row>120</xdr:row>
      <xdr:rowOff>103505</xdr:rowOff>
    </xdr:to>
    <xdr:sp macro="" textlink="">
      <xdr:nvSpPr>
        <xdr:cNvPr id="917" name="Minus 1362">
          <a:extLst>
            <a:ext uri="{FF2B5EF4-FFF2-40B4-BE49-F238E27FC236}">
              <a16:creationId xmlns:a16="http://schemas.microsoft.com/office/drawing/2014/main" id="{00000000-0008-0000-1D00-000095030000}"/>
            </a:ext>
          </a:extLst>
        </xdr:cNvPr>
        <xdr:cNvSpPr/>
      </xdr:nvSpPr>
      <xdr:spPr>
        <a:xfrm rot="16200000">
          <a:off x="304165" y="21524595"/>
          <a:ext cx="356870" cy="3257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266701</xdr:colOff>
      <xdr:row>118</xdr:row>
      <xdr:rowOff>114301</xdr:rowOff>
    </xdr:from>
    <xdr:to>
      <xdr:col>27</xdr:col>
      <xdr:colOff>85726</xdr:colOff>
      <xdr:row>120</xdr:row>
      <xdr:rowOff>113031</xdr:rowOff>
    </xdr:to>
    <xdr:sp macro="" textlink="">
      <xdr:nvSpPr>
        <xdr:cNvPr id="918" name="Minus 1363">
          <a:extLst>
            <a:ext uri="{FF2B5EF4-FFF2-40B4-BE49-F238E27FC236}">
              <a16:creationId xmlns:a16="http://schemas.microsoft.com/office/drawing/2014/main" id="{00000000-0008-0000-1D00-000096030000}"/>
            </a:ext>
          </a:extLst>
        </xdr:cNvPr>
        <xdr:cNvSpPr/>
      </xdr:nvSpPr>
      <xdr:spPr>
        <a:xfrm rot="16200000">
          <a:off x="10310495" y="21598890"/>
          <a:ext cx="356870" cy="1968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293687</xdr:colOff>
      <xdr:row>127</xdr:row>
      <xdr:rowOff>108267</xdr:rowOff>
    </xdr:from>
    <xdr:to>
      <xdr:col>3</xdr:col>
      <xdr:colOff>131762</xdr:colOff>
      <xdr:row>129</xdr:row>
      <xdr:rowOff>106997</xdr:rowOff>
    </xdr:to>
    <xdr:sp macro="" textlink="">
      <xdr:nvSpPr>
        <xdr:cNvPr id="919" name="Minus 4">
          <a:extLst>
            <a:ext uri="{FF2B5EF4-FFF2-40B4-BE49-F238E27FC236}">
              <a16:creationId xmlns:a16="http://schemas.microsoft.com/office/drawing/2014/main" id="{00000000-0008-0000-1D00-000097030000}"/>
            </a:ext>
          </a:extLst>
        </xdr:cNvPr>
        <xdr:cNvSpPr/>
      </xdr:nvSpPr>
      <xdr:spPr>
        <a:xfrm rot="16200000">
          <a:off x="1148080" y="23135590"/>
          <a:ext cx="356870" cy="33401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292735</xdr:colOff>
      <xdr:row>109</xdr:row>
      <xdr:rowOff>133985</xdr:rowOff>
    </xdr:from>
    <xdr:to>
      <xdr:col>27</xdr:col>
      <xdr:colOff>83185</xdr:colOff>
      <xdr:row>111</xdr:row>
      <xdr:rowOff>132715</xdr:rowOff>
    </xdr:to>
    <xdr:sp macro="" textlink="">
      <xdr:nvSpPr>
        <xdr:cNvPr id="920" name="Minus 25">
          <a:extLst>
            <a:ext uri="{FF2B5EF4-FFF2-40B4-BE49-F238E27FC236}">
              <a16:creationId xmlns:a16="http://schemas.microsoft.com/office/drawing/2014/main" id="{00000000-0008-0000-1D00-000098030000}"/>
            </a:ext>
          </a:extLst>
        </xdr:cNvPr>
        <xdr:cNvSpPr/>
      </xdr:nvSpPr>
      <xdr:spPr>
        <a:xfrm rot="16200000">
          <a:off x="10321925" y="20020915"/>
          <a:ext cx="356870" cy="1682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407035</xdr:colOff>
      <xdr:row>106</xdr:row>
      <xdr:rowOff>60325</xdr:rowOff>
    </xdr:from>
    <xdr:to>
      <xdr:col>23</xdr:col>
      <xdr:colOff>361315</xdr:colOff>
      <xdr:row>108</xdr:row>
      <xdr:rowOff>3175</xdr:rowOff>
    </xdr:to>
    <xdr:sp macro="" textlink="">
      <xdr:nvSpPr>
        <xdr:cNvPr id="921" name="AutoShape 46">
          <a:extLst>
            <a:ext uri="{FF2B5EF4-FFF2-40B4-BE49-F238E27FC236}">
              <a16:creationId xmlns:a16="http://schemas.microsoft.com/office/drawing/2014/main" id="{00000000-0008-0000-1D00-000099030000}"/>
            </a:ext>
          </a:extLst>
        </xdr:cNvPr>
        <xdr:cNvSpPr>
          <a:spLocks noChangeArrowheads="1"/>
        </xdr:cNvSpPr>
      </xdr:nvSpPr>
      <xdr:spPr>
        <a:xfrm>
          <a:off x="9020175" y="19316065"/>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266701</xdr:colOff>
      <xdr:row>91</xdr:row>
      <xdr:rowOff>106680</xdr:rowOff>
    </xdr:from>
    <xdr:to>
      <xdr:col>19</xdr:col>
      <xdr:colOff>78106</xdr:colOff>
      <xdr:row>93</xdr:row>
      <xdr:rowOff>105410</xdr:rowOff>
    </xdr:to>
    <xdr:sp macro="" textlink="">
      <xdr:nvSpPr>
        <xdr:cNvPr id="922" name="Minus 1363">
          <a:extLst>
            <a:ext uri="{FF2B5EF4-FFF2-40B4-BE49-F238E27FC236}">
              <a16:creationId xmlns:a16="http://schemas.microsoft.com/office/drawing/2014/main" id="{00000000-0008-0000-1D00-00009A030000}"/>
            </a:ext>
          </a:extLst>
        </xdr:cNvPr>
        <xdr:cNvSpPr/>
      </xdr:nvSpPr>
      <xdr:spPr>
        <a:xfrm rot="16200000">
          <a:off x="7280275" y="1674876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24</xdr:col>
      <xdr:colOff>281941</xdr:colOff>
      <xdr:row>109</xdr:row>
      <xdr:rowOff>129540</xdr:rowOff>
    </xdr:from>
    <xdr:to>
      <xdr:col>25</xdr:col>
      <xdr:colOff>78106</xdr:colOff>
      <xdr:row>111</xdr:row>
      <xdr:rowOff>128270</xdr:rowOff>
    </xdr:to>
    <xdr:sp macro="" textlink="">
      <xdr:nvSpPr>
        <xdr:cNvPr id="923" name="Minus 1363">
          <a:extLst>
            <a:ext uri="{FF2B5EF4-FFF2-40B4-BE49-F238E27FC236}">
              <a16:creationId xmlns:a16="http://schemas.microsoft.com/office/drawing/2014/main" id="{00000000-0008-0000-1D00-00009B030000}"/>
            </a:ext>
          </a:extLst>
        </xdr:cNvPr>
        <xdr:cNvSpPr/>
      </xdr:nvSpPr>
      <xdr:spPr>
        <a:xfrm rot="16200000">
          <a:off x="9573260" y="20006310"/>
          <a:ext cx="356870" cy="18859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266701</xdr:colOff>
      <xdr:row>91</xdr:row>
      <xdr:rowOff>114300</xdr:rowOff>
    </xdr:from>
    <xdr:to>
      <xdr:col>15</xdr:col>
      <xdr:colOff>78106</xdr:colOff>
      <xdr:row>93</xdr:row>
      <xdr:rowOff>113030</xdr:rowOff>
    </xdr:to>
    <xdr:sp macro="" textlink="">
      <xdr:nvSpPr>
        <xdr:cNvPr id="924" name="Minus 1363">
          <a:extLst>
            <a:ext uri="{FF2B5EF4-FFF2-40B4-BE49-F238E27FC236}">
              <a16:creationId xmlns:a16="http://schemas.microsoft.com/office/drawing/2014/main" id="{00000000-0008-0000-1D00-00009C030000}"/>
            </a:ext>
          </a:extLst>
        </xdr:cNvPr>
        <xdr:cNvSpPr/>
      </xdr:nvSpPr>
      <xdr:spPr>
        <a:xfrm rot="16200000">
          <a:off x="5758815" y="1675320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281941</xdr:colOff>
      <xdr:row>91</xdr:row>
      <xdr:rowOff>121920</xdr:rowOff>
    </xdr:from>
    <xdr:to>
      <xdr:col>13</xdr:col>
      <xdr:colOff>78106</xdr:colOff>
      <xdr:row>93</xdr:row>
      <xdr:rowOff>120650</xdr:rowOff>
    </xdr:to>
    <xdr:sp macro="" textlink="">
      <xdr:nvSpPr>
        <xdr:cNvPr id="925" name="Minus 1363">
          <a:extLst>
            <a:ext uri="{FF2B5EF4-FFF2-40B4-BE49-F238E27FC236}">
              <a16:creationId xmlns:a16="http://schemas.microsoft.com/office/drawing/2014/main" id="{00000000-0008-0000-1D00-00009D030000}"/>
            </a:ext>
          </a:extLst>
        </xdr:cNvPr>
        <xdr:cNvSpPr/>
      </xdr:nvSpPr>
      <xdr:spPr>
        <a:xfrm rot="16200000">
          <a:off x="5003800" y="1676844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274321</xdr:colOff>
      <xdr:row>100</xdr:row>
      <xdr:rowOff>114300</xdr:rowOff>
    </xdr:from>
    <xdr:to>
      <xdr:col>15</xdr:col>
      <xdr:colOff>85726</xdr:colOff>
      <xdr:row>102</xdr:row>
      <xdr:rowOff>113030</xdr:rowOff>
    </xdr:to>
    <xdr:sp macro="" textlink="">
      <xdr:nvSpPr>
        <xdr:cNvPr id="926" name="Minus 1363">
          <a:extLst>
            <a:ext uri="{FF2B5EF4-FFF2-40B4-BE49-F238E27FC236}">
              <a16:creationId xmlns:a16="http://schemas.microsoft.com/office/drawing/2014/main" id="{00000000-0008-0000-1D00-00009E030000}"/>
            </a:ext>
          </a:extLst>
        </xdr:cNvPr>
        <xdr:cNvSpPr/>
      </xdr:nvSpPr>
      <xdr:spPr>
        <a:xfrm rot="16200000">
          <a:off x="5766435" y="1836483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403861</xdr:colOff>
      <xdr:row>118</xdr:row>
      <xdr:rowOff>129541</xdr:rowOff>
    </xdr:from>
    <xdr:to>
      <xdr:col>5</xdr:col>
      <xdr:colOff>66676</xdr:colOff>
      <xdr:row>120</xdr:row>
      <xdr:rowOff>128271</xdr:rowOff>
    </xdr:to>
    <xdr:sp macro="" textlink="">
      <xdr:nvSpPr>
        <xdr:cNvPr id="927" name="Minus 1362">
          <a:extLst>
            <a:ext uri="{FF2B5EF4-FFF2-40B4-BE49-F238E27FC236}">
              <a16:creationId xmlns:a16="http://schemas.microsoft.com/office/drawing/2014/main" id="{00000000-0008-0000-1D00-00009F030000}"/>
            </a:ext>
          </a:extLst>
        </xdr:cNvPr>
        <xdr:cNvSpPr/>
      </xdr:nvSpPr>
      <xdr:spPr>
        <a:xfrm rot="16200000">
          <a:off x="1970405" y="21670010"/>
          <a:ext cx="356870" cy="8509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281941</xdr:colOff>
      <xdr:row>91</xdr:row>
      <xdr:rowOff>99060</xdr:rowOff>
    </xdr:from>
    <xdr:to>
      <xdr:col>9</xdr:col>
      <xdr:colOff>78106</xdr:colOff>
      <xdr:row>93</xdr:row>
      <xdr:rowOff>97790</xdr:rowOff>
    </xdr:to>
    <xdr:sp macro="" textlink="">
      <xdr:nvSpPr>
        <xdr:cNvPr id="928" name="Minus 1363">
          <a:extLst>
            <a:ext uri="{FF2B5EF4-FFF2-40B4-BE49-F238E27FC236}">
              <a16:creationId xmlns:a16="http://schemas.microsoft.com/office/drawing/2014/main" id="{00000000-0008-0000-1D00-0000A0030000}"/>
            </a:ext>
          </a:extLst>
        </xdr:cNvPr>
        <xdr:cNvSpPr/>
      </xdr:nvSpPr>
      <xdr:spPr>
        <a:xfrm rot="16200000">
          <a:off x="3470910" y="1673796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358141</xdr:colOff>
      <xdr:row>127</xdr:row>
      <xdr:rowOff>129540</xdr:rowOff>
    </xdr:from>
    <xdr:to>
      <xdr:col>7</xdr:col>
      <xdr:colOff>78106</xdr:colOff>
      <xdr:row>129</xdr:row>
      <xdr:rowOff>128270</xdr:rowOff>
    </xdr:to>
    <xdr:sp macro="" textlink="">
      <xdr:nvSpPr>
        <xdr:cNvPr id="929" name="Minus 1363">
          <a:extLst>
            <a:ext uri="{FF2B5EF4-FFF2-40B4-BE49-F238E27FC236}">
              <a16:creationId xmlns:a16="http://schemas.microsoft.com/office/drawing/2014/main" id="{00000000-0008-0000-1D00-0000A1030000}"/>
            </a:ext>
          </a:extLst>
        </xdr:cNvPr>
        <xdr:cNvSpPr/>
      </xdr:nvSpPr>
      <xdr:spPr>
        <a:xfrm rot="16200000">
          <a:off x="2731135" y="23253065"/>
          <a:ext cx="356870" cy="1422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251461</xdr:colOff>
      <xdr:row>109</xdr:row>
      <xdr:rowOff>144780</xdr:rowOff>
    </xdr:from>
    <xdr:to>
      <xdr:col>23</xdr:col>
      <xdr:colOff>70486</xdr:colOff>
      <xdr:row>111</xdr:row>
      <xdr:rowOff>143510</xdr:rowOff>
    </xdr:to>
    <xdr:sp macro="" textlink="">
      <xdr:nvSpPr>
        <xdr:cNvPr id="930" name="Minus 1363">
          <a:extLst>
            <a:ext uri="{FF2B5EF4-FFF2-40B4-BE49-F238E27FC236}">
              <a16:creationId xmlns:a16="http://schemas.microsoft.com/office/drawing/2014/main" id="{00000000-0008-0000-1D00-0000A2030000}"/>
            </a:ext>
          </a:extLst>
        </xdr:cNvPr>
        <xdr:cNvSpPr/>
      </xdr:nvSpPr>
      <xdr:spPr>
        <a:xfrm rot="16200000">
          <a:off x="8802370" y="20006310"/>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289561</xdr:colOff>
      <xdr:row>127</xdr:row>
      <xdr:rowOff>129540</xdr:rowOff>
    </xdr:from>
    <xdr:to>
      <xdr:col>13</xdr:col>
      <xdr:colOff>85726</xdr:colOff>
      <xdr:row>129</xdr:row>
      <xdr:rowOff>128270</xdr:rowOff>
    </xdr:to>
    <xdr:sp macro="" textlink="">
      <xdr:nvSpPr>
        <xdr:cNvPr id="931" name="Minus 1363">
          <a:extLst>
            <a:ext uri="{FF2B5EF4-FFF2-40B4-BE49-F238E27FC236}">
              <a16:creationId xmlns:a16="http://schemas.microsoft.com/office/drawing/2014/main" id="{00000000-0008-0000-1D00-0000A3030000}"/>
            </a:ext>
          </a:extLst>
        </xdr:cNvPr>
        <xdr:cNvSpPr/>
      </xdr:nvSpPr>
      <xdr:spPr>
        <a:xfrm rot="16200000">
          <a:off x="5011420" y="2322258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266701</xdr:colOff>
      <xdr:row>100</xdr:row>
      <xdr:rowOff>106680</xdr:rowOff>
    </xdr:from>
    <xdr:to>
      <xdr:col>23</xdr:col>
      <xdr:colOff>85726</xdr:colOff>
      <xdr:row>102</xdr:row>
      <xdr:rowOff>105410</xdr:rowOff>
    </xdr:to>
    <xdr:sp macro="" textlink="">
      <xdr:nvSpPr>
        <xdr:cNvPr id="932" name="Minus 1363">
          <a:extLst>
            <a:ext uri="{FF2B5EF4-FFF2-40B4-BE49-F238E27FC236}">
              <a16:creationId xmlns:a16="http://schemas.microsoft.com/office/drawing/2014/main" id="{00000000-0008-0000-1D00-0000A4030000}"/>
            </a:ext>
          </a:extLst>
        </xdr:cNvPr>
        <xdr:cNvSpPr/>
      </xdr:nvSpPr>
      <xdr:spPr>
        <a:xfrm rot="16200000">
          <a:off x="8817610" y="18356580"/>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388621</xdr:colOff>
      <xdr:row>136</xdr:row>
      <xdr:rowOff>91440</xdr:rowOff>
    </xdr:from>
    <xdr:to>
      <xdr:col>5</xdr:col>
      <xdr:colOff>78106</xdr:colOff>
      <xdr:row>138</xdr:row>
      <xdr:rowOff>90170</xdr:rowOff>
    </xdr:to>
    <xdr:sp macro="" textlink="">
      <xdr:nvSpPr>
        <xdr:cNvPr id="933" name="Minus 1363">
          <a:extLst>
            <a:ext uri="{FF2B5EF4-FFF2-40B4-BE49-F238E27FC236}">
              <a16:creationId xmlns:a16="http://schemas.microsoft.com/office/drawing/2014/main" id="{00000000-0008-0000-1D00-0000A5030000}"/>
            </a:ext>
          </a:extLst>
        </xdr:cNvPr>
        <xdr:cNvSpPr/>
      </xdr:nvSpPr>
      <xdr:spPr>
        <a:xfrm rot="16200000">
          <a:off x="1968500" y="24841835"/>
          <a:ext cx="356870" cy="11176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274321</xdr:colOff>
      <xdr:row>100</xdr:row>
      <xdr:rowOff>91440</xdr:rowOff>
    </xdr:from>
    <xdr:to>
      <xdr:col>13</xdr:col>
      <xdr:colOff>70486</xdr:colOff>
      <xdr:row>102</xdr:row>
      <xdr:rowOff>90170</xdr:rowOff>
    </xdr:to>
    <xdr:sp macro="" textlink="">
      <xdr:nvSpPr>
        <xdr:cNvPr id="934" name="Minus 1363">
          <a:extLst>
            <a:ext uri="{FF2B5EF4-FFF2-40B4-BE49-F238E27FC236}">
              <a16:creationId xmlns:a16="http://schemas.microsoft.com/office/drawing/2014/main" id="{00000000-0008-0000-1D00-0000A6030000}"/>
            </a:ext>
          </a:extLst>
        </xdr:cNvPr>
        <xdr:cNvSpPr/>
      </xdr:nvSpPr>
      <xdr:spPr>
        <a:xfrm rot="16200000">
          <a:off x="4996180" y="1834959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281941</xdr:colOff>
      <xdr:row>136</xdr:row>
      <xdr:rowOff>121920</xdr:rowOff>
    </xdr:from>
    <xdr:to>
      <xdr:col>9</xdr:col>
      <xdr:colOff>78106</xdr:colOff>
      <xdr:row>138</xdr:row>
      <xdr:rowOff>120650</xdr:rowOff>
    </xdr:to>
    <xdr:sp macro="" textlink="">
      <xdr:nvSpPr>
        <xdr:cNvPr id="935" name="Minus 1363">
          <a:extLst>
            <a:ext uri="{FF2B5EF4-FFF2-40B4-BE49-F238E27FC236}">
              <a16:creationId xmlns:a16="http://schemas.microsoft.com/office/drawing/2014/main" id="{00000000-0008-0000-1D00-0000A7030000}"/>
            </a:ext>
          </a:extLst>
        </xdr:cNvPr>
        <xdr:cNvSpPr/>
      </xdr:nvSpPr>
      <xdr:spPr>
        <a:xfrm rot="16200000">
          <a:off x="3470910" y="2481897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274321</xdr:colOff>
      <xdr:row>127</xdr:row>
      <xdr:rowOff>121920</xdr:rowOff>
    </xdr:from>
    <xdr:to>
      <xdr:col>15</xdr:col>
      <xdr:colOff>85726</xdr:colOff>
      <xdr:row>129</xdr:row>
      <xdr:rowOff>120650</xdr:rowOff>
    </xdr:to>
    <xdr:sp macro="" textlink="">
      <xdr:nvSpPr>
        <xdr:cNvPr id="936" name="Minus 1363">
          <a:extLst>
            <a:ext uri="{FF2B5EF4-FFF2-40B4-BE49-F238E27FC236}">
              <a16:creationId xmlns:a16="http://schemas.microsoft.com/office/drawing/2014/main" id="{00000000-0008-0000-1D00-0000A8030000}"/>
            </a:ext>
          </a:extLst>
        </xdr:cNvPr>
        <xdr:cNvSpPr/>
      </xdr:nvSpPr>
      <xdr:spPr>
        <a:xfrm rot="16200000">
          <a:off x="5766435" y="2320734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274321</xdr:colOff>
      <xdr:row>100</xdr:row>
      <xdr:rowOff>99060</xdr:rowOff>
    </xdr:from>
    <xdr:to>
      <xdr:col>17</xdr:col>
      <xdr:colOff>85726</xdr:colOff>
      <xdr:row>102</xdr:row>
      <xdr:rowOff>97790</xdr:rowOff>
    </xdr:to>
    <xdr:sp macro="" textlink="">
      <xdr:nvSpPr>
        <xdr:cNvPr id="937" name="Minus 1363">
          <a:extLst>
            <a:ext uri="{FF2B5EF4-FFF2-40B4-BE49-F238E27FC236}">
              <a16:creationId xmlns:a16="http://schemas.microsoft.com/office/drawing/2014/main" id="{00000000-0008-0000-1D00-0000A9030000}"/>
            </a:ext>
          </a:extLst>
        </xdr:cNvPr>
        <xdr:cNvSpPr/>
      </xdr:nvSpPr>
      <xdr:spPr>
        <a:xfrm rot="16200000">
          <a:off x="6529070" y="1834959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297181</xdr:colOff>
      <xdr:row>118</xdr:row>
      <xdr:rowOff>91440</xdr:rowOff>
    </xdr:from>
    <xdr:to>
      <xdr:col>9</xdr:col>
      <xdr:colOff>93346</xdr:colOff>
      <xdr:row>120</xdr:row>
      <xdr:rowOff>90170</xdr:rowOff>
    </xdr:to>
    <xdr:sp macro="" textlink="">
      <xdr:nvSpPr>
        <xdr:cNvPr id="938" name="Minus 1363">
          <a:extLst>
            <a:ext uri="{FF2B5EF4-FFF2-40B4-BE49-F238E27FC236}">
              <a16:creationId xmlns:a16="http://schemas.microsoft.com/office/drawing/2014/main" id="{00000000-0008-0000-1D00-0000AA030000}"/>
            </a:ext>
          </a:extLst>
        </xdr:cNvPr>
        <xdr:cNvSpPr/>
      </xdr:nvSpPr>
      <xdr:spPr>
        <a:xfrm rot="16200000">
          <a:off x="3486150" y="2156523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297181</xdr:colOff>
      <xdr:row>118</xdr:row>
      <xdr:rowOff>106680</xdr:rowOff>
    </xdr:from>
    <xdr:to>
      <xdr:col>11</xdr:col>
      <xdr:colOff>93346</xdr:colOff>
      <xdr:row>120</xdr:row>
      <xdr:rowOff>105410</xdr:rowOff>
    </xdr:to>
    <xdr:sp macro="" textlink="">
      <xdr:nvSpPr>
        <xdr:cNvPr id="939" name="Minus 1363">
          <a:extLst>
            <a:ext uri="{FF2B5EF4-FFF2-40B4-BE49-F238E27FC236}">
              <a16:creationId xmlns:a16="http://schemas.microsoft.com/office/drawing/2014/main" id="{00000000-0008-0000-1D00-0000AB030000}"/>
            </a:ext>
          </a:extLst>
        </xdr:cNvPr>
        <xdr:cNvSpPr/>
      </xdr:nvSpPr>
      <xdr:spPr>
        <a:xfrm rot="16200000">
          <a:off x="4256405" y="2158809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381001</xdr:colOff>
      <xdr:row>136</xdr:row>
      <xdr:rowOff>114300</xdr:rowOff>
    </xdr:from>
    <xdr:to>
      <xdr:col>7</xdr:col>
      <xdr:colOff>100966</xdr:colOff>
      <xdr:row>138</xdr:row>
      <xdr:rowOff>113030</xdr:rowOff>
    </xdr:to>
    <xdr:sp macro="" textlink="">
      <xdr:nvSpPr>
        <xdr:cNvPr id="940" name="Minus 1363">
          <a:extLst>
            <a:ext uri="{FF2B5EF4-FFF2-40B4-BE49-F238E27FC236}">
              <a16:creationId xmlns:a16="http://schemas.microsoft.com/office/drawing/2014/main" id="{00000000-0008-0000-1D00-0000AC030000}"/>
            </a:ext>
          </a:extLst>
        </xdr:cNvPr>
        <xdr:cNvSpPr/>
      </xdr:nvSpPr>
      <xdr:spPr>
        <a:xfrm rot="16200000">
          <a:off x="2753995" y="24849455"/>
          <a:ext cx="356870" cy="1422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365761</xdr:colOff>
      <xdr:row>91</xdr:row>
      <xdr:rowOff>99060</xdr:rowOff>
    </xdr:from>
    <xdr:to>
      <xdr:col>7</xdr:col>
      <xdr:colOff>85726</xdr:colOff>
      <xdr:row>93</xdr:row>
      <xdr:rowOff>97790</xdr:rowOff>
    </xdr:to>
    <xdr:sp macro="" textlink="">
      <xdr:nvSpPr>
        <xdr:cNvPr id="941" name="Minus 1363">
          <a:extLst>
            <a:ext uri="{FF2B5EF4-FFF2-40B4-BE49-F238E27FC236}">
              <a16:creationId xmlns:a16="http://schemas.microsoft.com/office/drawing/2014/main" id="{00000000-0008-0000-1D00-0000AD030000}"/>
            </a:ext>
          </a:extLst>
        </xdr:cNvPr>
        <xdr:cNvSpPr/>
      </xdr:nvSpPr>
      <xdr:spPr>
        <a:xfrm rot="16200000">
          <a:off x="2738755" y="16776065"/>
          <a:ext cx="356870" cy="1422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274321</xdr:colOff>
      <xdr:row>100</xdr:row>
      <xdr:rowOff>121920</xdr:rowOff>
    </xdr:from>
    <xdr:to>
      <xdr:col>21</xdr:col>
      <xdr:colOff>85726</xdr:colOff>
      <xdr:row>102</xdr:row>
      <xdr:rowOff>120650</xdr:rowOff>
    </xdr:to>
    <xdr:sp macro="" textlink="">
      <xdr:nvSpPr>
        <xdr:cNvPr id="942" name="Minus 1363">
          <a:extLst>
            <a:ext uri="{FF2B5EF4-FFF2-40B4-BE49-F238E27FC236}">
              <a16:creationId xmlns:a16="http://schemas.microsoft.com/office/drawing/2014/main" id="{00000000-0008-0000-1D00-0000AE030000}"/>
            </a:ext>
          </a:extLst>
        </xdr:cNvPr>
        <xdr:cNvSpPr/>
      </xdr:nvSpPr>
      <xdr:spPr>
        <a:xfrm rot="16200000">
          <a:off x="8054975" y="18364835"/>
          <a:ext cx="356870" cy="23368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304801</xdr:colOff>
      <xdr:row>109</xdr:row>
      <xdr:rowOff>129540</xdr:rowOff>
    </xdr:from>
    <xdr:to>
      <xdr:col>9</xdr:col>
      <xdr:colOff>100966</xdr:colOff>
      <xdr:row>111</xdr:row>
      <xdr:rowOff>128270</xdr:rowOff>
    </xdr:to>
    <xdr:sp macro="" textlink="">
      <xdr:nvSpPr>
        <xdr:cNvPr id="943" name="Minus 1363">
          <a:extLst>
            <a:ext uri="{FF2B5EF4-FFF2-40B4-BE49-F238E27FC236}">
              <a16:creationId xmlns:a16="http://schemas.microsoft.com/office/drawing/2014/main" id="{00000000-0008-0000-1D00-0000AF030000}"/>
            </a:ext>
          </a:extLst>
        </xdr:cNvPr>
        <xdr:cNvSpPr/>
      </xdr:nvSpPr>
      <xdr:spPr>
        <a:xfrm rot="16200000">
          <a:off x="3493770" y="1999170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297181</xdr:colOff>
      <xdr:row>127</xdr:row>
      <xdr:rowOff>144780</xdr:rowOff>
    </xdr:from>
    <xdr:to>
      <xdr:col>17</xdr:col>
      <xdr:colOff>108586</xdr:colOff>
      <xdr:row>129</xdr:row>
      <xdr:rowOff>143510</xdr:rowOff>
    </xdr:to>
    <xdr:sp macro="" textlink="">
      <xdr:nvSpPr>
        <xdr:cNvPr id="944" name="Minus 1363">
          <a:extLst>
            <a:ext uri="{FF2B5EF4-FFF2-40B4-BE49-F238E27FC236}">
              <a16:creationId xmlns:a16="http://schemas.microsoft.com/office/drawing/2014/main" id="{00000000-0008-0000-1D00-0000B0030000}"/>
            </a:ext>
          </a:extLst>
        </xdr:cNvPr>
        <xdr:cNvSpPr/>
      </xdr:nvSpPr>
      <xdr:spPr>
        <a:xfrm rot="16200000">
          <a:off x="6551930" y="2323020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289561</xdr:colOff>
      <xdr:row>109</xdr:row>
      <xdr:rowOff>137160</xdr:rowOff>
    </xdr:from>
    <xdr:to>
      <xdr:col>11</xdr:col>
      <xdr:colOff>85726</xdr:colOff>
      <xdr:row>111</xdr:row>
      <xdr:rowOff>135890</xdr:rowOff>
    </xdr:to>
    <xdr:sp macro="" textlink="">
      <xdr:nvSpPr>
        <xdr:cNvPr id="945" name="Minus 1363">
          <a:extLst>
            <a:ext uri="{FF2B5EF4-FFF2-40B4-BE49-F238E27FC236}">
              <a16:creationId xmlns:a16="http://schemas.microsoft.com/office/drawing/2014/main" id="{00000000-0008-0000-1D00-0000B1030000}"/>
            </a:ext>
          </a:extLst>
        </xdr:cNvPr>
        <xdr:cNvSpPr/>
      </xdr:nvSpPr>
      <xdr:spPr>
        <a:xfrm rot="16200000">
          <a:off x="4248785" y="2000694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304801</xdr:colOff>
      <xdr:row>136</xdr:row>
      <xdr:rowOff>106680</xdr:rowOff>
    </xdr:from>
    <xdr:to>
      <xdr:col>13</xdr:col>
      <xdr:colOff>100966</xdr:colOff>
      <xdr:row>138</xdr:row>
      <xdr:rowOff>105410</xdr:rowOff>
    </xdr:to>
    <xdr:sp macro="" textlink="">
      <xdr:nvSpPr>
        <xdr:cNvPr id="946" name="Minus 1363">
          <a:extLst>
            <a:ext uri="{FF2B5EF4-FFF2-40B4-BE49-F238E27FC236}">
              <a16:creationId xmlns:a16="http://schemas.microsoft.com/office/drawing/2014/main" id="{00000000-0008-0000-1D00-0000B2030000}"/>
            </a:ext>
          </a:extLst>
        </xdr:cNvPr>
        <xdr:cNvSpPr/>
      </xdr:nvSpPr>
      <xdr:spPr>
        <a:xfrm rot="16200000">
          <a:off x="5026660" y="2481135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289561</xdr:colOff>
      <xdr:row>136</xdr:row>
      <xdr:rowOff>129540</xdr:rowOff>
    </xdr:from>
    <xdr:to>
      <xdr:col>11</xdr:col>
      <xdr:colOff>85726</xdr:colOff>
      <xdr:row>138</xdr:row>
      <xdr:rowOff>128270</xdr:rowOff>
    </xdr:to>
    <xdr:sp macro="" textlink="">
      <xdr:nvSpPr>
        <xdr:cNvPr id="947" name="Minus 1363">
          <a:extLst>
            <a:ext uri="{FF2B5EF4-FFF2-40B4-BE49-F238E27FC236}">
              <a16:creationId xmlns:a16="http://schemas.microsoft.com/office/drawing/2014/main" id="{00000000-0008-0000-1D00-0000B3030000}"/>
            </a:ext>
          </a:extLst>
        </xdr:cNvPr>
        <xdr:cNvSpPr/>
      </xdr:nvSpPr>
      <xdr:spPr>
        <a:xfrm rot="16200000">
          <a:off x="4248785" y="2483421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3</xdr:col>
      <xdr:colOff>1270</xdr:colOff>
      <xdr:row>142</xdr:row>
      <xdr:rowOff>58420</xdr:rowOff>
    </xdr:from>
    <xdr:to>
      <xdr:col>3</xdr:col>
      <xdr:colOff>364490</xdr:colOff>
      <xdr:row>144</xdr:row>
      <xdr:rowOff>5080</xdr:rowOff>
    </xdr:to>
    <xdr:sp macro="" textlink="">
      <xdr:nvSpPr>
        <xdr:cNvPr id="948" name="AutoShape 46">
          <a:extLst>
            <a:ext uri="{FF2B5EF4-FFF2-40B4-BE49-F238E27FC236}">
              <a16:creationId xmlns:a16="http://schemas.microsoft.com/office/drawing/2014/main" id="{00000000-0008-0000-1D00-0000B4030000}"/>
            </a:ext>
          </a:extLst>
        </xdr:cNvPr>
        <xdr:cNvSpPr>
          <a:spLocks noChangeArrowheads="1"/>
        </xdr:cNvSpPr>
      </xdr:nvSpPr>
      <xdr:spPr>
        <a:xfrm>
          <a:off x="1363345" y="25760680"/>
          <a:ext cx="339090" cy="30480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124</xdr:row>
      <xdr:rowOff>50800</xdr:rowOff>
    </xdr:from>
    <xdr:to>
      <xdr:col>25</xdr:col>
      <xdr:colOff>352425</xdr:colOff>
      <xdr:row>125</xdr:row>
      <xdr:rowOff>172720</xdr:rowOff>
    </xdr:to>
    <xdr:sp macro="" textlink="">
      <xdr:nvSpPr>
        <xdr:cNvPr id="949" name="AutoShape 46">
          <a:extLst>
            <a:ext uri="{FF2B5EF4-FFF2-40B4-BE49-F238E27FC236}">
              <a16:creationId xmlns:a16="http://schemas.microsoft.com/office/drawing/2014/main" id="{00000000-0008-0000-1D00-0000B5030000}"/>
            </a:ext>
          </a:extLst>
        </xdr:cNvPr>
        <xdr:cNvSpPr>
          <a:spLocks noChangeArrowheads="1"/>
        </xdr:cNvSpPr>
      </xdr:nvSpPr>
      <xdr:spPr>
        <a:xfrm>
          <a:off x="9768205" y="2252980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1270</xdr:colOff>
      <xdr:row>106</xdr:row>
      <xdr:rowOff>50800</xdr:rowOff>
    </xdr:from>
    <xdr:to>
      <xdr:col>1</xdr:col>
      <xdr:colOff>353695</xdr:colOff>
      <xdr:row>107</xdr:row>
      <xdr:rowOff>172720</xdr:rowOff>
    </xdr:to>
    <xdr:sp macro="" textlink="">
      <xdr:nvSpPr>
        <xdr:cNvPr id="950" name="AutoShape 46">
          <a:extLst>
            <a:ext uri="{FF2B5EF4-FFF2-40B4-BE49-F238E27FC236}">
              <a16:creationId xmlns:a16="http://schemas.microsoft.com/office/drawing/2014/main" id="{00000000-0008-0000-1D00-0000B6030000}"/>
            </a:ext>
          </a:extLst>
        </xdr:cNvPr>
        <xdr:cNvSpPr>
          <a:spLocks noChangeArrowheads="1"/>
        </xdr:cNvSpPr>
      </xdr:nvSpPr>
      <xdr:spPr>
        <a:xfrm>
          <a:off x="527050" y="19306540"/>
          <a:ext cx="339090" cy="300990"/>
        </a:xfrm>
        <a:prstGeom prst="triangle">
          <a:avLst>
            <a:gd name="adj" fmla="val 50000"/>
          </a:avLst>
        </a:prstGeom>
        <a:solidFill>
          <a:srgbClr val="FFFF00"/>
        </a:solidFill>
        <a:ln w="9525">
          <a:solidFill>
            <a:srgbClr val="000000"/>
          </a:solidFill>
          <a:miter lim="800000"/>
        </a:ln>
      </xdr:spPr>
    </xdr:sp>
    <xdr:clientData/>
  </xdr:twoCellAnchor>
  <xdr:twoCellAnchor>
    <xdr:from>
      <xdr:col>20</xdr:col>
      <xdr:colOff>433705</xdr:colOff>
      <xdr:row>115</xdr:row>
      <xdr:rowOff>54610</xdr:rowOff>
    </xdr:from>
    <xdr:to>
      <xdr:col>22</xdr:col>
      <xdr:colOff>13335</xdr:colOff>
      <xdr:row>116</xdr:row>
      <xdr:rowOff>172720</xdr:rowOff>
    </xdr:to>
    <xdr:sp macro="" textlink="">
      <xdr:nvSpPr>
        <xdr:cNvPr id="951" name="AutoShape 46">
          <a:extLst>
            <a:ext uri="{FF2B5EF4-FFF2-40B4-BE49-F238E27FC236}">
              <a16:creationId xmlns:a16="http://schemas.microsoft.com/office/drawing/2014/main" id="{00000000-0008-0000-1D00-0000B7030000}"/>
            </a:ext>
          </a:extLst>
        </xdr:cNvPr>
        <xdr:cNvSpPr>
          <a:spLocks noChangeArrowheads="1"/>
        </xdr:cNvSpPr>
      </xdr:nvSpPr>
      <xdr:spPr>
        <a:xfrm>
          <a:off x="8264525" y="20921980"/>
          <a:ext cx="368935" cy="29718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115</xdr:row>
      <xdr:rowOff>57150</xdr:rowOff>
    </xdr:from>
    <xdr:to>
      <xdr:col>19</xdr:col>
      <xdr:colOff>352425</xdr:colOff>
      <xdr:row>117</xdr:row>
      <xdr:rowOff>0</xdr:rowOff>
    </xdr:to>
    <xdr:sp macro="" textlink="">
      <xdr:nvSpPr>
        <xdr:cNvPr id="952" name="AutoShape 46">
          <a:extLst>
            <a:ext uri="{FF2B5EF4-FFF2-40B4-BE49-F238E27FC236}">
              <a16:creationId xmlns:a16="http://schemas.microsoft.com/office/drawing/2014/main" id="{00000000-0008-0000-1D00-0000B8030000}"/>
            </a:ext>
          </a:extLst>
        </xdr:cNvPr>
        <xdr:cNvSpPr>
          <a:spLocks noChangeArrowheads="1"/>
        </xdr:cNvSpPr>
      </xdr:nvSpPr>
      <xdr:spPr>
        <a:xfrm>
          <a:off x="7486650" y="20924520"/>
          <a:ext cx="352425" cy="300990"/>
        </a:xfrm>
        <a:prstGeom prst="triangle">
          <a:avLst>
            <a:gd name="adj" fmla="val 50000"/>
          </a:avLst>
        </a:prstGeom>
        <a:solidFill>
          <a:srgbClr val="FFFF00"/>
        </a:solidFill>
        <a:ln w="9525">
          <a:solidFill>
            <a:srgbClr val="000000"/>
          </a:solidFill>
          <a:miter lim="800000"/>
        </a:ln>
      </xdr:spPr>
    </xdr:sp>
    <xdr:clientData/>
  </xdr:twoCellAnchor>
  <xdr:twoCellAnchor>
    <xdr:from>
      <xdr:col>0</xdr:col>
      <xdr:colOff>312102</xdr:colOff>
      <xdr:row>127</xdr:row>
      <xdr:rowOff>136207</xdr:rowOff>
    </xdr:from>
    <xdr:to>
      <xdr:col>1</xdr:col>
      <xdr:colOff>138747</xdr:colOff>
      <xdr:row>129</xdr:row>
      <xdr:rowOff>134937</xdr:rowOff>
    </xdr:to>
    <xdr:sp macro="" textlink="">
      <xdr:nvSpPr>
        <xdr:cNvPr id="953" name="Minus 64">
          <a:extLst>
            <a:ext uri="{FF2B5EF4-FFF2-40B4-BE49-F238E27FC236}">
              <a16:creationId xmlns:a16="http://schemas.microsoft.com/office/drawing/2014/main" id="{00000000-0008-0000-1D00-0000B9030000}"/>
            </a:ext>
          </a:extLst>
        </xdr:cNvPr>
        <xdr:cNvSpPr/>
      </xdr:nvSpPr>
      <xdr:spPr>
        <a:xfrm rot="16200000">
          <a:off x="309245" y="23154005"/>
          <a:ext cx="356870" cy="3524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19</xdr:col>
      <xdr:colOff>5715</xdr:colOff>
      <xdr:row>115</xdr:row>
      <xdr:rowOff>60325</xdr:rowOff>
    </xdr:from>
    <xdr:to>
      <xdr:col>20</xdr:col>
      <xdr:colOff>2540</xdr:colOff>
      <xdr:row>117</xdr:row>
      <xdr:rowOff>3175</xdr:rowOff>
    </xdr:to>
    <xdr:sp macro="" textlink="">
      <xdr:nvSpPr>
        <xdr:cNvPr id="954" name="AutoShape 46">
          <a:extLst>
            <a:ext uri="{FF2B5EF4-FFF2-40B4-BE49-F238E27FC236}">
              <a16:creationId xmlns:a16="http://schemas.microsoft.com/office/drawing/2014/main" id="{00000000-0008-0000-1D00-0000BA030000}"/>
            </a:ext>
          </a:extLst>
        </xdr:cNvPr>
        <xdr:cNvSpPr>
          <a:spLocks noChangeArrowheads="1"/>
        </xdr:cNvSpPr>
      </xdr:nvSpPr>
      <xdr:spPr>
        <a:xfrm>
          <a:off x="7492365" y="20927695"/>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2540</xdr:colOff>
      <xdr:row>106</xdr:row>
      <xdr:rowOff>53975</xdr:rowOff>
    </xdr:from>
    <xdr:to>
      <xdr:col>1</xdr:col>
      <xdr:colOff>354965</xdr:colOff>
      <xdr:row>107</xdr:row>
      <xdr:rowOff>175895</xdr:rowOff>
    </xdr:to>
    <xdr:sp macro="" textlink="">
      <xdr:nvSpPr>
        <xdr:cNvPr id="955" name="AutoShape 46">
          <a:extLst>
            <a:ext uri="{FF2B5EF4-FFF2-40B4-BE49-F238E27FC236}">
              <a16:creationId xmlns:a16="http://schemas.microsoft.com/office/drawing/2014/main" id="{00000000-0008-0000-1D00-0000BB030000}"/>
            </a:ext>
          </a:extLst>
        </xdr:cNvPr>
        <xdr:cNvSpPr>
          <a:spLocks noChangeArrowheads="1"/>
        </xdr:cNvSpPr>
      </xdr:nvSpPr>
      <xdr:spPr>
        <a:xfrm>
          <a:off x="528320" y="19309715"/>
          <a:ext cx="33782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16</xdr:col>
      <xdr:colOff>411480</xdr:colOff>
      <xdr:row>115</xdr:row>
      <xdr:rowOff>34290</xdr:rowOff>
    </xdr:from>
    <xdr:to>
      <xdr:col>18</xdr:col>
      <xdr:colOff>6985</xdr:colOff>
      <xdr:row>117</xdr:row>
      <xdr:rowOff>0</xdr:rowOff>
    </xdr:to>
    <xdr:sp macro="" textlink="">
      <xdr:nvSpPr>
        <xdr:cNvPr id="956" name="AutoShape 46">
          <a:extLst>
            <a:ext uri="{FF2B5EF4-FFF2-40B4-BE49-F238E27FC236}">
              <a16:creationId xmlns:a16="http://schemas.microsoft.com/office/drawing/2014/main" id="{00000000-0008-0000-1D00-0000BC030000}"/>
            </a:ext>
          </a:extLst>
        </xdr:cNvPr>
        <xdr:cNvSpPr>
          <a:spLocks noChangeArrowheads="1"/>
        </xdr:cNvSpPr>
      </xdr:nvSpPr>
      <xdr:spPr>
        <a:xfrm>
          <a:off x="6731000" y="20901660"/>
          <a:ext cx="362585" cy="323850"/>
        </a:xfrm>
        <a:prstGeom prst="triangle">
          <a:avLst>
            <a:gd name="adj" fmla="val 50000"/>
          </a:avLst>
        </a:prstGeom>
        <a:solidFill>
          <a:srgbClr val="FF0000"/>
        </a:solidFill>
        <a:ln w="9525">
          <a:solidFill>
            <a:srgbClr val="000000"/>
          </a:solidFill>
          <a:miter lim="800000"/>
        </a:ln>
      </xdr:spPr>
    </xdr:sp>
    <xdr:clientData/>
  </xdr:twoCellAnchor>
  <xdr:twoCellAnchor>
    <xdr:from>
      <xdr:col>22</xdr:col>
      <xdr:colOff>274320</xdr:colOff>
      <xdr:row>127</xdr:row>
      <xdr:rowOff>129540</xdr:rowOff>
    </xdr:from>
    <xdr:to>
      <xdr:col>23</xdr:col>
      <xdr:colOff>93345</xdr:colOff>
      <xdr:row>129</xdr:row>
      <xdr:rowOff>128270</xdr:rowOff>
    </xdr:to>
    <xdr:sp macro="" textlink="">
      <xdr:nvSpPr>
        <xdr:cNvPr id="957" name="Minus 1363">
          <a:extLst>
            <a:ext uri="{FF2B5EF4-FFF2-40B4-BE49-F238E27FC236}">
              <a16:creationId xmlns:a16="http://schemas.microsoft.com/office/drawing/2014/main" id="{00000000-0008-0000-1D00-0000BD030000}"/>
            </a:ext>
          </a:extLst>
        </xdr:cNvPr>
        <xdr:cNvSpPr/>
      </xdr:nvSpPr>
      <xdr:spPr>
        <a:xfrm rot="16200000">
          <a:off x="8825230" y="23214330"/>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281940</xdr:colOff>
      <xdr:row>100</xdr:row>
      <xdr:rowOff>137160</xdr:rowOff>
    </xdr:from>
    <xdr:to>
      <xdr:col>25</xdr:col>
      <xdr:colOff>78105</xdr:colOff>
      <xdr:row>102</xdr:row>
      <xdr:rowOff>135890</xdr:rowOff>
    </xdr:to>
    <xdr:sp macro="" textlink="">
      <xdr:nvSpPr>
        <xdr:cNvPr id="958" name="Minus 1363">
          <a:extLst>
            <a:ext uri="{FF2B5EF4-FFF2-40B4-BE49-F238E27FC236}">
              <a16:creationId xmlns:a16="http://schemas.microsoft.com/office/drawing/2014/main" id="{00000000-0008-0000-1D00-0000BE030000}"/>
            </a:ext>
          </a:extLst>
        </xdr:cNvPr>
        <xdr:cNvSpPr/>
      </xdr:nvSpPr>
      <xdr:spPr>
        <a:xfrm rot="16200000">
          <a:off x="9573260" y="18402300"/>
          <a:ext cx="356870" cy="18859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266700</xdr:colOff>
      <xdr:row>136</xdr:row>
      <xdr:rowOff>137160</xdr:rowOff>
    </xdr:from>
    <xdr:to>
      <xdr:col>19</xdr:col>
      <xdr:colOff>78105</xdr:colOff>
      <xdr:row>138</xdr:row>
      <xdr:rowOff>135890</xdr:rowOff>
    </xdr:to>
    <xdr:sp macro="" textlink="">
      <xdr:nvSpPr>
        <xdr:cNvPr id="959" name="Minus 1363">
          <a:extLst>
            <a:ext uri="{FF2B5EF4-FFF2-40B4-BE49-F238E27FC236}">
              <a16:creationId xmlns:a16="http://schemas.microsoft.com/office/drawing/2014/main" id="{00000000-0008-0000-1D00-0000BF030000}"/>
            </a:ext>
          </a:extLst>
        </xdr:cNvPr>
        <xdr:cNvSpPr/>
      </xdr:nvSpPr>
      <xdr:spPr>
        <a:xfrm rot="16200000">
          <a:off x="7280275" y="2483739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259080</xdr:colOff>
      <xdr:row>136</xdr:row>
      <xdr:rowOff>144780</xdr:rowOff>
    </xdr:from>
    <xdr:to>
      <xdr:col>23</xdr:col>
      <xdr:colOff>78105</xdr:colOff>
      <xdr:row>138</xdr:row>
      <xdr:rowOff>143510</xdr:rowOff>
    </xdr:to>
    <xdr:sp macro="" textlink="">
      <xdr:nvSpPr>
        <xdr:cNvPr id="960" name="Minus 1363">
          <a:extLst>
            <a:ext uri="{FF2B5EF4-FFF2-40B4-BE49-F238E27FC236}">
              <a16:creationId xmlns:a16="http://schemas.microsoft.com/office/drawing/2014/main" id="{00000000-0008-0000-1D00-0000C0030000}"/>
            </a:ext>
          </a:extLst>
        </xdr:cNvPr>
        <xdr:cNvSpPr/>
      </xdr:nvSpPr>
      <xdr:spPr>
        <a:xfrm rot="16200000">
          <a:off x="8809990" y="24841200"/>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289560</xdr:colOff>
      <xdr:row>145</xdr:row>
      <xdr:rowOff>137160</xdr:rowOff>
    </xdr:from>
    <xdr:to>
      <xdr:col>3</xdr:col>
      <xdr:colOff>131445</xdr:colOff>
      <xdr:row>147</xdr:row>
      <xdr:rowOff>135890</xdr:rowOff>
    </xdr:to>
    <xdr:sp macro="" textlink="">
      <xdr:nvSpPr>
        <xdr:cNvPr id="961" name="Minus 1363">
          <a:extLst>
            <a:ext uri="{FF2B5EF4-FFF2-40B4-BE49-F238E27FC236}">
              <a16:creationId xmlns:a16="http://schemas.microsoft.com/office/drawing/2014/main" id="{00000000-0008-0000-1D00-0000C1030000}"/>
            </a:ext>
          </a:extLst>
        </xdr:cNvPr>
        <xdr:cNvSpPr/>
      </xdr:nvSpPr>
      <xdr:spPr>
        <a:xfrm rot="16200000">
          <a:off x="1146175" y="26386155"/>
          <a:ext cx="356870" cy="337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289561</xdr:colOff>
      <xdr:row>127</xdr:row>
      <xdr:rowOff>129540</xdr:rowOff>
    </xdr:from>
    <xdr:to>
      <xdr:col>25</xdr:col>
      <xdr:colOff>85726</xdr:colOff>
      <xdr:row>129</xdr:row>
      <xdr:rowOff>128270</xdr:rowOff>
    </xdr:to>
    <xdr:sp macro="" textlink="">
      <xdr:nvSpPr>
        <xdr:cNvPr id="962" name="Minus 1363">
          <a:extLst>
            <a:ext uri="{FF2B5EF4-FFF2-40B4-BE49-F238E27FC236}">
              <a16:creationId xmlns:a16="http://schemas.microsoft.com/office/drawing/2014/main" id="{00000000-0008-0000-1D00-0000C2030000}"/>
            </a:ext>
          </a:extLst>
        </xdr:cNvPr>
        <xdr:cNvSpPr/>
      </xdr:nvSpPr>
      <xdr:spPr>
        <a:xfrm rot="16200000">
          <a:off x="9580880" y="23229570"/>
          <a:ext cx="356870" cy="18859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304801</xdr:colOff>
      <xdr:row>145</xdr:row>
      <xdr:rowOff>121920</xdr:rowOff>
    </xdr:from>
    <xdr:to>
      <xdr:col>1</xdr:col>
      <xdr:colOff>131446</xdr:colOff>
      <xdr:row>147</xdr:row>
      <xdr:rowOff>120650</xdr:rowOff>
    </xdr:to>
    <xdr:sp macro="" textlink="">
      <xdr:nvSpPr>
        <xdr:cNvPr id="963" name="Minus 1363">
          <a:extLst>
            <a:ext uri="{FF2B5EF4-FFF2-40B4-BE49-F238E27FC236}">
              <a16:creationId xmlns:a16="http://schemas.microsoft.com/office/drawing/2014/main" id="{00000000-0008-0000-1D00-0000C3030000}"/>
            </a:ext>
          </a:extLst>
        </xdr:cNvPr>
        <xdr:cNvSpPr/>
      </xdr:nvSpPr>
      <xdr:spPr>
        <a:xfrm rot="16200000">
          <a:off x="302260" y="26363295"/>
          <a:ext cx="356870" cy="3524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266701</xdr:colOff>
      <xdr:row>127</xdr:row>
      <xdr:rowOff>137160</xdr:rowOff>
    </xdr:from>
    <xdr:to>
      <xdr:col>21</xdr:col>
      <xdr:colOff>78106</xdr:colOff>
      <xdr:row>129</xdr:row>
      <xdr:rowOff>135890</xdr:rowOff>
    </xdr:to>
    <xdr:sp macro="" textlink="">
      <xdr:nvSpPr>
        <xdr:cNvPr id="964" name="Minus 1363">
          <a:extLst>
            <a:ext uri="{FF2B5EF4-FFF2-40B4-BE49-F238E27FC236}">
              <a16:creationId xmlns:a16="http://schemas.microsoft.com/office/drawing/2014/main" id="{00000000-0008-0000-1D00-0000C4030000}"/>
            </a:ext>
          </a:extLst>
        </xdr:cNvPr>
        <xdr:cNvSpPr/>
      </xdr:nvSpPr>
      <xdr:spPr>
        <a:xfrm rot="16200000">
          <a:off x="8047355" y="23214965"/>
          <a:ext cx="356870" cy="23368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281941</xdr:colOff>
      <xdr:row>136</xdr:row>
      <xdr:rowOff>114300</xdr:rowOff>
    </xdr:from>
    <xdr:to>
      <xdr:col>3</xdr:col>
      <xdr:colOff>123826</xdr:colOff>
      <xdr:row>138</xdr:row>
      <xdr:rowOff>113030</xdr:rowOff>
    </xdr:to>
    <xdr:sp macro="" textlink="">
      <xdr:nvSpPr>
        <xdr:cNvPr id="965" name="Minus 1363">
          <a:extLst>
            <a:ext uri="{FF2B5EF4-FFF2-40B4-BE49-F238E27FC236}">
              <a16:creationId xmlns:a16="http://schemas.microsoft.com/office/drawing/2014/main" id="{00000000-0008-0000-1D00-0000C5030000}"/>
            </a:ext>
          </a:extLst>
        </xdr:cNvPr>
        <xdr:cNvSpPr/>
      </xdr:nvSpPr>
      <xdr:spPr>
        <a:xfrm rot="16200000">
          <a:off x="1138555" y="24751665"/>
          <a:ext cx="356870" cy="337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266701</xdr:colOff>
      <xdr:row>100</xdr:row>
      <xdr:rowOff>137160</xdr:rowOff>
    </xdr:from>
    <xdr:to>
      <xdr:col>27</xdr:col>
      <xdr:colOff>85726</xdr:colOff>
      <xdr:row>102</xdr:row>
      <xdr:rowOff>135890</xdr:rowOff>
    </xdr:to>
    <xdr:sp macro="" textlink="">
      <xdr:nvSpPr>
        <xdr:cNvPr id="966" name="Minus 1363">
          <a:extLst>
            <a:ext uri="{FF2B5EF4-FFF2-40B4-BE49-F238E27FC236}">
              <a16:creationId xmlns:a16="http://schemas.microsoft.com/office/drawing/2014/main" id="{00000000-0008-0000-1D00-0000C6030000}"/>
            </a:ext>
          </a:extLst>
        </xdr:cNvPr>
        <xdr:cNvSpPr/>
      </xdr:nvSpPr>
      <xdr:spPr>
        <a:xfrm rot="16200000">
          <a:off x="10310495" y="18398490"/>
          <a:ext cx="356870" cy="1968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297181</xdr:colOff>
      <xdr:row>136</xdr:row>
      <xdr:rowOff>129540</xdr:rowOff>
    </xdr:from>
    <xdr:to>
      <xdr:col>1</xdr:col>
      <xdr:colOff>123826</xdr:colOff>
      <xdr:row>138</xdr:row>
      <xdr:rowOff>128270</xdr:rowOff>
    </xdr:to>
    <xdr:sp macro="" textlink="">
      <xdr:nvSpPr>
        <xdr:cNvPr id="967" name="Minus 1363">
          <a:extLst>
            <a:ext uri="{FF2B5EF4-FFF2-40B4-BE49-F238E27FC236}">
              <a16:creationId xmlns:a16="http://schemas.microsoft.com/office/drawing/2014/main" id="{00000000-0008-0000-1D00-0000C7030000}"/>
            </a:ext>
          </a:extLst>
        </xdr:cNvPr>
        <xdr:cNvSpPr/>
      </xdr:nvSpPr>
      <xdr:spPr>
        <a:xfrm rot="16200000">
          <a:off x="294640" y="24759285"/>
          <a:ext cx="356870" cy="3524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304801</xdr:colOff>
      <xdr:row>100</xdr:row>
      <xdr:rowOff>144780</xdr:rowOff>
    </xdr:from>
    <xdr:to>
      <xdr:col>19</xdr:col>
      <xdr:colOff>116206</xdr:colOff>
      <xdr:row>102</xdr:row>
      <xdr:rowOff>143510</xdr:rowOff>
    </xdr:to>
    <xdr:sp macro="" textlink="">
      <xdr:nvSpPr>
        <xdr:cNvPr id="968" name="Minus 1363">
          <a:extLst>
            <a:ext uri="{FF2B5EF4-FFF2-40B4-BE49-F238E27FC236}">
              <a16:creationId xmlns:a16="http://schemas.microsoft.com/office/drawing/2014/main" id="{00000000-0008-0000-1D00-0000C8030000}"/>
            </a:ext>
          </a:extLst>
        </xdr:cNvPr>
        <xdr:cNvSpPr/>
      </xdr:nvSpPr>
      <xdr:spPr>
        <a:xfrm rot="16200000">
          <a:off x="7318375" y="1839849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266701</xdr:colOff>
      <xdr:row>118</xdr:row>
      <xdr:rowOff>106680</xdr:rowOff>
    </xdr:from>
    <xdr:to>
      <xdr:col>23</xdr:col>
      <xdr:colOff>85726</xdr:colOff>
      <xdr:row>120</xdr:row>
      <xdr:rowOff>105410</xdr:rowOff>
    </xdr:to>
    <xdr:sp macro="" textlink="">
      <xdr:nvSpPr>
        <xdr:cNvPr id="969" name="Minus 1363">
          <a:extLst>
            <a:ext uri="{FF2B5EF4-FFF2-40B4-BE49-F238E27FC236}">
              <a16:creationId xmlns:a16="http://schemas.microsoft.com/office/drawing/2014/main" id="{00000000-0008-0000-1D00-0000C9030000}"/>
            </a:ext>
          </a:extLst>
        </xdr:cNvPr>
        <xdr:cNvSpPr/>
      </xdr:nvSpPr>
      <xdr:spPr>
        <a:xfrm rot="16200000">
          <a:off x="8817610" y="21579840"/>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274321</xdr:colOff>
      <xdr:row>118</xdr:row>
      <xdr:rowOff>144780</xdr:rowOff>
    </xdr:from>
    <xdr:to>
      <xdr:col>21</xdr:col>
      <xdr:colOff>85726</xdr:colOff>
      <xdr:row>120</xdr:row>
      <xdr:rowOff>143510</xdr:rowOff>
    </xdr:to>
    <xdr:sp macro="" textlink="">
      <xdr:nvSpPr>
        <xdr:cNvPr id="970" name="Minus 1363">
          <a:extLst>
            <a:ext uri="{FF2B5EF4-FFF2-40B4-BE49-F238E27FC236}">
              <a16:creationId xmlns:a16="http://schemas.microsoft.com/office/drawing/2014/main" id="{00000000-0008-0000-1D00-0000CA030000}"/>
            </a:ext>
          </a:extLst>
        </xdr:cNvPr>
        <xdr:cNvSpPr/>
      </xdr:nvSpPr>
      <xdr:spPr>
        <a:xfrm rot="16200000">
          <a:off x="8054975" y="21610955"/>
          <a:ext cx="356870" cy="23368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289561</xdr:colOff>
      <xdr:row>118</xdr:row>
      <xdr:rowOff>129540</xdr:rowOff>
    </xdr:from>
    <xdr:to>
      <xdr:col>25</xdr:col>
      <xdr:colOff>85726</xdr:colOff>
      <xdr:row>120</xdr:row>
      <xdr:rowOff>128270</xdr:rowOff>
    </xdr:to>
    <xdr:sp macro="" textlink="">
      <xdr:nvSpPr>
        <xdr:cNvPr id="971" name="Minus 1363">
          <a:extLst>
            <a:ext uri="{FF2B5EF4-FFF2-40B4-BE49-F238E27FC236}">
              <a16:creationId xmlns:a16="http://schemas.microsoft.com/office/drawing/2014/main" id="{00000000-0008-0000-1D00-0000CB030000}"/>
            </a:ext>
          </a:extLst>
        </xdr:cNvPr>
        <xdr:cNvSpPr/>
      </xdr:nvSpPr>
      <xdr:spPr>
        <a:xfrm rot="16200000">
          <a:off x="9580880" y="21617940"/>
          <a:ext cx="356870" cy="18859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289561</xdr:colOff>
      <xdr:row>109</xdr:row>
      <xdr:rowOff>137160</xdr:rowOff>
    </xdr:from>
    <xdr:to>
      <xdr:col>3</xdr:col>
      <xdr:colOff>131446</xdr:colOff>
      <xdr:row>111</xdr:row>
      <xdr:rowOff>135890</xdr:rowOff>
    </xdr:to>
    <xdr:sp macro="" textlink="">
      <xdr:nvSpPr>
        <xdr:cNvPr id="972" name="Minus 1363">
          <a:extLst>
            <a:ext uri="{FF2B5EF4-FFF2-40B4-BE49-F238E27FC236}">
              <a16:creationId xmlns:a16="http://schemas.microsoft.com/office/drawing/2014/main" id="{00000000-0008-0000-1D00-0000CC030000}"/>
            </a:ext>
          </a:extLst>
        </xdr:cNvPr>
        <xdr:cNvSpPr/>
      </xdr:nvSpPr>
      <xdr:spPr>
        <a:xfrm rot="16200000">
          <a:off x="1146175" y="19939635"/>
          <a:ext cx="356870" cy="337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281941</xdr:colOff>
      <xdr:row>118</xdr:row>
      <xdr:rowOff>129540</xdr:rowOff>
    </xdr:from>
    <xdr:to>
      <xdr:col>13</xdr:col>
      <xdr:colOff>78106</xdr:colOff>
      <xdr:row>120</xdr:row>
      <xdr:rowOff>128270</xdr:rowOff>
    </xdr:to>
    <xdr:sp macro="" textlink="">
      <xdr:nvSpPr>
        <xdr:cNvPr id="973" name="Minus 1363">
          <a:extLst>
            <a:ext uri="{FF2B5EF4-FFF2-40B4-BE49-F238E27FC236}">
              <a16:creationId xmlns:a16="http://schemas.microsoft.com/office/drawing/2014/main" id="{00000000-0008-0000-1D00-0000CD030000}"/>
            </a:ext>
          </a:extLst>
        </xdr:cNvPr>
        <xdr:cNvSpPr/>
      </xdr:nvSpPr>
      <xdr:spPr>
        <a:xfrm rot="16200000">
          <a:off x="5003800" y="2161095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a:t>
          </a:r>
        </a:p>
      </xdr:txBody>
    </xdr:sp>
    <xdr:clientData/>
  </xdr:twoCellAnchor>
  <xdr:twoCellAnchor>
    <xdr:from>
      <xdr:col>4</xdr:col>
      <xdr:colOff>342902</xdr:colOff>
      <xdr:row>109</xdr:row>
      <xdr:rowOff>137161</xdr:rowOff>
    </xdr:from>
    <xdr:to>
      <xdr:col>5</xdr:col>
      <xdr:colOff>32387</xdr:colOff>
      <xdr:row>111</xdr:row>
      <xdr:rowOff>135891</xdr:rowOff>
    </xdr:to>
    <xdr:sp macro="" textlink="">
      <xdr:nvSpPr>
        <xdr:cNvPr id="974" name="Minus 1363">
          <a:extLst>
            <a:ext uri="{FF2B5EF4-FFF2-40B4-BE49-F238E27FC236}">
              <a16:creationId xmlns:a16="http://schemas.microsoft.com/office/drawing/2014/main" id="{00000000-0008-0000-1D00-0000CE030000}"/>
            </a:ext>
          </a:extLst>
        </xdr:cNvPr>
        <xdr:cNvSpPr/>
      </xdr:nvSpPr>
      <xdr:spPr>
        <a:xfrm rot="16200000">
          <a:off x="1982790" y="19619913"/>
          <a:ext cx="349250" cy="1238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350521</xdr:colOff>
      <xdr:row>109</xdr:row>
      <xdr:rowOff>137160</xdr:rowOff>
    </xdr:from>
    <xdr:to>
      <xdr:col>7</xdr:col>
      <xdr:colOff>70486</xdr:colOff>
      <xdr:row>111</xdr:row>
      <xdr:rowOff>135890</xdr:rowOff>
    </xdr:to>
    <xdr:sp macro="" textlink="">
      <xdr:nvSpPr>
        <xdr:cNvPr id="975" name="Minus 1363">
          <a:extLst>
            <a:ext uri="{FF2B5EF4-FFF2-40B4-BE49-F238E27FC236}">
              <a16:creationId xmlns:a16="http://schemas.microsoft.com/office/drawing/2014/main" id="{00000000-0008-0000-1D00-0000CF030000}"/>
            </a:ext>
          </a:extLst>
        </xdr:cNvPr>
        <xdr:cNvSpPr/>
      </xdr:nvSpPr>
      <xdr:spPr>
        <a:xfrm rot="16200000">
          <a:off x="2723515" y="20037425"/>
          <a:ext cx="356870" cy="1422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289561</xdr:colOff>
      <xdr:row>127</xdr:row>
      <xdr:rowOff>121920</xdr:rowOff>
    </xdr:from>
    <xdr:to>
      <xdr:col>9</xdr:col>
      <xdr:colOff>85726</xdr:colOff>
      <xdr:row>129</xdr:row>
      <xdr:rowOff>120650</xdr:rowOff>
    </xdr:to>
    <xdr:sp macro="" textlink="">
      <xdr:nvSpPr>
        <xdr:cNvPr id="976" name="Minus 1363">
          <a:extLst>
            <a:ext uri="{FF2B5EF4-FFF2-40B4-BE49-F238E27FC236}">
              <a16:creationId xmlns:a16="http://schemas.microsoft.com/office/drawing/2014/main" id="{00000000-0008-0000-1D00-0000D0030000}"/>
            </a:ext>
          </a:extLst>
        </xdr:cNvPr>
        <xdr:cNvSpPr/>
      </xdr:nvSpPr>
      <xdr:spPr>
        <a:xfrm rot="16200000">
          <a:off x="3478530" y="2320734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289561</xdr:colOff>
      <xdr:row>127</xdr:row>
      <xdr:rowOff>129540</xdr:rowOff>
    </xdr:from>
    <xdr:to>
      <xdr:col>11</xdr:col>
      <xdr:colOff>85726</xdr:colOff>
      <xdr:row>129</xdr:row>
      <xdr:rowOff>128270</xdr:rowOff>
    </xdr:to>
    <xdr:sp macro="" textlink="">
      <xdr:nvSpPr>
        <xdr:cNvPr id="977" name="Minus 1363">
          <a:extLst>
            <a:ext uri="{FF2B5EF4-FFF2-40B4-BE49-F238E27FC236}">
              <a16:creationId xmlns:a16="http://schemas.microsoft.com/office/drawing/2014/main" id="{00000000-0008-0000-1D00-0000D1030000}"/>
            </a:ext>
          </a:extLst>
        </xdr:cNvPr>
        <xdr:cNvSpPr/>
      </xdr:nvSpPr>
      <xdr:spPr>
        <a:xfrm rot="16200000">
          <a:off x="4248785" y="2322258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396241</xdr:colOff>
      <xdr:row>127</xdr:row>
      <xdr:rowOff>137161</xdr:rowOff>
    </xdr:from>
    <xdr:to>
      <xdr:col>5</xdr:col>
      <xdr:colOff>85726</xdr:colOff>
      <xdr:row>129</xdr:row>
      <xdr:rowOff>135891</xdr:rowOff>
    </xdr:to>
    <xdr:sp macro="" textlink="">
      <xdr:nvSpPr>
        <xdr:cNvPr id="978" name="Minus 1363">
          <a:extLst>
            <a:ext uri="{FF2B5EF4-FFF2-40B4-BE49-F238E27FC236}">
              <a16:creationId xmlns:a16="http://schemas.microsoft.com/office/drawing/2014/main" id="{00000000-0008-0000-1D00-0000D2030000}"/>
            </a:ext>
          </a:extLst>
        </xdr:cNvPr>
        <xdr:cNvSpPr/>
      </xdr:nvSpPr>
      <xdr:spPr>
        <a:xfrm rot="16200000">
          <a:off x="1976120" y="23275925"/>
          <a:ext cx="356870" cy="11176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281941</xdr:colOff>
      <xdr:row>109</xdr:row>
      <xdr:rowOff>152400</xdr:rowOff>
    </xdr:from>
    <xdr:to>
      <xdr:col>17</xdr:col>
      <xdr:colOff>93346</xdr:colOff>
      <xdr:row>111</xdr:row>
      <xdr:rowOff>151130</xdr:rowOff>
    </xdr:to>
    <xdr:sp macro="" textlink="">
      <xdr:nvSpPr>
        <xdr:cNvPr id="979" name="Minus 1363">
          <a:extLst>
            <a:ext uri="{FF2B5EF4-FFF2-40B4-BE49-F238E27FC236}">
              <a16:creationId xmlns:a16="http://schemas.microsoft.com/office/drawing/2014/main" id="{00000000-0008-0000-1D00-0000D3030000}"/>
            </a:ext>
          </a:extLst>
        </xdr:cNvPr>
        <xdr:cNvSpPr/>
      </xdr:nvSpPr>
      <xdr:spPr>
        <a:xfrm rot="16200000">
          <a:off x="6536690" y="2001456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297181</xdr:colOff>
      <xdr:row>109</xdr:row>
      <xdr:rowOff>144780</xdr:rowOff>
    </xdr:from>
    <xdr:to>
      <xdr:col>13</xdr:col>
      <xdr:colOff>93346</xdr:colOff>
      <xdr:row>111</xdr:row>
      <xdr:rowOff>143510</xdr:rowOff>
    </xdr:to>
    <xdr:sp macro="" textlink="">
      <xdr:nvSpPr>
        <xdr:cNvPr id="980" name="Minus 1363">
          <a:extLst>
            <a:ext uri="{FF2B5EF4-FFF2-40B4-BE49-F238E27FC236}">
              <a16:creationId xmlns:a16="http://schemas.microsoft.com/office/drawing/2014/main" id="{00000000-0008-0000-1D00-0000D4030000}"/>
            </a:ext>
          </a:extLst>
        </xdr:cNvPr>
        <xdr:cNvSpPr/>
      </xdr:nvSpPr>
      <xdr:spPr>
        <a:xfrm rot="16200000">
          <a:off x="5019040" y="2001456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281941</xdr:colOff>
      <xdr:row>118</xdr:row>
      <xdr:rowOff>144780</xdr:rowOff>
    </xdr:from>
    <xdr:to>
      <xdr:col>19</xdr:col>
      <xdr:colOff>93346</xdr:colOff>
      <xdr:row>120</xdr:row>
      <xdr:rowOff>143510</xdr:rowOff>
    </xdr:to>
    <xdr:sp macro="" textlink="">
      <xdr:nvSpPr>
        <xdr:cNvPr id="981" name="Minus 1363">
          <a:extLst>
            <a:ext uri="{FF2B5EF4-FFF2-40B4-BE49-F238E27FC236}">
              <a16:creationId xmlns:a16="http://schemas.microsoft.com/office/drawing/2014/main" id="{00000000-0008-0000-1D00-0000D5030000}"/>
            </a:ext>
          </a:extLst>
        </xdr:cNvPr>
        <xdr:cNvSpPr/>
      </xdr:nvSpPr>
      <xdr:spPr>
        <a:xfrm rot="16200000">
          <a:off x="7295515" y="2162175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274321</xdr:colOff>
      <xdr:row>109</xdr:row>
      <xdr:rowOff>129540</xdr:rowOff>
    </xdr:from>
    <xdr:to>
      <xdr:col>15</xdr:col>
      <xdr:colOff>85726</xdr:colOff>
      <xdr:row>111</xdr:row>
      <xdr:rowOff>128270</xdr:rowOff>
    </xdr:to>
    <xdr:sp macro="" textlink="">
      <xdr:nvSpPr>
        <xdr:cNvPr id="982" name="Minus 1363">
          <a:extLst>
            <a:ext uri="{FF2B5EF4-FFF2-40B4-BE49-F238E27FC236}">
              <a16:creationId xmlns:a16="http://schemas.microsoft.com/office/drawing/2014/main" id="{00000000-0008-0000-1D00-0000D6030000}"/>
            </a:ext>
          </a:extLst>
        </xdr:cNvPr>
        <xdr:cNvSpPr/>
      </xdr:nvSpPr>
      <xdr:spPr>
        <a:xfrm rot="16200000">
          <a:off x="5766435" y="1999170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281941</xdr:colOff>
      <xdr:row>118</xdr:row>
      <xdr:rowOff>129540</xdr:rowOff>
    </xdr:from>
    <xdr:to>
      <xdr:col>17</xdr:col>
      <xdr:colOff>93346</xdr:colOff>
      <xdr:row>120</xdr:row>
      <xdr:rowOff>128270</xdr:rowOff>
    </xdr:to>
    <xdr:sp macro="" textlink="">
      <xdr:nvSpPr>
        <xdr:cNvPr id="983" name="Minus 1363">
          <a:extLst>
            <a:ext uri="{FF2B5EF4-FFF2-40B4-BE49-F238E27FC236}">
              <a16:creationId xmlns:a16="http://schemas.microsoft.com/office/drawing/2014/main" id="{00000000-0008-0000-1D00-0000D7030000}"/>
            </a:ext>
          </a:extLst>
        </xdr:cNvPr>
        <xdr:cNvSpPr/>
      </xdr:nvSpPr>
      <xdr:spPr>
        <a:xfrm rot="16200000">
          <a:off x="6536690" y="2160333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342901</xdr:colOff>
      <xdr:row>91</xdr:row>
      <xdr:rowOff>137161</xdr:rowOff>
    </xdr:from>
    <xdr:to>
      <xdr:col>5</xdr:col>
      <xdr:colOff>32386</xdr:colOff>
      <xdr:row>93</xdr:row>
      <xdr:rowOff>135891</xdr:rowOff>
    </xdr:to>
    <xdr:sp macro="" textlink="">
      <xdr:nvSpPr>
        <xdr:cNvPr id="984" name="Minus 1363">
          <a:extLst>
            <a:ext uri="{FF2B5EF4-FFF2-40B4-BE49-F238E27FC236}">
              <a16:creationId xmlns:a16="http://schemas.microsoft.com/office/drawing/2014/main" id="{00000000-0008-0000-1D00-0000D8030000}"/>
            </a:ext>
          </a:extLst>
        </xdr:cNvPr>
        <xdr:cNvSpPr/>
      </xdr:nvSpPr>
      <xdr:spPr>
        <a:xfrm rot="16200000">
          <a:off x="1922780" y="16829405"/>
          <a:ext cx="356870" cy="11176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a:t>
          </a:r>
        </a:p>
      </xdr:txBody>
    </xdr:sp>
    <xdr:clientData/>
  </xdr:twoCellAnchor>
  <xdr:twoCellAnchor>
    <xdr:from>
      <xdr:col>14</xdr:col>
      <xdr:colOff>281941</xdr:colOff>
      <xdr:row>118</xdr:row>
      <xdr:rowOff>137160</xdr:rowOff>
    </xdr:from>
    <xdr:to>
      <xdr:col>15</xdr:col>
      <xdr:colOff>93346</xdr:colOff>
      <xdr:row>120</xdr:row>
      <xdr:rowOff>135890</xdr:rowOff>
    </xdr:to>
    <xdr:sp macro="" textlink="">
      <xdr:nvSpPr>
        <xdr:cNvPr id="985" name="Minus 1363">
          <a:extLst>
            <a:ext uri="{FF2B5EF4-FFF2-40B4-BE49-F238E27FC236}">
              <a16:creationId xmlns:a16="http://schemas.microsoft.com/office/drawing/2014/main" id="{00000000-0008-0000-1D00-0000D9030000}"/>
            </a:ext>
          </a:extLst>
        </xdr:cNvPr>
        <xdr:cNvSpPr/>
      </xdr:nvSpPr>
      <xdr:spPr>
        <a:xfrm rot="16200000">
          <a:off x="5774055" y="2161095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304801</xdr:colOff>
      <xdr:row>100</xdr:row>
      <xdr:rowOff>129540</xdr:rowOff>
    </xdr:from>
    <xdr:to>
      <xdr:col>11</xdr:col>
      <xdr:colOff>100966</xdr:colOff>
      <xdr:row>102</xdr:row>
      <xdr:rowOff>128270</xdr:rowOff>
    </xdr:to>
    <xdr:sp macro="" textlink="">
      <xdr:nvSpPr>
        <xdr:cNvPr id="986" name="Minus 1363">
          <a:extLst>
            <a:ext uri="{FF2B5EF4-FFF2-40B4-BE49-F238E27FC236}">
              <a16:creationId xmlns:a16="http://schemas.microsoft.com/office/drawing/2014/main" id="{00000000-0008-0000-1D00-0000DA030000}"/>
            </a:ext>
          </a:extLst>
        </xdr:cNvPr>
        <xdr:cNvSpPr/>
      </xdr:nvSpPr>
      <xdr:spPr>
        <a:xfrm rot="16200000">
          <a:off x="4264025" y="18387695"/>
          <a:ext cx="356870" cy="2032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297181</xdr:colOff>
      <xdr:row>100</xdr:row>
      <xdr:rowOff>137160</xdr:rowOff>
    </xdr:from>
    <xdr:to>
      <xdr:col>9</xdr:col>
      <xdr:colOff>93346</xdr:colOff>
      <xdr:row>102</xdr:row>
      <xdr:rowOff>135890</xdr:rowOff>
    </xdr:to>
    <xdr:sp macro="" textlink="">
      <xdr:nvSpPr>
        <xdr:cNvPr id="987" name="Minus 1363">
          <a:extLst>
            <a:ext uri="{FF2B5EF4-FFF2-40B4-BE49-F238E27FC236}">
              <a16:creationId xmlns:a16="http://schemas.microsoft.com/office/drawing/2014/main" id="{00000000-0008-0000-1D00-0000DB030000}"/>
            </a:ext>
          </a:extLst>
        </xdr:cNvPr>
        <xdr:cNvSpPr/>
      </xdr:nvSpPr>
      <xdr:spPr>
        <a:xfrm rot="16200000">
          <a:off x="3486150" y="1838769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4</xdr:col>
      <xdr:colOff>342904</xdr:colOff>
      <xdr:row>100</xdr:row>
      <xdr:rowOff>129541</xdr:rowOff>
    </xdr:from>
    <xdr:to>
      <xdr:col>5</xdr:col>
      <xdr:colOff>55248</xdr:colOff>
      <xdr:row>102</xdr:row>
      <xdr:rowOff>128271</xdr:rowOff>
    </xdr:to>
    <xdr:sp macro="" textlink="">
      <xdr:nvSpPr>
        <xdr:cNvPr id="988" name="Minus 1363">
          <a:extLst>
            <a:ext uri="{FF2B5EF4-FFF2-40B4-BE49-F238E27FC236}">
              <a16:creationId xmlns:a16="http://schemas.microsoft.com/office/drawing/2014/main" id="{00000000-0008-0000-1D00-0000DC030000}"/>
            </a:ext>
          </a:extLst>
        </xdr:cNvPr>
        <xdr:cNvSpPr/>
      </xdr:nvSpPr>
      <xdr:spPr>
        <a:xfrm rot="16200000">
          <a:off x="1934210" y="18421985"/>
          <a:ext cx="356870" cy="134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xdr:col>
      <xdr:colOff>289561</xdr:colOff>
      <xdr:row>100</xdr:row>
      <xdr:rowOff>121920</xdr:rowOff>
    </xdr:from>
    <xdr:to>
      <xdr:col>3</xdr:col>
      <xdr:colOff>131446</xdr:colOff>
      <xdr:row>102</xdr:row>
      <xdr:rowOff>120650</xdr:rowOff>
    </xdr:to>
    <xdr:sp macro="" textlink="">
      <xdr:nvSpPr>
        <xdr:cNvPr id="989" name="Minus 1363">
          <a:extLst>
            <a:ext uri="{FF2B5EF4-FFF2-40B4-BE49-F238E27FC236}">
              <a16:creationId xmlns:a16="http://schemas.microsoft.com/office/drawing/2014/main" id="{00000000-0008-0000-1D00-0000DD030000}"/>
            </a:ext>
          </a:extLst>
        </xdr:cNvPr>
        <xdr:cNvSpPr/>
      </xdr:nvSpPr>
      <xdr:spPr>
        <a:xfrm rot="16200000">
          <a:off x="1146175" y="18312765"/>
          <a:ext cx="356870" cy="337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24</xdr:col>
      <xdr:colOff>320040</xdr:colOff>
      <xdr:row>91</xdr:row>
      <xdr:rowOff>137160</xdr:rowOff>
    </xdr:from>
    <xdr:to>
      <xdr:col>25</xdr:col>
      <xdr:colOff>106680</xdr:colOff>
      <xdr:row>93</xdr:row>
      <xdr:rowOff>135890</xdr:rowOff>
    </xdr:to>
    <xdr:sp macro="" textlink="">
      <xdr:nvSpPr>
        <xdr:cNvPr id="990" name="Minus 1347">
          <a:extLst>
            <a:ext uri="{FF2B5EF4-FFF2-40B4-BE49-F238E27FC236}">
              <a16:creationId xmlns:a16="http://schemas.microsoft.com/office/drawing/2014/main" id="{00000000-0008-0000-1D00-0000DE030000}"/>
            </a:ext>
          </a:extLst>
        </xdr:cNvPr>
        <xdr:cNvSpPr/>
      </xdr:nvSpPr>
      <xdr:spPr>
        <a:xfrm rot="16200000">
          <a:off x="9606915" y="16795750"/>
          <a:ext cx="356870" cy="1790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274320</xdr:colOff>
      <xdr:row>91</xdr:row>
      <xdr:rowOff>129540</xdr:rowOff>
    </xdr:from>
    <xdr:to>
      <xdr:col>27</xdr:col>
      <xdr:colOff>83820</xdr:colOff>
      <xdr:row>93</xdr:row>
      <xdr:rowOff>128270</xdr:rowOff>
    </xdr:to>
    <xdr:sp macro="" textlink="">
      <xdr:nvSpPr>
        <xdr:cNvPr id="991" name="Minus 1347">
          <a:extLst>
            <a:ext uri="{FF2B5EF4-FFF2-40B4-BE49-F238E27FC236}">
              <a16:creationId xmlns:a16="http://schemas.microsoft.com/office/drawing/2014/main" id="{00000000-0008-0000-1D00-0000DF030000}"/>
            </a:ext>
          </a:extLst>
        </xdr:cNvPr>
        <xdr:cNvSpPr/>
      </xdr:nvSpPr>
      <xdr:spPr>
        <a:xfrm rot="16200000">
          <a:off x="10313035" y="16783685"/>
          <a:ext cx="356870" cy="1873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358140</xdr:colOff>
      <xdr:row>100</xdr:row>
      <xdr:rowOff>152400</xdr:rowOff>
    </xdr:from>
    <xdr:to>
      <xdr:col>7</xdr:col>
      <xdr:colOff>78105</xdr:colOff>
      <xdr:row>102</xdr:row>
      <xdr:rowOff>151130</xdr:rowOff>
    </xdr:to>
    <xdr:sp macro="" textlink="">
      <xdr:nvSpPr>
        <xdr:cNvPr id="992" name="Minus 1363">
          <a:extLst>
            <a:ext uri="{FF2B5EF4-FFF2-40B4-BE49-F238E27FC236}">
              <a16:creationId xmlns:a16="http://schemas.microsoft.com/office/drawing/2014/main" id="{00000000-0008-0000-1D00-0000E0030000}"/>
            </a:ext>
          </a:extLst>
        </xdr:cNvPr>
        <xdr:cNvSpPr/>
      </xdr:nvSpPr>
      <xdr:spPr>
        <a:xfrm rot="16200000">
          <a:off x="2731135" y="18441035"/>
          <a:ext cx="356870" cy="1422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6</xdr:col>
      <xdr:colOff>358140</xdr:colOff>
      <xdr:row>118</xdr:row>
      <xdr:rowOff>144780</xdr:rowOff>
    </xdr:from>
    <xdr:to>
      <xdr:col>7</xdr:col>
      <xdr:colOff>78105</xdr:colOff>
      <xdr:row>120</xdr:row>
      <xdr:rowOff>143510</xdr:rowOff>
    </xdr:to>
    <xdr:sp macro="" textlink="">
      <xdr:nvSpPr>
        <xdr:cNvPr id="993" name="Minus 1363">
          <a:extLst>
            <a:ext uri="{FF2B5EF4-FFF2-40B4-BE49-F238E27FC236}">
              <a16:creationId xmlns:a16="http://schemas.microsoft.com/office/drawing/2014/main" id="{00000000-0008-0000-1D00-0000E1030000}"/>
            </a:ext>
          </a:extLst>
        </xdr:cNvPr>
        <xdr:cNvSpPr/>
      </xdr:nvSpPr>
      <xdr:spPr>
        <a:xfrm rot="16200000">
          <a:off x="2731135" y="21656675"/>
          <a:ext cx="356870" cy="1422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274321</xdr:colOff>
      <xdr:row>127</xdr:row>
      <xdr:rowOff>129540</xdr:rowOff>
    </xdr:from>
    <xdr:to>
      <xdr:col>19</xdr:col>
      <xdr:colOff>85726</xdr:colOff>
      <xdr:row>129</xdr:row>
      <xdr:rowOff>128270</xdr:rowOff>
    </xdr:to>
    <xdr:sp macro="" textlink="">
      <xdr:nvSpPr>
        <xdr:cNvPr id="994" name="Minus 1363">
          <a:extLst>
            <a:ext uri="{FF2B5EF4-FFF2-40B4-BE49-F238E27FC236}">
              <a16:creationId xmlns:a16="http://schemas.microsoft.com/office/drawing/2014/main" id="{00000000-0008-0000-1D00-0000E2030000}"/>
            </a:ext>
          </a:extLst>
        </xdr:cNvPr>
        <xdr:cNvSpPr/>
      </xdr:nvSpPr>
      <xdr:spPr>
        <a:xfrm rot="16200000">
          <a:off x="7287895" y="2321814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91440</xdr:colOff>
      <xdr:row>25</xdr:row>
      <xdr:rowOff>45720</xdr:rowOff>
    </xdr:from>
    <xdr:to>
      <xdr:col>1</xdr:col>
      <xdr:colOff>184785</xdr:colOff>
      <xdr:row>25</xdr:row>
      <xdr:rowOff>152400</xdr:rowOff>
    </xdr:to>
    <xdr:sp macro="" textlink="">
      <xdr:nvSpPr>
        <xdr:cNvPr id="995" name="Freeform 10707">
          <a:extLst>
            <a:ext uri="{FF2B5EF4-FFF2-40B4-BE49-F238E27FC236}">
              <a16:creationId xmlns:a16="http://schemas.microsoft.com/office/drawing/2014/main" id="{00000000-0008-0000-1D00-0000E3030000}"/>
            </a:ext>
          </a:extLst>
        </xdr:cNvPr>
        <xdr:cNvSpPr/>
      </xdr:nvSpPr>
      <xdr:spPr>
        <a:xfrm>
          <a:off x="91440" y="4796790"/>
          <a:ext cx="619125" cy="10668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304800</xdr:colOff>
      <xdr:row>101</xdr:row>
      <xdr:rowOff>0</xdr:rowOff>
    </xdr:from>
    <xdr:to>
      <xdr:col>1</xdr:col>
      <xdr:colOff>116205</xdr:colOff>
      <xdr:row>102</xdr:row>
      <xdr:rowOff>173990</xdr:rowOff>
    </xdr:to>
    <xdr:sp macro="" textlink="">
      <xdr:nvSpPr>
        <xdr:cNvPr id="908" name="Minus 1363">
          <a:extLst>
            <a:ext uri="{FF2B5EF4-FFF2-40B4-BE49-F238E27FC236}">
              <a16:creationId xmlns:a16="http://schemas.microsoft.com/office/drawing/2014/main" id="{00000000-0008-0000-1D00-00008C030000}"/>
            </a:ext>
          </a:extLst>
        </xdr:cNvPr>
        <xdr:cNvSpPr/>
      </xdr:nvSpPr>
      <xdr:spPr>
        <a:xfrm rot="16200000">
          <a:off x="296545" y="18368010"/>
          <a:ext cx="353060" cy="33718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10</xdr:col>
      <xdr:colOff>190500</xdr:colOff>
      <xdr:row>91</xdr:row>
      <xdr:rowOff>137160</xdr:rowOff>
    </xdr:from>
    <xdr:to>
      <xdr:col>11</xdr:col>
      <xdr:colOff>123825</xdr:colOff>
      <xdr:row>93</xdr:row>
      <xdr:rowOff>135890</xdr:rowOff>
    </xdr:to>
    <xdr:sp macro="" textlink="">
      <xdr:nvSpPr>
        <xdr:cNvPr id="909" name="Minus 1363">
          <a:extLst>
            <a:ext uri="{FF2B5EF4-FFF2-40B4-BE49-F238E27FC236}">
              <a16:creationId xmlns:a16="http://schemas.microsoft.com/office/drawing/2014/main" id="{00000000-0008-0000-1D00-00008D030000}"/>
            </a:ext>
          </a:extLst>
        </xdr:cNvPr>
        <xdr:cNvSpPr/>
      </xdr:nvSpPr>
      <xdr:spPr>
        <a:xfrm rot="16200000">
          <a:off x="4218305" y="16715105"/>
          <a:ext cx="356870" cy="34036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0</xdr:col>
      <xdr:colOff>312420</xdr:colOff>
      <xdr:row>109</xdr:row>
      <xdr:rowOff>137160</xdr:rowOff>
    </xdr:from>
    <xdr:to>
      <xdr:col>1</xdr:col>
      <xdr:colOff>123825</xdr:colOff>
      <xdr:row>111</xdr:row>
      <xdr:rowOff>135890</xdr:rowOff>
    </xdr:to>
    <xdr:sp macro="" textlink="">
      <xdr:nvSpPr>
        <xdr:cNvPr id="601" name="Minus 1363">
          <a:extLst>
            <a:ext uri="{FF2B5EF4-FFF2-40B4-BE49-F238E27FC236}">
              <a16:creationId xmlns:a16="http://schemas.microsoft.com/office/drawing/2014/main" id="{00000000-0008-0000-1D00-000059020000}"/>
            </a:ext>
          </a:extLst>
        </xdr:cNvPr>
        <xdr:cNvSpPr/>
      </xdr:nvSpPr>
      <xdr:spPr>
        <a:xfrm rot="16200000">
          <a:off x="302260" y="19939635"/>
          <a:ext cx="356870" cy="33718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289560</xdr:colOff>
      <xdr:row>73</xdr:row>
      <xdr:rowOff>137160</xdr:rowOff>
    </xdr:from>
    <xdr:to>
      <xdr:col>21</xdr:col>
      <xdr:colOff>78105</xdr:colOff>
      <xdr:row>75</xdr:row>
      <xdr:rowOff>135890</xdr:rowOff>
    </xdr:to>
    <xdr:sp macro="" textlink="">
      <xdr:nvSpPr>
        <xdr:cNvPr id="409" name="Minus 1363">
          <a:extLst>
            <a:ext uri="{FF2B5EF4-FFF2-40B4-BE49-F238E27FC236}">
              <a16:creationId xmlns:a16="http://schemas.microsoft.com/office/drawing/2014/main" id="{00000000-0008-0000-1D00-000099010000}"/>
            </a:ext>
          </a:extLst>
        </xdr:cNvPr>
        <xdr:cNvSpPr/>
      </xdr:nvSpPr>
      <xdr:spPr>
        <a:xfrm rot="16200000">
          <a:off x="8058785" y="13556615"/>
          <a:ext cx="356870" cy="210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16</xdr:col>
      <xdr:colOff>274320</xdr:colOff>
      <xdr:row>82</xdr:row>
      <xdr:rowOff>106680</xdr:rowOff>
    </xdr:from>
    <xdr:to>
      <xdr:col>17</xdr:col>
      <xdr:colOff>78105</xdr:colOff>
      <xdr:row>84</xdr:row>
      <xdr:rowOff>105410</xdr:rowOff>
    </xdr:to>
    <xdr:sp macro="" textlink="">
      <xdr:nvSpPr>
        <xdr:cNvPr id="418" name="Minus 1363">
          <a:extLst>
            <a:ext uri="{FF2B5EF4-FFF2-40B4-BE49-F238E27FC236}">
              <a16:creationId xmlns:a16="http://schemas.microsoft.com/office/drawing/2014/main" id="{00000000-0008-0000-1D00-0000A2010000}"/>
            </a:ext>
          </a:extLst>
        </xdr:cNvPr>
        <xdr:cNvSpPr/>
      </xdr:nvSpPr>
      <xdr:spPr>
        <a:xfrm rot="16200000">
          <a:off x="6525260" y="15137765"/>
          <a:ext cx="356870" cy="210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10</xdr:col>
      <xdr:colOff>266700</xdr:colOff>
      <xdr:row>82</xdr:row>
      <xdr:rowOff>137160</xdr:rowOff>
    </xdr:from>
    <xdr:to>
      <xdr:col>11</xdr:col>
      <xdr:colOff>70485</xdr:colOff>
      <xdr:row>84</xdr:row>
      <xdr:rowOff>135890</xdr:rowOff>
    </xdr:to>
    <xdr:sp macro="" textlink="">
      <xdr:nvSpPr>
        <xdr:cNvPr id="1015" name="Minus 1363">
          <a:extLst>
            <a:ext uri="{FF2B5EF4-FFF2-40B4-BE49-F238E27FC236}">
              <a16:creationId xmlns:a16="http://schemas.microsoft.com/office/drawing/2014/main" id="{00000000-0008-0000-1D00-0000F7030000}"/>
            </a:ext>
          </a:extLst>
        </xdr:cNvPr>
        <xdr:cNvSpPr/>
      </xdr:nvSpPr>
      <xdr:spPr>
        <a:xfrm rot="16200000">
          <a:off x="4229735" y="15168245"/>
          <a:ext cx="356870" cy="210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18</xdr:col>
      <xdr:colOff>259080</xdr:colOff>
      <xdr:row>109</xdr:row>
      <xdr:rowOff>114300</xdr:rowOff>
    </xdr:from>
    <xdr:to>
      <xdr:col>19</xdr:col>
      <xdr:colOff>78105</xdr:colOff>
      <xdr:row>111</xdr:row>
      <xdr:rowOff>113030</xdr:rowOff>
    </xdr:to>
    <xdr:sp macro="" textlink="">
      <xdr:nvSpPr>
        <xdr:cNvPr id="1018" name="Minus 1363">
          <a:extLst>
            <a:ext uri="{FF2B5EF4-FFF2-40B4-BE49-F238E27FC236}">
              <a16:creationId xmlns:a16="http://schemas.microsoft.com/office/drawing/2014/main" id="{00000000-0008-0000-1D00-0000FA030000}"/>
            </a:ext>
          </a:extLst>
        </xdr:cNvPr>
        <xdr:cNvSpPr/>
      </xdr:nvSpPr>
      <xdr:spPr>
        <a:xfrm rot="16200000">
          <a:off x="7276465" y="19975830"/>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266700</xdr:colOff>
      <xdr:row>73</xdr:row>
      <xdr:rowOff>137160</xdr:rowOff>
    </xdr:from>
    <xdr:to>
      <xdr:col>19</xdr:col>
      <xdr:colOff>78105</xdr:colOff>
      <xdr:row>75</xdr:row>
      <xdr:rowOff>135890</xdr:rowOff>
    </xdr:to>
    <xdr:sp macro="" textlink="">
      <xdr:nvSpPr>
        <xdr:cNvPr id="219" name="Minus 1363">
          <a:extLst>
            <a:ext uri="{FF2B5EF4-FFF2-40B4-BE49-F238E27FC236}">
              <a16:creationId xmlns:a16="http://schemas.microsoft.com/office/drawing/2014/main" id="{00000000-0008-0000-1D00-0000DB000000}"/>
            </a:ext>
          </a:extLst>
        </xdr:cNvPr>
        <xdr:cNvSpPr/>
      </xdr:nvSpPr>
      <xdr:spPr>
        <a:xfrm rot="16200000">
          <a:off x="7280275" y="1355598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19</xdr:col>
      <xdr:colOff>0</xdr:colOff>
      <xdr:row>43</xdr:row>
      <xdr:rowOff>57150</xdr:rowOff>
    </xdr:from>
    <xdr:to>
      <xdr:col>19</xdr:col>
      <xdr:colOff>352425</xdr:colOff>
      <xdr:row>45</xdr:row>
      <xdr:rowOff>0</xdr:rowOff>
    </xdr:to>
    <xdr:sp macro="" textlink="">
      <xdr:nvSpPr>
        <xdr:cNvPr id="603" name="AutoShape 46">
          <a:extLst>
            <a:ext uri="{FF2B5EF4-FFF2-40B4-BE49-F238E27FC236}">
              <a16:creationId xmlns:a16="http://schemas.microsoft.com/office/drawing/2014/main" id="{00000000-0008-0000-1D00-00005B020000}"/>
            </a:ext>
          </a:extLst>
        </xdr:cNvPr>
        <xdr:cNvSpPr>
          <a:spLocks noChangeArrowheads="1"/>
        </xdr:cNvSpPr>
      </xdr:nvSpPr>
      <xdr:spPr>
        <a:xfrm>
          <a:off x="7486650" y="8031480"/>
          <a:ext cx="352425" cy="300990"/>
        </a:xfrm>
        <a:prstGeom prst="triangle">
          <a:avLst>
            <a:gd name="adj" fmla="val 50000"/>
          </a:avLst>
        </a:prstGeom>
        <a:solidFill>
          <a:srgbClr val="FFFF00"/>
        </a:solidFill>
        <a:ln w="9525">
          <a:solidFill>
            <a:srgbClr val="000000"/>
          </a:solidFill>
          <a:miter lim="800000"/>
        </a:ln>
      </xdr:spPr>
    </xdr:sp>
    <xdr:clientData/>
  </xdr:twoCellAnchor>
  <xdr:twoCellAnchor>
    <xdr:from>
      <xdr:col>5</xdr:col>
      <xdr:colOff>0</xdr:colOff>
      <xdr:row>61</xdr:row>
      <xdr:rowOff>60325</xdr:rowOff>
    </xdr:from>
    <xdr:to>
      <xdr:col>5</xdr:col>
      <xdr:colOff>352425</xdr:colOff>
      <xdr:row>63</xdr:row>
      <xdr:rowOff>3175</xdr:rowOff>
    </xdr:to>
    <xdr:sp macro="" textlink="">
      <xdr:nvSpPr>
        <xdr:cNvPr id="716" name="AutoShape 46">
          <a:extLst>
            <a:ext uri="{FF2B5EF4-FFF2-40B4-BE49-F238E27FC236}">
              <a16:creationId xmlns:a16="http://schemas.microsoft.com/office/drawing/2014/main" id="{00000000-0008-0000-1D00-0000CC020000}"/>
            </a:ext>
          </a:extLst>
        </xdr:cNvPr>
        <xdr:cNvSpPr>
          <a:spLocks noChangeArrowheads="1"/>
        </xdr:cNvSpPr>
      </xdr:nvSpPr>
      <xdr:spPr>
        <a:xfrm>
          <a:off x="2124710" y="11257915"/>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61</xdr:row>
      <xdr:rowOff>57150</xdr:rowOff>
    </xdr:from>
    <xdr:to>
      <xdr:col>4</xdr:col>
      <xdr:colOff>12065</xdr:colOff>
      <xdr:row>63</xdr:row>
      <xdr:rowOff>0</xdr:rowOff>
    </xdr:to>
    <xdr:sp macro="" textlink="">
      <xdr:nvSpPr>
        <xdr:cNvPr id="724" name="AutoShape 46">
          <a:extLst>
            <a:ext uri="{FF2B5EF4-FFF2-40B4-BE49-F238E27FC236}">
              <a16:creationId xmlns:a16="http://schemas.microsoft.com/office/drawing/2014/main" id="{00000000-0008-0000-1D00-0000D4020000}"/>
            </a:ext>
          </a:extLst>
        </xdr:cNvPr>
        <xdr:cNvSpPr>
          <a:spLocks noChangeArrowheads="1"/>
        </xdr:cNvSpPr>
      </xdr:nvSpPr>
      <xdr:spPr>
        <a:xfrm>
          <a:off x="1362075" y="1125474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5715</xdr:colOff>
      <xdr:row>43</xdr:row>
      <xdr:rowOff>60325</xdr:rowOff>
    </xdr:from>
    <xdr:to>
      <xdr:col>18</xdr:col>
      <xdr:colOff>2540</xdr:colOff>
      <xdr:row>45</xdr:row>
      <xdr:rowOff>3175</xdr:rowOff>
    </xdr:to>
    <xdr:sp macro="" textlink="">
      <xdr:nvSpPr>
        <xdr:cNvPr id="1021" name="AutoShape 46">
          <a:extLst>
            <a:ext uri="{FF2B5EF4-FFF2-40B4-BE49-F238E27FC236}">
              <a16:creationId xmlns:a16="http://schemas.microsoft.com/office/drawing/2014/main" id="{00000000-0008-0000-1D00-0000FD030000}"/>
            </a:ext>
          </a:extLst>
        </xdr:cNvPr>
        <xdr:cNvSpPr>
          <a:spLocks noChangeArrowheads="1"/>
        </xdr:cNvSpPr>
      </xdr:nvSpPr>
      <xdr:spPr>
        <a:xfrm>
          <a:off x="6736715" y="8034655"/>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20</xdr:col>
      <xdr:colOff>278447</xdr:colOff>
      <xdr:row>109</xdr:row>
      <xdr:rowOff>135572</xdr:rowOff>
    </xdr:from>
    <xdr:to>
      <xdr:col>21</xdr:col>
      <xdr:colOff>75247</xdr:colOff>
      <xdr:row>111</xdr:row>
      <xdr:rowOff>134302</xdr:rowOff>
    </xdr:to>
    <xdr:sp macro="" textlink="">
      <xdr:nvSpPr>
        <xdr:cNvPr id="1022" name="Minus 1363">
          <a:extLst>
            <a:ext uri="{FF2B5EF4-FFF2-40B4-BE49-F238E27FC236}">
              <a16:creationId xmlns:a16="http://schemas.microsoft.com/office/drawing/2014/main" id="{00000000-0008-0000-1D00-0000FE030000}"/>
            </a:ext>
          </a:extLst>
        </xdr:cNvPr>
        <xdr:cNvSpPr/>
      </xdr:nvSpPr>
      <xdr:spPr>
        <a:xfrm rot="16200000">
          <a:off x="8051165" y="19996785"/>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353377</xdr:colOff>
      <xdr:row>118</xdr:row>
      <xdr:rowOff>136842</xdr:rowOff>
    </xdr:from>
    <xdr:to>
      <xdr:col>3</xdr:col>
      <xdr:colOff>76517</xdr:colOff>
      <xdr:row>120</xdr:row>
      <xdr:rowOff>135572</xdr:rowOff>
    </xdr:to>
    <xdr:sp macro="" textlink="">
      <xdr:nvSpPr>
        <xdr:cNvPr id="1023" name="Minus 1363">
          <a:extLst>
            <a:ext uri="{FF2B5EF4-FFF2-40B4-BE49-F238E27FC236}">
              <a16:creationId xmlns:a16="http://schemas.microsoft.com/office/drawing/2014/main" id="{00000000-0008-0000-1D00-0000FF030000}"/>
            </a:ext>
          </a:extLst>
        </xdr:cNvPr>
        <xdr:cNvSpPr/>
      </xdr:nvSpPr>
      <xdr:spPr>
        <a:xfrm rot="16200000">
          <a:off x="1149985" y="21609685"/>
          <a:ext cx="356870" cy="2190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411480</xdr:colOff>
      <xdr:row>115</xdr:row>
      <xdr:rowOff>34290</xdr:rowOff>
    </xdr:from>
    <xdr:to>
      <xdr:col>18</xdr:col>
      <xdr:colOff>6985</xdr:colOff>
      <xdr:row>117</xdr:row>
      <xdr:rowOff>0</xdr:rowOff>
    </xdr:to>
    <xdr:sp macro="" textlink="">
      <xdr:nvSpPr>
        <xdr:cNvPr id="1025" name="AutoShape 46">
          <a:extLst>
            <a:ext uri="{FF2B5EF4-FFF2-40B4-BE49-F238E27FC236}">
              <a16:creationId xmlns:a16="http://schemas.microsoft.com/office/drawing/2014/main" id="{00000000-0008-0000-1D00-000001040000}"/>
            </a:ext>
          </a:extLst>
        </xdr:cNvPr>
        <xdr:cNvSpPr>
          <a:spLocks noChangeArrowheads="1"/>
        </xdr:cNvSpPr>
      </xdr:nvSpPr>
      <xdr:spPr>
        <a:xfrm>
          <a:off x="6731000" y="20901660"/>
          <a:ext cx="362585" cy="323850"/>
        </a:xfrm>
        <a:prstGeom prst="triangle">
          <a:avLst>
            <a:gd name="adj" fmla="val 50000"/>
          </a:avLst>
        </a:prstGeom>
        <a:solidFill>
          <a:srgbClr val="FF0000"/>
        </a:solidFill>
        <a:ln w="9525">
          <a:solidFill>
            <a:srgbClr val="000000"/>
          </a:solidFill>
          <a:miter lim="800000"/>
        </a:ln>
      </xdr:spPr>
    </xdr:sp>
    <xdr:clientData/>
  </xdr:twoCellAnchor>
  <xdr:twoCellAnchor>
    <xdr:from>
      <xdr:col>8</xdr:col>
      <xdr:colOff>293370</xdr:colOff>
      <xdr:row>55</xdr:row>
      <xdr:rowOff>123190</xdr:rowOff>
    </xdr:from>
    <xdr:to>
      <xdr:col>9</xdr:col>
      <xdr:colOff>81915</xdr:colOff>
      <xdr:row>57</xdr:row>
      <xdr:rowOff>121920</xdr:rowOff>
    </xdr:to>
    <xdr:sp macro="" textlink="">
      <xdr:nvSpPr>
        <xdr:cNvPr id="1029" name="Minus 1363">
          <a:extLst>
            <a:ext uri="{FF2B5EF4-FFF2-40B4-BE49-F238E27FC236}">
              <a16:creationId xmlns:a16="http://schemas.microsoft.com/office/drawing/2014/main" id="{00000000-0008-0000-1D00-000005040000}"/>
            </a:ext>
          </a:extLst>
        </xdr:cNvPr>
        <xdr:cNvSpPr/>
      </xdr:nvSpPr>
      <xdr:spPr>
        <a:xfrm rot="16200000">
          <a:off x="3478530" y="10319385"/>
          <a:ext cx="356870" cy="210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23</xdr:col>
      <xdr:colOff>3175</xdr:colOff>
      <xdr:row>43</xdr:row>
      <xdr:rowOff>50800</xdr:rowOff>
    </xdr:from>
    <xdr:to>
      <xdr:col>24</xdr:col>
      <xdr:colOff>0</xdr:colOff>
      <xdr:row>44</xdr:row>
      <xdr:rowOff>172720</xdr:rowOff>
    </xdr:to>
    <xdr:sp macro="" textlink="">
      <xdr:nvSpPr>
        <xdr:cNvPr id="1030" name="AutoShape 46">
          <a:extLst>
            <a:ext uri="{FF2B5EF4-FFF2-40B4-BE49-F238E27FC236}">
              <a16:creationId xmlns:a16="http://schemas.microsoft.com/office/drawing/2014/main" id="{00000000-0008-0000-1D00-000006040000}"/>
            </a:ext>
          </a:extLst>
        </xdr:cNvPr>
        <xdr:cNvSpPr>
          <a:spLocks noChangeArrowheads="1"/>
        </xdr:cNvSpPr>
      </xdr:nvSpPr>
      <xdr:spPr>
        <a:xfrm>
          <a:off x="9023350" y="802513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3175</xdr:colOff>
      <xdr:row>43</xdr:row>
      <xdr:rowOff>60325</xdr:rowOff>
    </xdr:from>
    <xdr:to>
      <xdr:col>20</xdr:col>
      <xdr:colOff>0</xdr:colOff>
      <xdr:row>45</xdr:row>
      <xdr:rowOff>3175</xdr:rowOff>
    </xdr:to>
    <xdr:sp macro="" textlink="">
      <xdr:nvSpPr>
        <xdr:cNvPr id="1031" name="AutoShape 46">
          <a:extLst>
            <a:ext uri="{FF2B5EF4-FFF2-40B4-BE49-F238E27FC236}">
              <a16:creationId xmlns:a16="http://schemas.microsoft.com/office/drawing/2014/main" id="{00000000-0008-0000-1D00-000007040000}"/>
            </a:ext>
          </a:extLst>
        </xdr:cNvPr>
        <xdr:cNvSpPr>
          <a:spLocks noChangeArrowheads="1"/>
        </xdr:cNvSpPr>
      </xdr:nvSpPr>
      <xdr:spPr>
        <a:xfrm>
          <a:off x="7489825" y="8034655"/>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16</xdr:col>
      <xdr:colOff>259397</xdr:colOff>
      <xdr:row>46</xdr:row>
      <xdr:rowOff>134937</xdr:rowOff>
    </xdr:from>
    <xdr:to>
      <xdr:col>17</xdr:col>
      <xdr:colOff>84137</xdr:colOff>
      <xdr:row>48</xdr:row>
      <xdr:rowOff>133667</xdr:rowOff>
    </xdr:to>
    <xdr:sp macro="" textlink="">
      <xdr:nvSpPr>
        <xdr:cNvPr id="1032" name="Minus 1573">
          <a:extLst>
            <a:ext uri="{FF2B5EF4-FFF2-40B4-BE49-F238E27FC236}">
              <a16:creationId xmlns:a16="http://schemas.microsoft.com/office/drawing/2014/main" id="{00000000-0008-0000-1D00-000008040000}"/>
            </a:ext>
          </a:extLst>
        </xdr:cNvPr>
        <xdr:cNvSpPr/>
      </xdr:nvSpPr>
      <xdr:spPr>
        <a:xfrm rot="16200000">
          <a:off x="6520180" y="8708390"/>
          <a:ext cx="356870" cy="2317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5</xdr:col>
      <xdr:colOff>5080</xdr:colOff>
      <xdr:row>52</xdr:row>
      <xdr:rowOff>54610</xdr:rowOff>
    </xdr:from>
    <xdr:to>
      <xdr:col>6</xdr:col>
      <xdr:colOff>1905</xdr:colOff>
      <xdr:row>53</xdr:row>
      <xdr:rowOff>172720</xdr:rowOff>
    </xdr:to>
    <xdr:sp macro="" textlink="">
      <xdr:nvSpPr>
        <xdr:cNvPr id="217" name="AutoShape 46">
          <a:extLst>
            <a:ext uri="{FF2B5EF4-FFF2-40B4-BE49-F238E27FC236}">
              <a16:creationId xmlns:a16="http://schemas.microsoft.com/office/drawing/2014/main" id="{00000000-0008-0000-1D00-0000D9000000}"/>
            </a:ext>
          </a:extLst>
        </xdr:cNvPr>
        <xdr:cNvSpPr>
          <a:spLocks noChangeArrowheads="1"/>
        </xdr:cNvSpPr>
      </xdr:nvSpPr>
      <xdr:spPr>
        <a:xfrm>
          <a:off x="2129790" y="9640570"/>
          <a:ext cx="352425" cy="29718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88</xdr:row>
      <xdr:rowOff>57150</xdr:rowOff>
    </xdr:from>
    <xdr:to>
      <xdr:col>17</xdr:col>
      <xdr:colOff>340360</xdr:colOff>
      <xdr:row>90</xdr:row>
      <xdr:rowOff>0</xdr:rowOff>
    </xdr:to>
    <xdr:sp macro="" textlink="">
      <xdr:nvSpPr>
        <xdr:cNvPr id="406" name="AutoShape 46">
          <a:extLst>
            <a:ext uri="{FF2B5EF4-FFF2-40B4-BE49-F238E27FC236}">
              <a16:creationId xmlns:a16="http://schemas.microsoft.com/office/drawing/2014/main" id="{00000000-0008-0000-1D00-000096010000}"/>
            </a:ext>
          </a:extLst>
        </xdr:cNvPr>
        <xdr:cNvSpPr>
          <a:spLocks noChangeArrowheads="1"/>
        </xdr:cNvSpPr>
      </xdr:nvSpPr>
      <xdr:spPr>
        <a:xfrm>
          <a:off x="6731000" y="16089630"/>
          <a:ext cx="34036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22</xdr:col>
      <xdr:colOff>274320</xdr:colOff>
      <xdr:row>46</xdr:row>
      <xdr:rowOff>129540</xdr:rowOff>
    </xdr:from>
    <xdr:to>
      <xdr:col>23</xdr:col>
      <xdr:colOff>106680</xdr:colOff>
      <xdr:row>48</xdr:row>
      <xdr:rowOff>128270</xdr:rowOff>
    </xdr:to>
    <xdr:sp macro="" textlink="">
      <xdr:nvSpPr>
        <xdr:cNvPr id="636" name="Minus 1573">
          <a:extLst>
            <a:ext uri="{FF2B5EF4-FFF2-40B4-BE49-F238E27FC236}">
              <a16:creationId xmlns:a16="http://schemas.microsoft.com/office/drawing/2014/main" id="{00000000-0008-0000-1D00-00007C020000}"/>
            </a:ext>
          </a:extLst>
        </xdr:cNvPr>
        <xdr:cNvSpPr/>
      </xdr:nvSpPr>
      <xdr:spPr>
        <a:xfrm rot="16200000">
          <a:off x="8832215" y="8703310"/>
          <a:ext cx="356870" cy="23241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243840</xdr:colOff>
      <xdr:row>46</xdr:row>
      <xdr:rowOff>121920</xdr:rowOff>
    </xdr:from>
    <xdr:to>
      <xdr:col>19</xdr:col>
      <xdr:colOff>76200</xdr:colOff>
      <xdr:row>48</xdr:row>
      <xdr:rowOff>120650</xdr:rowOff>
    </xdr:to>
    <xdr:sp macro="" textlink="">
      <xdr:nvSpPr>
        <xdr:cNvPr id="645" name="Minus 1573">
          <a:extLst>
            <a:ext uri="{FF2B5EF4-FFF2-40B4-BE49-F238E27FC236}">
              <a16:creationId xmlns:a16="http://schemas.microsoft.com/office/drawing/2014/main" id="{00000000-0008-0000-1D00-000085020000}"/>
            </a:ext>
          </a:extLst>
        </xdr:cNvPr>
        <xdr:cNvSpPr/>
      </xdr:nvSpPr>
      <xdr:spPr>
        <a:xfrm rot="16200000">
          <a:off x="7268210" y="8695690"/>
          <a:ext cx="356870" cy="23241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274320</xdr:colOff>
      <xdr:row>55</xdr:row>
      <xdr:rowOff>121920</xdr:rowOff>
    </xdr:from>
    <xdr:to>
      <xdr:col>13</xdr:col>
      <xdr:colOff>99060</xdr:colOff>
      <xdr:row>57</xdr:row>
      <xdr:rowOff>120650</xdr:rowOff>
    </xdr:to>
    <xdr:sp macro="" textlink="">
      <xdr:nvSpPr>
        <xdr:cNvPr id="735" name="Minus 1573">
          <a:extLst>
            <a:ext uri="{FF2B5EF4-FFF2-40B4-BE49-F238E27FC236}">
              <a16:creationId xmlns:a16="http://schemas.microsoft.com/office/drawing/2014/main" id="{00000000-0008-0000-1D00-0000DF020000}"/>
            </a:ext>
          </a:extLst>
        </xdr:cNvPr>
        <xdr:cNvSpPr/>
      </xdr:nvSpPr>
      <xdr:spPr>
        <a:xfrm rot="16200000">
          <a:off x="5010150" y="10307320"/>
          <a:ext cx="356870" cy="2317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289560</xdr:colOff>
      <xdr:row>46</xdr:row>
      <xdr:rowOff>129540</xdr:rowOff>
    </xdr:from>
    <xdr:to>
      <xdr:col>21</xdr:col>
      <xdr:colOff>99060</xdr:colOff>
      <xdr:row>48</xdr:row>
      <xdr:rowOff>128270</xdr:rowOff>
    </xdr:to>
    <xdr:sp macro="" textlink="">
      <xdr:nvSpPr>
        <xdr:cNvPr id="763" name="Minus 1573">
          <a:extLst>
            <a:ext uri="{FF2B5EF4-FFF2-40B4-BE49-F238E27FC236}">
              <a16:creationId xmlns:a16="http://schemas.microsoft.com/office/drawing/2014/main" id="{00000000-0008-0000-1D00-0000FB020000}"/>
            </a:ext>
          </a:extLst>
        </xdr:cNvPr>
        <xdr:cNvSpPr/>
      </xdr:nvSpPr>
      <xdr:spPr>
        <a:xfrm rot="16200000">
          <a:off x="8068945" y="8703310"/>
          <a:ext cx="356870" cy="2317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251460</xdr:colOff>
      <xdr:row>127</xdr:row>
      <xdr:rowOff>144780</xdr:rowOff>
    </xdr:from>
    <xdr:to>
      <xdr:col>27</xdr:col>
      <xdr:colOff>62865</xdr:colOff>
      <xdr:row>129</xdr:row>
      <xdr:rowOff>143510</xdr:rowOff>
    </xdr:to>
    <xdr:sp macro="" textlink="">
      <xdr:nvSpPr>
        <xdr:cNvPr id="795" name="Minus 1363">
          <a:extLst>
            <a:ext uri="{FF2B5EF4-FFF2-40B4-BE49-F238E27FC236}">
              <a16:creationId xmlns:a16="http://schemas.microsoft.com/office/drawing/2014/main" id="{00000000-0008-0000-1D00-00001B030000}"/>
            </a:ext>
          </a:extLst>
        </xdr:cNvPr>
        <xdr:cNvSpPr/>
      </xdr:nvSpPr>
      <xdr:spPr>
        <a:xfrm rot="16200000">
          <a:off x="10291445" y="23244810"/>
          <a:ext cx="356870" cy="18923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266700</xdr:colOff>
      <xdr:row>91</xdr:row>
      <xdr:rowOff>137160</xdr:rowOff>
    </xdr:from>
    <xdr:to>
      <xdr:col>17</xdr:col>
      <xdr:colOff>78105</xdr:colOff>
      <xdr:row>93</xdr:row>
      <xdr:rowOff>135890</xdr:rowOff>
    </xdr:to>
    <xdr:sp macro="" textlink="">
      <xdr:nvSpPr>
        <xdr:cNvPr id="757" name="Minus 1363">
          <a:extLst>
            <a:ext uri="{FF2B5EF4-FFF2-40B4-BE49-F238E27FC236}">
              <a16:creationId xmlns:a16="http://schemas.microsoft.com/office/drawing/2014/main" id="{00000000-0008-0000-1D00-0000F5020000}"/>
            </a:ext>
          </a:extLst>
        </xdr:cNvPr>
        <xdr:cNvSpPr/>
      </xdr:nvSpPr>
      <xdr:spPr>
        <a:xfrm rot="16200000">
          <a:off x="6521450" y="16776065"/>
          <a:ext cx="356870" cy="2184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381001</xdr:colOff>
      <xdr:row>55</xdr:row>
      <xdr:rowOff>129540</xdr:rowOff>
    </xdr:from>
    <xdr:to>
      <xdr:col>3</xdr:col>
      <xdr:colOff>93346</xdr:colOff>
      <xdr:row>57</xdr:row>
      <xdr:rowOff>128270</xdr:rowOff>
    </xdr:to>
    <xdr:sp macro="" textlink="">
      <xdr:nvSpPr>
        <xdr:cNvPr id="646" name="Minus 1363">
          <a:extLst>
            <a:ext uri="{FF2B5EF4-FFF2-40B4-BE49-F238E27FC236}">
              <a16:creationId xmlns:a16="http://schemas.microsoft.com/office/drawing/2014/main" id="{00000000-0008-0000-1D00-000086020000}"/>
            </a:ext>
          </a:extLst>
        </xdr:cNvPr>
        <xdr:cNvSpPr/>
      </xdr:nvSpPr>
      <xdr:spPr>
        <a:xfrm rot="16200000">
          <a:off x="1172845" y="10327005"/>
          <a:ext cx="356870" cy="20828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6</xdr:col>
      <xdr:colOff>243843</xdr:colOff>
      <xdr:row>163</xdr:row>
      <xdr:rowOff>144780</xdr:rowOff>
    </xdr:from>
    <xdr:to>
      <xdr:col>7</xdr:col>
      <xdr:colOff>100966</xdr:colOff>
      <xdr:row>165</xdr:row>
      <xdr:rowOff>143510</xdr:rowOff>
    </xdr:to>
    <xdr:sp macro="" textlink="">
      <xdr:nvSpPr>
        <xdr:cNvPr id="803" name="Minus 1363">
          <a:extLst>
            <a:ext uri="{FF2B5EF4-FFF2-40B4-BE49-F238E27FC236}">
              <a16:creationId xmlns:a16="http://schemas.microsoft.com/office/drawing/2014/main" id="{00000000-0008-0000-1D00-000023030000}"/>
            </a:ext>
          </a:extLst>
        </xdr:cNvPr>
        <xdr:cNvSpPr/>
      </xdr:nvSpPr>
      <xdr:spPr>
        <a:xfrm rot="16200000">
          <a:off x="2685415" y="29646245"/>
          <a:ext cx="356870" cy="27876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21</xdr:col>
      <xdr:colOff>0</xdr:colOff>
      <xdr:row>160</xdr:row>
      <xdr:rowOff>69850</xdr:rowOff>
    </xdr:from>
    <xdr:to>
      <xdr:col>21</xdr:col>
      <xdr:colOff>352425</xdr:colOff>
      <xdr:row>162</xdr:row>
      <xdr:rowOff>12700</xdr:rowOff>
    </xdr:to>
    <xdr:sp macro="" textlink="">
      <xdr:nvSpPr>
        <xdr:cNvPr id="700" name="AutoShape 46">
          <a:extLst>
            <a:ext uri="{FF2B5EF4-FFF2-40B4-BE49-F238E27FC236}">
              <a16:creationId xmlns:a16="http://schemas.microsoft.com/office/drawing/2014/main" id="{00000000-0008-0000-1D00-0000BC020000}"/>
            </a:ext>
          </a:extLst>
        </xdr:cNvPr>
        <xdr:cNvSpPr>
          <a:spLocks noChangeArrowheads="1"/>
        </xdr:cNvSpPr>
      </xdr:nvSpPr>
      <xdr:spPr>
        <a:xfrm>
          <a:off x="8264525" y="28995370"/>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7620</xdr:colOff>
      <xdr:row>43</xdr:row>
      <xdr:rowOff>57150</xdr:rowOff>
    </xdr:from>
    <xdr:to>
      <xdr:col>13</xdr:col>
      <xdr:colOff>360045</xdr:colOff>
      <xdr:row>45</xdr:row>
      <xdr:rowOff>0</xdr:rowOff>
    </xdr:to>
    <xdr:sp macro="" textlink="">
      <xdr:nvSpPr>
        <xdr:cNvPr id="875" name="AutoShape 46">
          <a:extLst>
            <a:ext uri="{FF2B5EF4-FFF2-40B4-BE49-F238E27FC236}">
              <a16:creationId xmlns:a16="http://schemas.microsoft.com/office/drawing/2014/main" id="{00000000-0008-0000-1D00-00006B030000}"/>
            </a:ext>
          </a:extLst>
        </xdr:cNvPr>
        <xdr:cNvSpPr>
          <a:spLocks noChangeArrowheads="1"/>
        </xdr:cNvSpPr>
      </xdr:nvSpPr>
      <xdr:spPr>
        <a:xfrm>
          <a:off x="5213350" y="8031480"/>
          <a:ext cx="347980" cy="30099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5080</xdr:colOff>
      <xdr:row>43</xdr:row>
      <xdr:rowOff>58420</xdr:rowOff>
    </xdr:from>
    <xdr:to>
      <xdr:col>10</xdr:col>
      <xdr:colOff>1905</xdr:colOff>
      <xdr:row>45</xdr:row>
      <xdr:rowOff>5080</xdr:rowOff>
    </xdr:to>
    <xdr:sp macro="" textlink="">
      <xdr:nvSpPr>
        <xdr:cNvPr id="876" name="AutoShape 46">
          <a:extLst>
            <a:ext uri="{FF2B5EF4-FFF2-40B4-BE49-F238E27FC236}">
              <a16:creationId xmlns:a16="http://schemas.microsoft.com/office/drawing/2014/main" id="{00000000-0008-0000-1D00-00006C030000}"/>
            </a:ext>
          </a:extLst>
        </xdr:cNvPr>
        <xdr:cNvSpPr>
          <a:spLocks noChangeArrowheads="1"/>
        </xdr:cNvSpPr>
      </xdr:nvSpPr>
      <xdr:spPr>
        <a:xfrm>
          <a:off x="3685540" y="8032750"/>
          <a:ext cx="352425" cy="304800"/>
        </a:xfrm>
        <a:prstGeom prst="triangle">
          <a:avLst>
            <a:gd name="adj" fmla="val 50000"/>
          </a:avLst>
        </a:prstGeom>
        <a:solidFill>
          <a:srgbClr val="FF0000"/>
        </a:solidFill>
        <a:ln w="9525">
          <a:solidFill>
            <a:srgbClr val="000000"/>
          </a:solidFill>
          <a:miter lim="800000"/>
        </a:ln>
      </xdr:spPr>
    </xdr:sp>
    <xdr:clientData/>
  </xdr:twoCellAnchor>
  <xdr:twoCellAnchor>
    <xdr:from>
      <xdr:col>8</xdr:col>
      <xdr:colOff>281943</xdr:colOff>
      <xdr:row>163</xdr:row>
      <xdr:rowOff>137160</xdr:rowOff>
    </xdr:from>
    <xdr:to>
      <xdr:col>9</xdr:col>
      <xdr:colOff>93347</xdr:colOff>
      <xdr:row>165</xdr:row>
      <xdr:rowOff>135890</xdr:rowOff>
    </xdr:to>
    <xdr:sp macro="" textlink="">
      <xdr:nvSpPr>
        <xdr:cNvPr id="879" name="Minus 1363">
          <a:extLst>
            <a:ext uri="{FF2B5EF4-FFF2-40B4-BE49-F238E27FC236}">
              <a16:creationId xmlns:a16="http://schemas.microsoft.com/office/drawing/2014/main" id="{00000000-0008-0000-1D00-00006F030000}"/>
            </a:ext>
          </a:extLst>
        </xdr:cNvPr>
        <xdr:cNvSpPr/>
      </xdr:nvSpPr>
      <xdr:spPr>
        <a:xfrm rot="16200000">
          <a:off x="3478530" y="29661485"/>
          <a:ext cx="356870" cy="2330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236223</xdr:colOff>
      <xdr:row>163</xdr:row>
      <xdr:rowOff>129540</xdr:rowOff>
    </xdr:from>
    <xdr:to>
      <xdr:col>23</xdr:col>
      <xdr:colOff>93346</xdr:colOff>
      <xdr:row>165</xdr:row>
      <xdr:rowOff>128270</xdr:rowOff>
    </xdr:to>
    <xdr:sp macro="" textlink="">
      <xdr:nvSpPr>
        <xdr:cNvPr id="770" name="Minus 1363">
          <a:extLst>
            <a:ext uri="{FF2B5EF4-FFF2-40B4-BE49-F238E27FC236}">
              <a16:creationId xmlns:a16="http://schemas.microsoft.com/office/drawing/2014/main" id="{00000000-0008-0000-1D00-000002030000}"/>
            </a:ext>
          </a:extLst>
        </xdr:cNvPr>
        <xdr:cNvSpPr/>
      </xdr:nvSpPr>
      <xdr:spPr>
        <a:xfrm rot="16200000">
          <a:off x="8806180" y="29641800"/>
          <a:ext cx="35687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304800</xdr:colOff>
      <xdr:row>64</xdr:row>
      <xdr:rowOff>137160</xdr:rowOff>
    </xdr:from>
    <xdr:to>
      <xdr:col>5</xdr:col>
      <xdr:colOff>93345</xdr:colOff>
      <xdr:row>66</xdr:row>
      <xdr:rowOff>135890</xdr:rowOff>
    </xdr:to>
    <xdr:sp macro="" textlink="">
      <xdr:nvSpPr>
        <xdr:cNvPr id="62" name="Minus 1363">
          <a:extLst>
            <a:ext uri="{FF2B5EF4-FFF2-40B4-BE49-F238E27FC236}">
              <a16:creationId xmlns:a16="http://schemas.microsoft.com/office/drawing/2014/main" id="{00000000-0008-0000-1D00-00003E000000}"/>
            </a:ext>
          </a:extLst>
        </xdr:cNvPr>
        <xdr:cNvSpPr/>
      </xdr:nvSpPr>
      <xdr:spPr>
        <a:xfrm rot="16200000">
          <a:off x="1934210" y="11944985"/>
          <a:ext cx="356870" cy="210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xdr:col>
      <xdr:colOff>358140</xdr:colOff>
      <xdr:row>64</xdr:row>
      <xdr:rowOff>129540</xdr:rowOff>
    </xdr:from>
    <xdr:to>
      <xdr:col>3</xdr:col>
      <xdr:colOff>70485</xdr:colOff>
      <xdr:row>66</xdr:row>
      <xdr:rowOff>128270</xdr:rowOff>
    </xdr:to>
    <xdr:sp macro="" textlink="">
      <xdr:nvSpPr>
        <xdr:cNvPr id="162" name="Minus 1363">
          <a:extLst>
            <a:ext uri="{FF2B5EF4-FFF2-40B4-BE49-F238E27FC236}">
              <a16:creationId xmlns:a16="http://schemas.microsoft.com/office/drawing/2014/main" id="{00000000-0008-0000-1D00-0000A2000000}"/>
            </a:ext>
          </a:extLst>
        </xdr:cNvPr>
        <xdr:cNvSpPr/>
      </xdr:nvSpPr>
      <xdr:spPr>
        <a:xfrm rot="16200000">
          <a:off x="1149985" y="11938635"/>
          <a:ext cx="356870" cy="20828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0</xdr:col>
      <xdr:colOff>396240</xdr:colOff>
      <xdr:row>64</xdr:row>
      <xdr:rowOff>83820</xdr:rowOff>
    </xdr:from>
    <xdr:to>
      <xdr:col>1</xdr:col>
      <xdr:colOff>78105</xdr:colOff>
      <xdr:row>66</xdr:row>
      <xdr:rowOff>82550</xdr:rowOff>
    </xdr:to>
    <xdr:sp macro="" textlink="">
      <xdr:nvSpPr>
        <xdr:cNvPr id="202" name="Minus 1363">
          <a:extLst>
            <a:ext uri="{FF2B5EF4-FFF2-40B4-BE49-F238E27FC236}">
              <a16:creationId xmlns:a16="http://schemas.microsoft.com/office/drawing/2014/main" id="{00000000-0008-0000-1D00-0000CA000000}"/>
            </a:ext>
          </a:extLst>
        </xdr:cNvPr>
        <xdr:cNvSpPr/>
      </xdr:nvSpPr>
      <xdr:spPr>
        <a:xfrm rot="16200000">
          <a:off x="321310" y="11892915"/>
          <a:ext cx="356870" cy="2076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26</xdr:col>
      <xdr:colOff>220980</xdr:colOff>
      <xdr:row>37</xdr:row>
      <xdr:rowOff>137160</xdr:rowOff>
    </xdr:from>
    <xdr:to>
      <xdr:col>27</xdr:col>
      <xdr:colOff>76200</xdr:colOff>
      <xdr:row>39</xdr:row>
      <xdr:rowOff>135890</xdr:rowOff>
    </xdr:to>
    <xdr:sp macro="" textlink="">
      <xdr:nvSpPr>
        <xdr:cNvPr id="203" name="Minus 1573">
          <a:extLst>
            <a:ext uri="{FF2B5EF4-FFF2-40B4-BE49-F238E27FC236}">
              <a16:creationId xmlns:a16="http://schemas.microsoft.com/office/drawing/2014/main" id="{00000000-0008-0000-1D00-0000CB000000}"/>
            </a:ext>
          </a:extLst>
        </xdr:cNvPr>
        <xdr:cNvSpPr/>
      </xdr:nvSpPr>
      <xdr:spPr>
        <a:xfrm rot="16200000">
          <a:off x="10282555" y="7098665"/>
          <a:ext cx="356870" cy="2330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243840</xdr:colOff>
      <xdr:row>37</xdr:row>
      <xdr:rowOff>106680</xdr:rowOff>
    </xdr:from>
    <xdr:to>
      <xdr:col>23</xdr:col>
      <xdr:colOff>76200</xdr:colOff>
      <xdr:row>39</xdr:row>
      <xdr:rowOff>105410</xdr:rowOff>
    </xdr:to>
    <xdr:sp macro="" textlink="">
      <xdr:nvSpPr>
        <xdr:cNvPr id="768" name="Minus 1573">
          <a:extLst>
            <a:ext uri="{FF2B5EF4-FFF2-40B4-BE49-F238E27FC236}">
              <a16:creationId xmlns:a16="http://schemas.microsoft.com/office/drawing/2014/main" id="{00000000-0008-0000-1D00-000000030000}"/>
            </a:ext>
          </a:extLst>
        </xdr:cNvPr>
        <xdr:cNvSpPr/>
      </xdr:nvSpPr>
      <xdr:spPr>
        <a:xfrm rot="16200000">
          <a:off x="8801735" y="7068820"/>
          <a:ext cx="356870" cy="23241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236220</xdr:colOff>
      <xdr:row>37</xdr:row>
      <xdr:rowOff>129540</xdr:rowOff>
    </xdr:from>
    <xdr:to>
      <xdr:col>25</xdr:col>
      <xdr:colOff>76200</xdr:colOff>
      <xdr:row>39</xdr:row>
      <xdr:rowOff>128270</xdr:rowOff>
    </xdr:to>
    <xdr:sp macro="" textlink="">
      <xdr:nvSpPr>
        <xdr:cNvPr id="880" name="Minus 1573">
          <a:extLst>
            <a:ext uri="{FF2B5EF4-FFF2-40B4-BE49-F238E27FC236}">
              <a16:creationId xmlns:a16="http://schemas.microsoft.com/office/drawing/2014/main" id="{00000000-0008-0000-1D00-000070030000}"/>
            </a:ext>
          </a:extLst>
        </xdr:cNvPr>
        <xdr:cNvSpPr/>
      </xdr:nvSpPr>
      <xdr:spPr>
        <a:xfrm rot="16200000">
          <a:off x="9549765" y="7091680"/>
          <a:ext cx="356870" cy="23241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266700</xdr:colOff>
      <xdr:row>46</xdr:row>
      <xdr:rowOff>137160</xdr:rowOff>
    </xdr:from>
    <xdr:to>
      <xdr:col>15</xdr:col>
      <xdr:colOff>91440</xdr:colOff>
      <xdr:row>48</xdr:row>
      <xdr:rowOff>135890</xdr:rowOff>
    </xdr:to>
    <xdr:sp macro="" textlink="">
      <xdr:nvSpPr>
        <xdr:cNvPr id="881" name="Minus 1573">
          <a:extLst>
            <a:ext uri="{FF2B5EF4-FFF2-40B4-BE49-F238E27FC236}">
              <a16:creationId xmlns:a16="http://schemas.microsoft.com/office/drawing/2014/main" id="{00000000-0008-0000-1D00-000071030000}"/>
            </a:ext>
          </a:extLst>
        </xdr:cNvPr>
        <xdr:cNvSpPr/>
      </xdr:nvSpPr>
      <xdr:spPr>
        <a:xfrm rot="16200000">
          <a:off x="5765165" y="8710930"/>
          <a:ext cx="356870" cy="2317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457200</xdr:colOff>
      <xdr:row>91</xdr:row>
      <xdr:rowOff>137160</xdr:rowOff>
    </xdr:from>
    <xdr:to>
      <xdr:col>1</xdr:col>
      <xdr:colOff>40005</xdr:colOff>
      <xdr:row>93</xdr:row>
      <xdr:rowOff>135890</xdr:rowOff>
    </xdr:to>
    <xdr:sp macro="" textlink="">
      <xdr:nvSpPr>
        <xdr:cNvPr id="910" name="Minus 1363">
          <a:extLst>
            <a:ext uri="{FF2B5EF4-FFF2-40B4-BE49-F238E27FC236}">
              <a16:creationId xmlns:a16="http://schemas.microsoft.com/office/drawing/2014/main" id="{00000000-0008-0000-1D00-00008E030000}"/>
            </a:ext>
          </a:extLst>
        </xdr:cNvPr>
        <xdr:cNvSpPr/>
      </xdr:nvSpPr>
      <xdr:spPr>
        <a:xfrm rot="16200000">
          <a:off x="332740" y="16830675"/>
          <a:ext cx="356870" cy="10858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a:t>
          </a:r>
        </a:p>
      </xdr:txBody>
    </xdr:sp>
    <xdr:clientData/>
  </xdr:twoCellAnchor>
  <xdr:twoCellAnchor>
    <xdr:from>
      <xdr:col>16</xdr:col>
      <xdr:colOff>243840</xdr:colOff>
      <xdr:row>163</xdr:row>
      <xdr:rowOff>137160</xdr:rowOff>
    </xdr:from>
    <xdr:to>
      <xdr:col>17</xdr:col>
      <xdr:colOff>93343</xdr:colOff>
      <xdr:row>165</xdr:row>
      <xdr:rowOff>135890</xdr:rowOff>
    </xdr:to>
    <xdr:sp macro="" textlink="">
      <xdr:nvSpPr>
        <xdr:cNvPr id="911" name="Minus 1363">
          <a:extLst>
            <a:ext uri="{FF2B5EF4-FFF2-40B4-BE49-F238E27FC236}">
              <a16:creationId xmlns:a16="http://schemas.microsoft.com/office/drawing/2014/main" id="{00000000-0008-0000-1D00-00008F030000}"/>
            </a:ext>
          </a:extLst>
        </xdr:cNvPr>
        <xdr:cNvSpPr/>
      </xdr:nvSpPr>
      <xdr:spPr>
        <a:xfrm rot="16200000">
          <a:off x="6517005" y="29650055"/>
          <a:ext cx="356870" cy="25590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274320</xdr:colOff>
      <xdr:row>82</xdr:row>
      <xdr:rowOff>121920</xdr:rowOff>
    </xdr:from>
    <xdr:to>
      <xdr:col>25</xdr:col>
      <xdr:colOff>93345</xdr:colOff>
      <xdr:row>84</xdr:row>
      <xdr:rowOff>120650</xdr:rowOff>
    </xdr:to>
    <xdr:sp macro="" textlink="">
      <xdr:nvSpPr>
        <xdr:cNvPr id="996" name="Minus 1363">
          <a:extLst>
            <a:ext uri="{FF2B5EF4-FFF2-40B4-BE49-F238E27FC236}">
              <a16:creationId xmlns:a16="http://schemas.microsoft.com/office/drawing/2014/main" id="{00000000-0008-0000-1D00-0000E4030000}"/>
            </a:ext>
          </a:extLst>
        </xdr:cNvPr>
        <xdr:cNvSpPr/>
      </xdr:nvSpPr>
      <xdr:spPr>
        <a:xfrm rot="16200000">
          <a:off x="9577070" y="1515237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26</xdr:col>
      <xdr:colOff>243840</xdr:colOff>
      <xdr:row>82</xdr:row>
      <xdr:rowOff>114300</xdr:rowOff>
    </xdr:from>
    <xdr:to>
      <xdr:col>27</xdr:col>
      <xdr:colOff>78105</xdr:colOff>
      <xdr:row>84</xdr:row>
      <xdr:rowOff>113030</xdr:rowOff>
    </xdr:to>
    <xdr:sp macro="" textlink="">
      <xdr:nvSpPr>
        <xdr:cNvPr id="997" name="Minus 1363">
          <a:extLst>
            <a:ext uri="{FF2B5EF4-FFF2-40B4-BE49-F238E27FC236}">
              <a16:creationId xmlns:a16="http://schemas.microsoft.com/office/drawing/2014/main" id="{00000000-0008-0000-1D00-0000E5030000}"/>
            </a:ext>
          </a:extLst>
        </xdr:cNvPr>
        <xdr:cNvSpPr/>
      </xdr:nvSpPr>
      <xdr:spPr>
        <a:xfrm rot="16200000">
          <a:off x="10295255" y="15144750"/>
          <a:ext cx="356870" cy="21209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22</xdr:col>
      <xdr:colOff>274320</xdr:colOff>
      <xdr:row>82</xdr:row>
      <xdr:rowOff>137160</xdr:rowOff>
    </xdr:from>
    <xdr:to>
      <xdr:col>23</xdr:col>
      <xdr:colOff>85725</xdr:colOff>
      <xdr:row>84</xdr:row>
      <xdr:rowOff>135890</xdr:rowOff>
    </xdr:to>
    <xdr:sp macro="" textlink="">
      <xdr:nvSpPr>
        <xdr:cNvPr id="285" name="Minus 1363">
          <a:extLst>
            <a:ext uri="{FF2B5EF4-FFF2-40B4-BE49-F238E27FC236}">
              <a16:creationId xmlns:a16="http://schemas.microsoft.com/office/drawing/2014/main" id="{00000000-0008-0000-1D00-00001D010000}"/>
            </a:ext>
          </a:extLst>
        </xdr:cNvPr>
        <xdr:cNvSpPr/>
      </xdr:nvSpPr>
      <xdr:spPr>
        <a:xfrm rot="16200000">
          <a:off x="8821420" y="1516761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0</xdr:col>
      <xdr:colOff>388620</xdr:colOff>
      <xdr:row>55</xdr:row>
      <xdr:rowOff>129540</xdr:rowOff>
    </xdr:from>
    <xdr:to>
      <xdr:col>1</xdr:col>
      <xdr:colOff>70485</xdr:colOff>
      <xdr:row>57</xdr:row>
      <xdr:rowOff>128270</xdr:rowOff>
    </xdr:to>
    <xdr:sp macro="" textlink="">
      <xdr:nvSpPr>
        <xdr:cNvPr id="216" name="Minus 1363">
          <a:extLst>
            <a:ext uri="{FF2B5EF4-FFF2-40B4-BE49-F238E27FC236}">
              <a16:creationId xmlns:a16="http://schemas.microsoft.com/office/drawing/2014/main" id="{00000000-0008-0000-1D00-0000D8000000}"/>
            </a:ext>
          </a:extLst>
        </xdr:cNvPr>
        <xdr:cNvSpPr/>
      </xdr:nvSpPr>
      <xdr:spPr>
        <a:xfrm rot="16200000">
          <a:off x="313690" y="10327005"/>
          <a:ext cx="356870" cy="2076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cc</a:t>
          </a:r>
        </a:p>
      </xdr:txBody>
    </xdr:sp>
    <xdr:clientData/>
  </xdr:twoCellAnchor>
  <xdr:twoCellAnchor>
    <xdr:from>
      <xdr:col>19</xdr:col>
      <xdr:colOff>0</xdr:colOff>
      <xdr:row>160</xdr:row>
      <xdr:rowOff>53975</xdr:rowOff>
    </xdr:from>
    <xdr:to>
      <xdr:col>20</xdr:col>
      <xdr:colOff>0</xdr:colOff>
      <xdr:row>161</xdr:row>
      <xdr:rowOff>174625</xdr:rowOff>
    </xdr:to>
    <xdr:sp macro="" textlink="">
      <xdr:nvSpPr>
        <xdr:cNvPr id="293" name="AutoShape 46">
          <a:extLst>
            <a:ext uri="{FF2B5EF4-FFF2-40B4-BE49-F238E27FC236}">
              <a16:creationId xmlns:a16="http://schemas.microsoft.com/office/drawing/2014/main" id="{00000000-0008-0000-1D00-000025010000}"/>
            </a:ext>
          </a:extLst>
        </xdr:cNvPr>
        <xdr:cNvSpPr>
          <a:spLocks noChangeArrowheads="1"/>
        </xdr:cNvSpPr>
      </xdr:nvSpPr>
      <xdr:spPr>
        <a:xfrm>
          <a:off x="7861300" y="28762325"/>
          <a:ext cx="374650" cy="298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160</xdr:row>
      <xdr:rowOff>57150</xdr:rowOff>
    </xdr:from>
    <xdr:to>
      <xdr:col>16</xdr:col>
      <xdr:colOff>0</xdr:colOff>
      <xdr:row>162</xdr:row>
      <xdr:rowOff>0</xdr:rowOff>
    </xdr:to>
    <xdr:sp macro="" textlink="">
      <xdr:nvSpPr>
        <xdr:cNvPr id="330" name="AutoShape 46">
          <a:extLst>
            <a:ext uri="{FF2B5EF4-FFF2-40B4-BE49-F238E27FC236}">
              <a16:creationId xmlns:a16="http://schemas.microsoft.com/office/drawing/2014/main" id="{00000000-0008-0000-1D00-00004A010000}"/>
            </a:ext>
          </a:extLst>
        </xdr:cNvPr>
        <xdr:cNvSpPr>
          <a:spLocks noChangeArrowheads="1"/>
        </xdr:cNvSpPr>
      </xdr:nvSpPr>
      <xdr:spPr>
        <a:xfrm>
          <a:off x="5968365" y="28982670"/>
          <a:ext cx="3556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16</xdr:col>
      <xdr:colOff>279082</xdr:colOff>
      <xdr:row>136</xdr:row>
      <xdr:rowOff>124777</xdr:rowOff>
    </xdr:from>
    <xdr:to>
      <xdr:col>17</xdr:col>
      <xdr:colOff>83502</xdr:colOff>
      <xdr:row>138</xdr:row>
      <xdr:rowOff>123507</xdr:rowOff>
    </xdr:to>
    <xdr:sp macro="" textlink="">
      <xdr:nvSpPr>
        <xdr:cNvPr id="675" name="Minus 1363">
          <a:extLst>
            <a:ext uri="{FF2B5EF4-FFF2-40B4-BE49-F238E27FC236}">
              <a16:creationId xmlns:a16="http://schemas.microsoft.com/office/drawing/2014/main" id="{00000000-0008-0000-1D00-0000A3020000}"/>
            </a:ext>
          </a:extLst>
        </xdr:cNvPr>
        <xdr:cNvSpPr/>
      </xdr:nvSpPr>
      <xdr:spPr>
        <a:xfrm rot="16200000">
          <a:off x="6529705" y="24824690"/>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269557</xdr:colOff>
      <xdr:row>136</xdr:row>
      <xdr:rowOff>134302</xdr:rowOff>
    </xdr:from>
    <xdr:to>
      <xdr:col>15</xdr:col>
      <xdr:colOff>73977</xdr:colOff>
      <xdr:row>138</xdr:row>
      <xdr:rowOff>133032</xdr:rowOff>
    </xdr:to>
    <xdr:sp macro="" textlink="">
      <xdr:nvSpPr>
        <xdr:cNvPr id="683" name="Minus 1363">
          <a:extLst>
            <a:ext uri="{FF2B5EF4-FFF2-40B4-BE49-F238E27FC236}">
              <a16:creationId xmlns:a16="http://schemas.microsoft.com/office/drawing/2014/main" id="{00000000-0008-0000-1D00-0000AB020000}"/>
            </a:ext>
          </a:extLst>
        </xdr:cNvPr>
        <xdr:cNvSpPr/>
      </xdr:nvSpPr>
      <xdr:spPr>
        <a:xfrm rot="16200000">
          <a:off x="5757545" y="24834215"/>
          <a:ext cx="35687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253365</xdr:colOff>
      <xdr:row>46</xdr:row>
      <xdr:rowOff>125095</xdr:rowOff>
    </xdr:from>
    <xdr:to>
      <xdr:col>25</xdr:col>
      <xdr:colOff>93345</xdr:colOff>
      <xdr:row>48</xdr:row>
      <xdr:rowOff>123825</xdr:rowOff>
    </xdr:to>
    <xdr:sp macro="" textlink="">
      <xdr:nvSpPr>
        <xdr:cNvPr id="998" name="Minus 1573">
          <a:extLst>
            <a:ext uri="{FF2B5EF4-FFF2-40B4-BE49-F238E27FC236}">
              <a16:creationId xmlns:a16="http://schemas.microsoft.com/office/drawing/2014/main" id="{00000000-0008-0000-1D00-0000E6030000}"/>
            </a:ext>
          </a:extLst>
        </xdr:cNvPr>
        <xdr:cNvSpPr/>
      </xdr:nvSpPr>
      <xdr:spPr>
        <a:xfrm rot="16200000">
          <a:off x="9566910" y="8698865"/>
          <a:ext cx="356870" cy="23241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25</xdr:col>
      <xdr:colOff>2540</xdr:colOff>
      <xdr:row>151</xdr:row>
      <xdr:rowOff>65405</xdr:rowOff>
    </xdr:from>
    <xdr:to>
      <xdr:col>25</xdr:col>
      <xdr:colOff>354965</xdr:colOff>
      <xdr:row>153</xdr:row>
      <xdr:rowOff>8255</xdr:rowOff>
    </xdr:to>
    <xdr:sp macro="" textlink="">
      <xdr:nvSpPr>
        <xdr:cNvPr id="1000" name="AutoShape 46">
          <a:extLst>
            <a:ext uri="{FF2B5EF4-FFF2-40B4-BE49-F238E27FC236}">
              <a16:creationId xmlns:a16="http://schemas.microsoft.com/office/drawing/2014/main" id="{00000000-0008-0000-1D00-0000E8030000}"/>
            </a:ext>
          </a:extLst>
        </xdr:cNvPr>
        <xdr:cNvSpPr>
          <a:spLocks noChangeArrowheads="1"/>
        </xdr:cNvSpPr>
      </xdr:nvSpPr>
      <xdr:spPr>
        <a:xfrm>
          <a:off x="9770745" y="27379295"/>
          <a:ext cx="352425" cy="300990"/>
        </a:xfrm>
        <a:prstGeom prst="triangle">
          <a:avLst>
            <a:gd name="adj" fmla="val 50000"/>
          </a:avLst>
        </a:prstGeom>
        <a:solidFill>
          <a:srgbClr val="FF0000"/>
        </a:solidFill>
        <a:ln w="9525">
          <a:solidFill>
            <a:srgbClr val="000000"/>
          </a:solidFill>
          <a:miter lim="800000"/>
        </a:ln>
      </xdr:spPr>
    </xdr:sp>
    <xdr:clientData/>
  </xdr:twoCellAnchor>
  <xdr:twoCellAnchor>
    <xdr:from>
      <xdr:col>10</xdr:col>
      <xdr:colOff>268287</xdr:colOff>
      <xdr:row>163</xdr:row>
      <xdr:rowOff>116522</xdr:rowOff>
    </xdr:from>
    <xdr:to>
      <xdr:col>11</xdr:col>
      <xdr:colOff>94297</xdr:colOff>
      <xdr:row>165</xdr:row>
      <xdr:rowOff>115252</xdr:rowOff>
    </xdr:to>
    <xdr:sp macro="" textlink="">
      <xdr:nvSpPr>
        <xdr:cNvPr id="1001" name="Minus 1363">
          <a:extLst>
            <a:ext uri="{FF2B5EF4-FFF2-40B4-BE49-F238E27FC236}">
              <a16:creationId xmlns:a16="http://schemas.microsoft.com/office/drawing/2014/main" id="{00000000-0008-0000-1D00-0000E9030000}"/>
            </a:ext>
          </a:extLst>
        </xdr:cNvPr>
        <xdr:cNvSpPr/>
      </xdr:nvSpPr>
      <xdr:spPr>
        <a:xfrm rot="16200000">
          <a:off x="4241800" y="29640530"/>
          <a:ext cx="356870" cy="2330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247332</xdr:colOff>
      <xdr:row>163</xdr:row>
      <xdr:rowOff>127952</xdr:rowOff>
    </xdr:from>
    <xdr:to>
      <xdr:col>13</xdr:col>
      <xdr:colOff>96202</xdr:colOff>
      <xdr:row>165</xdr:row>
      <xdr:rowOff>126682</xdr:rowOff>
    </xdr:to>
    <xdr:sp macro="" textlink="">
      <xdr:nvSpPr>
        <xdr:cNvPr id="1002" name="Minus 1363">
          <a:extLst>
            <a:ext uri="{FF2B5EF4-FFF2-40B4-BE49-F238E27FC236}">
              <a16:creationId xmlns:a16="http://schemas.microsoft.com/office/drawing/2014/main" id="{00000000-0008-0000-1D00-0000EA030000}"/>
            </a:ext>
          </a:extLst>
        </xdr:cNvPr>
        <xdr:cNvSpPr/>
      </xdr:nvSpPr>
      <xdr:spPr>
        <a:xfrm rot="16200000">
          <a:off x="4994910" y="29640530"/>
          <a:ext cx="356870" cy="25590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30</xdr:col>
      <xdr:colOff>0</xdr:colOff>
      <xdr:row>368</xdr:row>
      <xdr:rowOff>0</xdr:rowOff>
    </xdr:from>
    <xdr:to>
      <xdr:col>37</xdr:col>
      <xdr:colOff>154305</xdr:colOff>
      <xdr:row>368</xdr:row>
      <xdr:rowOff>29791</xdr:rowOff>
    </xdr:to>
    <xdr:sp macro="" textlink="">
      <xdr:nvSpPr>
        <xdr:cNvPr id="2" name="Text Box 6212">
          <a:extLst>
            <a:ext uri="{FF2B5EF4-FFF2-40B4-BE49-F238E27FC236}">
              <a16:creationId xmlns:a16="http://schemas.microsoft.com/office/drawing/2014/main" id="{D6629D87-9AA3-47D0-B198-5760F80688E9}"/>
            </a:ext>
          </a:extLst>
        </xdr:cNvPr>
        <xdr:cNvSpPr txBox="1">
          <a:spLocks noChangeArrowheads="1"/>
        </xdr:cNvSpPr>
      </xdr:nvSpPr>
      <xdr:spPr>
        <a:xfrm>
          <a:off x="12085320" y="65173860"/>
          <a:ext cx="4848225" cy="29791"/>
        </a:xfrm>
        <a:prstGeom prst="rect">
          <a:avLst/>
        </a:prstGeom>
        <a:noFill/>
        <a:ln w="9525">
          <a:noFill/>
          <a:miter lim="800000"/>
        </a:ln>
      </xdr:spPr>
    </xdr:sp>
    <xdr:clientData/>
  </xdr:twoCellAnchor>
  <xdr:twoCellAnchor editAs="oneCell">
    <xdr:from>
      <xdr:col>23</xdr:col>
      <xdr:colOff>114300</xdr:colOff>
      <xdr:row>371</xdr:row>
      <xdr:rowOff>0</xdr:rowOff>
    </xdr:from>
    <xdr:to>
      <xdr:col>23</xdr:col>
      <xdr:colOff>283083</xdr:colOff>
      <xdr:row>371</xdr:row>
      <xdr:rowOff>29718</xdr:rowOff>
    </xdr:to>
    <xdr:sp macro="" textlink="">
      <xdr:nvSpPr>
        <xdr:cNvPr id="3" name="Text Box 11802">
          <a:extLst>
            <a:ext uri="{FF2B5EF4-FFF2-40B4-BE49-F238E27FC236}">
              <a16:creationId xmlns:a16="http://schemas.microsoft.com/office/drawing/2014/main" id="{B1F7FAF6-DD3A-4277-9803-586EDCE5C5BE}"/>
            </a:ext>
          </a:extLst>
        </xdr:cNvPr>
        <xdr:cNvSpPr txBox="1">
          <a:spLocks noChangeArrowheads="1"/>
        </xdr:cNvSpPr>
      </xdr:nvSpPr>
      <xdr:spPr>
        <a:xfrm>
          <a:off x="9464040" y="65722500"/>
          <a:ext cx="168783" cy="29718"/>
        </a:xfrm>
        <a:prstGeom prst="rect">
          <a:avLst/>
        </a:prstGeom>
        <a:noFill/>
        <a:ln w="9525">
          <a:noFill/>
          <a:miter lim="800000"/>
        </a:ln>
      </xdr:spPr>
    </xdr:sp>
    <xdr:clientData/>
  </xdr:twoCellAnchor>
  <xdr:twoCellAnchor>
    <xdr:from>
      <xdr:col>21</xdr:col>
      <xdr:colOff>0</xdr:colOff>
      <xdr:row>297</xdr:row>
      <xdr:rowOff>57150</xdr:rowOff>
    </xdr:from>
    <xdr:to>
      <xdr:col>22</xdr:col>
      <xdr:colOff>0</xdr:colOff>
      <xdr:row>299</xdr:row>
      <xdr:rowOff>0</xdr:rowOff>
    </xdr:to>
    <xdr:sp macro="" textlink="">
      <xdr:nvSpPr>
        <xdr:cNvPr id="4" name="AutoShape 46">
          <a:extLst>
            <a:ext uri="{FF2B5EF4-FFF2-40B4-BE49-F238E27FC236}">
              <a16:creationId xmlns:a16="http://schemas.microsoft.com/office/drawing/2014/main" id="{9B594001-EC7E-4B67-87C7-CAADC12AB47C}"/>
            </a:ext>
          </a:extLst>
        </xdr:cNvPr>
        <xdr:cNvSpPr>
          <a:spLocks noChangeArrowheads="1"/>
        </xdr:cNvSpPr>
      </xdr:nvSpPr>
      <xdr:spPr>
        <a:xfrm>
          <a:off x="8572500" y="52779930"/>
          <a:ext cx="365760" cy="293370"/>
        </a:xfrm>
        <a:prstGeom prst="triangle">
          <a:avLst>
            <a:gd name="adj" fmla="val 50000"/>
          </a:avLst>
        </a:prstGeom>
        <a:noFill/>
        <a:ln w="9525">
          <a:solidFill>
            <a:srgbClr val="000000"/>
          </a:solidFill>
          <a:miter lim="800000"/>
        </a:ln>
      </xdr:spPr>
    </xdr:sp>
    <xdr:clientData/>
  </xdr:twoCellAnchor>
  <xdr:twoCellAnchor>
    <xdr:from>
      <xdr:col>1</xdr:col>
      <xdr:colOff>0</xdr:colOff>
      <xdr:row>306</xdr:row>
      <xdr:rowOff>57150</xdr:rowOff>
    </xdr:from>
    <xdr:to>
      <xdr:col>2</xdr:col>
      <xdr:colOff>0</xdr:colOff>
      <xdr:row>308</xdr:row>
      <xdr:rowOff>0</xdr:rowOff>
    </xdr:to>
    <xdr:sp macro="" textlink="">
      <xdr:nvSpPr>
        <xdr:cNvPr id="5" name="AutoShape 46">
          <a:extLst>
            <a:ext uri="{FF2B5EF4-FFF2-40B4-BE49-F238E27FC236}">
              <a16:creationId xmlns:a16="http://schemas.microsoft.com/office/drawing/2014/main" id="{7E60D7D2-D969-4E62-A1F4-63FA0488BAA9}"/>
            </a:ext>
          </a:extLst>
        </xdr:cNvPr>
        <xdr:cNvSpPr>
          <a:spLocks noChangeArrowheads="1"/>
        </xdr:cNvSpPr>
      </xdr:nvSpPr>
      <xdr:spPr>
        <a:xfrm>
          <a:off x="541020" y="54357270"/>
          <a:ext cx="388620" cy="293370"/>
        </a:xfrm>
        <a:prstGeom prst="triangle">
          <a:avLst>
            <a:gd name="adj" fmla="val 50000"/>
          </a:avLst>
        </a:prstGeom>
        <a:noFill/>
        <a:ln w="9525">
          <a:solidFill>
            <a:srgbClr val="000000"/>
          </a:solidFill>
          <a:miter lim="800000"/>
        </a:ln>
      </xdr:spPr>
    </xdr:sp>
    <xdr:clientData/>
  </xdr:twoCellAnchor>
  <xdr:twoCellAnchor>
    <xdr:from>
      <xdr:col>5</xdr:col>
      <xdr:colOff>0</xdr:colOff>
      <xdr:row>306</xdr:row>
      <xdr:rowOff>57150</xdr:rowOff>
    </xdr:from>
    <xdr:to>
      <xdr:col>5</xdr:col>
      <xdr:colOff>352425</xdr:colOff>
      <xdr:row>308</xdr:row>
      <xdr:rowOff>0</xdr:rowOff>
    </xdr:to>
    <xdr:sp macro="" textlink="">
      <xdr:nvSpPr>
        <xdr:cNvPr id="6" name="AutoShape 46">
          <a:extLst>
            <a:ext uri="{FF2B5EF4-FFF2-40B4-BE49-F238E27FC236}">
              <a16:creationId xmlns:a16="http://schemas.microsoft.com/office/drawing/2014/main" id="{E005DF89-F602-493C-96D7-9866B3CD6FAB}"/>
            </a:ext>
          </a:extLst>
        </xdr:cNvPr>
        <xdr:cNvSpPr>
          <a:spLocks noChangeArrowheads="1"/>
        </xdr:cNvSpPr>
      </xdr:nvSpPr>
      <xdr:spPr>
        <a:xfrm>
          <a:off x="2255520" y="54357270"/>
          <a:ext cx="352425" cy="293370"/>
        </a:xfrm>
        <a:prstGeom prst="triangle">
          <a:avLst>
            <a:gd name="adj" fmla="val 50000"/>
          </a:avLst>
        </a:prstGeom>
        <a:noFill/>
        <a:ln w="9525">
          <a:solidFill>
            <a:srgbClr val="000000"/>
          </a:solidFill>
          <a:miter lim="800000"/>
        </a:ln>
      </xdr:spPr>
    </xdr:sp>
    <xdr:clientData/>
  </xdr:twoCellAnchor>
  <xdr:twoCellAnchor>
    <xdr:from>
      <xdr:col>9</xdr:col>
      <xdr:colOff>0</xdr:colOff>
      <xdr:row>306</xdr:row>
      <xdr:rowOff>57150</xdr:rowOff>
    </xdr:from>
    <xdr:to>
      <xdr:col>9</xdr:col>
      <xdr:colOff>352425</xdr:colOff>
      <xdr:row>308</xdr:row>
      <xdr:rowOff>0</xdr:rowOff>
    </xdr:to>
    <xdr:sp macro="" textlink="">
      <xdr:nvSpPr>
        <xdr:cNvPr id="7" name="AutoShape 46">
          <a:extLst>
            <a:ext uri="{FF2B5EF4-FFF2-40B4-BE49-F238E27FC236}">
              <a16:creationId xmlns:a16="http://schemas.microsoft.com/office/drawing/2014/main" id="{0AD68DCF-8C95-45F6-A6B6-22A4ACE14829}"/>
            </a:ext>
          </a:extLst>
        </xdr:cNvPr>
        <xdr:cNvSpPr>
          <a:spLocks noChangeArrowheads="1"/>
        </xdr:cNvSpPr>
      </xdr:nvSpPr>
      <xdr:spPr>
        <a:xfrm>
          <a:off x="3855720" y="5435727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306</xdr:row>
      <xdr:rowOff>57150</xdr:rowOff>
    </xdr:from>
    <xdr:to>
      <xdr:col>11</xdr:col>
      <xdr:colOff>352425</xdr:colOff>
      <xdr:row>308</xdr:row>
      <xdr:rowOff>0</xdr:rowOff>
    </xdr:to>
    <xdr:sp macro="" textlink="">
      <xdr:nvSpPr>
        <xdr:cNvPr id="8" name="AutoShape 46">
          <a:extLst>
            <a:ext uri="{FF2B5EF4-FFF2-40B4-BE49-F238E27FC236}">
              <a16:creationId xmlns:a16="http://schemas.microsoft.com/office/drawing/2014/main" id="{41EEA705-60E1-493D-AF73-0A47524710AE}"/>
            </a:ext>
          </a:extLst>
        </xdr:cNvPr>
        <xdr:cNvSpPr>
          <a:spLocks noChangeArrowheads="1"/>
        </xdr:cNvSpPr>
      </xdr:nvSpPr>
      <xdr:spPr>
        <a:xfrm>
          <a:off x="464058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297</xdr:row>
      <xdr:rowOff>57150</xdr:rowOff>
    </xdr:from>
    <xdr:to>
      <xdr:col>23</xdr:col>
      <xdr:colOff>352425</xdr:colOff>
      <xdr:row>299</xdr:row>
      <xdr:rowOff>0</xdr:rowOff>
    </xdr:to>
    <xdr:sp macro="" textlink="">
      <xdr:nvSpPr>
        <xdr:cNvPr id="9" name="AutoShape 46">
          <a:extLst>
            <a:ext uri="{FF2B5EF4-FFF2-40B4-BE49-F238E27FC236}">
              <a16:creationId xmlns:a16="http://schemas.microsoft.com/office/drawing/2014/main" id="{5B530225-ED36-4BAE-A020-1F5544584DC4}"/>
            </a:ext>
          </a:extLst>
        </xdr:cNvPr>
        <xdr:cNvSpPr>
          <a:spLocks noChangeArrowheads="1"/>
        </xdr:cNvSpPr>
      </xdr:nvSpPr>
      <xdr:spPr>
        <a:xfrm>
          <a:off x="9349740" y="5277993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297</xdr:row>
      <xdr:rowOff>57150</xdr:rowOff>
    </xdr:from>
    <xdr:to>
      <xdr:col>25</xdr:col>
      <xdr:colOff>352425</xdr:colOff>
      <xdr:row>299</xdr:row>
      <xdr:rowOff>0</xdr:rowOff>
    </xdr:to>
    <xdr:sp macro="" textlink="">
      <xdr:nvSpPr>
        <xdr:cNvPr id="10" name="AutoShape 46">
          <a:extLst>
            <a:ext uri="{FF2B5EF4-FFF2-40B4-BE49-F238E27FC236}">
              <a16:creationId xmlns:a16="http://schemas.microsoft.com/office/drawing/2014/main" id="{37B5614F-73F4-4E15-A3F2-DB2C2A4AB6DB}"/>
            </a:ext>
          </a:extLst>
        </xdr:cNvPr>
        <xdr:cNvSpPr>
          <a:spLocks noChangeArrowheads="1"/>
        </xdr:cNvSpPr>
      </xdr:nvSpPr>
      <xdr:spPr>
        <a:xfrm>
          <a:off x="10119360" y="5277993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297</xdr:row>
      <xdr:rowOff>57150</xdr:rowOff>
    </xdr:from>
    <xdr:to>
      <xdr:col>19</xdr:col>
      <xdr:colOff>352425</xdr:colOff>
      <xdr:row>299</xdr:row>
      <xdr:rowOff>0</xdr:rowOff>
    </xdr:to>
    <xdr:sp macro="" textlink="">
      <xdr:nvSpPr>
        <xdr:cNvPr id="11" name="AutoShape 46">
          <a:extLst>
            <a:ext uri="{FF2B5EF4-FFF2-40B4-BE49-F238E27FC236}">
              <a16:creationId xmlns:a16="http://schemas.microsoft.com/office/drawing/2014/main" id="{5666B074-122C-4399-AB1C-BE983ED357E4}"/>
            </a:ext>
          </a:extLst>
        </xdr:cNvPr>
        <xdr:cNvSpPr>
          <a:spLocks noChangeArrowheads="1"/>
        </xdr:cNvSpPr>
      </xdr:nvSpPr>
      <xdr:spPr>
        <a:xfrm>
          <a:off x="7772400" y="52779930"/>
          <a:ext cx="352425" cy="293370"/>
        </a:xfrm>
        <a:prstGeom prst="triangle">
          <a:avLst>
            <a:gd name="adj" fmla="val 50000"/>
          </a:avLst>
        </a:prstGeom>
        <a:noFill/>
        <a:ln w="9525">
          <a:solidFill>
            <a:srgbClr val="000000"/>
          </a:solidFill>
          <a:miter lim="800000"/>
        </a:ln>
      </xdr:spPr>
    </xdr:sp>
    <xdr:clientData/>
  </xdr:twoCellAnchor>
  <xdr:twoCellAnchor>
    <xdr:from>
      <xdr:col>17</xdr:col>
      <xdr:colOff>0</xdr:colOff>
      <xdr:row>297</xdr:row>
      <xdr:rowOff>57150</xdr:rowOff>
    </xdr:from>
    <xdr:to>
      <xdr:col>17</xdr:col>
      <xdr:colOff>352425</xdr:colOff>
      <xdr:row>299</xdr:row>
      <xdr:rowOff>0</xdr:rowOff>
    </xdr:to>
    <xdr:sp macro="" textlink="">
      <xdr:nvSpPr>
        <xdr:cNvPr id="12" name="AutoShape 46">
          <a:extLst>
            <a:ext uri="{FF2B5EF4-FFF2-40B4-BE49-F238E27FC236}">
              <a16:creationId xmlns:a16="http://schemas.microsoft.com/office/drawing/2014/main" id="{22F04ACB-DB96-44E2-A97D-7E3CC15D0E3F}"/>
            </a:ext>
          </a:extLst>
        </xdr:cNvPr>
        <xdr:cNvSpPr>
          <a:spLocks noChangeArrowheads="1"/>
        </xdr:cNvSpPr>
      </xdr:nvSpPr>
      <xdr:spPr>
        <a:xfrm>
          <a:off x="6995160" y="5277993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297</xdr:row>
      <xdr:rowOff>57150</xdr:rowOff>
    </xdr:from>
    <xdr:to>
      <xdr:col>15</xdr:col>
      <xdr:colOff>352425</xdr:colOff>
      <xdr:row>299</xdr:row>
      <xdr:rowOff>0</xdr:rowOff>
    </xdr:to>
    <xdr:sp macro="" textlink="">
      <xdr:nvSpPr>
        <xdr:cNvPr id="13" name="AutoShape 46">
          <a:extLst>
            <a:ext uri="{FF2B5EF4-FFF2-40B4-BE49-F238E27FC236}">
              <a16:creationId xmlns:a16="http://schemas.microsoft.com/office/drawing/2014/main" id="{9DC478A7-5DB6-467F-83EC-EC9BCAC14552}"/>
            </a:ext>
          </a:extLst>
        </xdr:cNvPr>
        <xdr:cNvSpPr>
          <a:spLocks noChangeArrowheads="1"/>
        </xdr:cNvSpPr>
      </xdr:nvSpPr>
      <xdr:spPr>
        <a:xfrm>
          <a:off x="6210300" y="52779930"/>
          <a:ext cx="352425" cy="293370"/>
        </a:xfrm>
        <a:prstGeom prst="triangle">
          <a:avLst>
            <a:gd name="adj" fmla="val 50000"/>
          </a:avLst>
        </a:prstGeom>
        <a:noFill/>
        <a:ln w="9525">
          <a:solidFill>
            <a:srgbClr val="000000"/>
          </a:solidFill>
          <a:miter lim="800000"/>
        </a:ln>
      </xdr:spPr>
    </xdr:sp>
    <xdr:clientData/>
  </xdr:twoCellAnchor>
  <xdr:twoCellAnchor>
    <xdr:from>
      <xdr:col>0</xdr:col>
      <xdr:colOff>171450</xdr:colOff>
      <xdr:row>306</xdr:row>
      <xdr:rowOff>47625</xdr:rowOff>
    </xdr:from>
    <xdr:to>
      <xdr:col>1</xdr:col>
      <xdr:colOff>180975</xdr:colOff>
      <xdr:row>306</xdr:row>
      <xdr:rowOff>152400</xdr:rowOff>
    </xdr:to>
    <xdr:sp macro="" textlink="">
      <xdr:nvSpPr>
        <xdr:cNvPr id="14" name="Freeform 10707">
          <a:extLst>
            <a:ext uri="{FF2B5EF4-FFF2-40B4-BE49-F238E27FC236}">
              <a16:creationId xmlns:a16="http://schemas.microsoft.com/office/drawing/2014/main" id="{7DFF0307-BBFC-4687-917C-267707458E80}"/>
            </a:ext>
          </a:extLst>
        </xdr:cNvPr>
        <xdr:cNvSpPr/>
      </xdr:nvSpPr>
      <xdr:spPr>
        <a:xfrm>
          <a:off x="171450" y="5434774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306</xdr:row>
      <xdr:rowOff>47625</xdr:rowOff>
    </xdr:from>
    <xdr:to>
      <xdr:col>3</xdr:col>
      <xdr:colOff>180975</xdr:colOff>
      <xdr:row>306</xdr:row>
      <xdr:rowOff>152400</xdr:rowOff>
    </xdr:to>
    <xdr:sp macro="" textlink="">
      <xdr:nvSpPr>
        <xdr:cNvPr id="15" name="Freeform 10707">
          <a:extLst>
            <a:ext uri="{FF2B5EF4-FFF2-40B4-BE49-F238E27FC236}">
              <a16:creationId xmlns:a16="http://schemas.microsoft.com/office/drawing/2014/main" id="{2FC20223-CDD3-425F-999C-D4F667B6156C}"/>
            </a:ext>
          </a:extLst>
        </xdr:cNvPr>
        <xdr:cNvSpPr/>
      </xdr:nvSpPr>
      <xdr:spPr>
        <a:xfrm>
          <a:off x="712470" y="5434774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3</xdr:col>
      <xdr:colOff>171450</xdr:colOff>
      <xdr:row>306</xdr:row>
      <xdr:rowOff>47625</xdr:rowOff>
    </xdr:from>
    <xdr:to>
      <xdr:col>5</xdr:col>
      <xdr:colOff>180975</xdr:colOff>
      <xdr:row>306</xdr:row>
      <xdr:rowOff>152400</xdr:rowOff>
    </xdr:to>
    <xdr:sp macro="" textlink="">
      <xdr:nvSpPr>
        <xdr:cNvPr id="16" name="Freeform 10707">
          <a:extLst>
            <a:ext uri="{FF2B5EF4-FFF2-40B4-BE49-F238E27FC236}">
              <a16:creationId xmlns:a16="http://schemas.microsoft.com/office/drawing/2014/main" id="{0846858C-8D5A-4BBD-9757-A5FA55E67D8B}"/>
            </a:ext>
          </a:extLst>
        </xdr:cNvPr>
        <xdr:cNvSpPr/>
      </xdr:nvSpPr>
      <xdr:spPr>
        <a:xfrm>
          <a:off x="1611630" y="5434774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171450</xdr:colOff>
      <xdr:row>306</xdr:row>
      <xdr:rowOff>47625</xdr:rowOff>
    </xdr:from>
    <xdr:to>
      <xdr:col>7</xdr:col>
      <xdr:colOff>180975</xdr:colOff>
      <xdr:row>306</xdr:row>
      <xdr:rowOff>152400</xdr:rowOff>
    </xdr:to>
    <xdr:sp macro="" textlink="">
      <xdr:nvSpPr>
        <xdr:cNvPr id="17" name="Freeform 10707">
          <a:extLst>
            <a:ext uri="{FF2B5EF4-FFF2-40B4-BE49-F238E27FC236}">
              <a16:creationId xmlns:a16="http://schemas.microsoft.com/office/drawing/2014/main" id="{1E662D3C-AE54-4292-AB63-626DB8AF0A1E}"/>
            </a:ext>
          </a:extLst>
        </xdr:cNvPr>
        <xdr:cNvSpPr/>
      </xdr:nvSpPr>
      <xdr:spPr>
        <a:xfrm>
          <a:off x="2426970" y="543477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7</xdr:col>
      <xdr:colOff>171450</xdr:colOff>
      <xdr:row>306</xdr:row>
      <xdr:rowOff>47625</xdr:rowOff>
    </xdr:from>
    <xdr:to>
      <xdr:col>9</xdr:col>
      <xdr:colOff>180975</xdr:colOff>
      <xdr:row>306</xdr:row>
      <xdr:rowOff>152400</xdr:rowOff>
    </xdr:to>
    <xdr:sp macro="" textlink="">
      <xdr:nvSpPr>
        <xdr:cNvPr id="18" name="Freeform 10707">
          <a:extLst>
            <a:ext uri="{FF2B5EF4-FFF2-40B4-BE49-F238E27FC236}">
              <a16:creationId xmlns:a16="http://schemas.microsoft.com/office/drawing/2014/main" id="{CBD29F8C-8CCE-4CC4-A868-793AD4E9923E}"/>
            </a:ext>
          </a:extLst>
        </xdr:cNvPr>
        <xdr:cNvSpPr/>
      </xdr:nvSpPr>
      <xdr:spPr>
        <a:xfrm>
          <a:off x="3227070" y="543477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306</xdr:row>
      <xdr:rowOff>47625</xdr:rowOff>
    </xdr:from>
    <xdr:to>
      <xdr:col>11</xdr:col>
      <xdr:colOff>180975</xdr:colOff>
      <xdr:row>306</xdr:row>
      <xdr:rowOff>152400</xdr:rowOff>
    </xdr:to>
    <xdr:sp macro="" textlink="">
      <xdr:nvSpPr>
        <xdr:cNvPr id="19" name="Freeform 10707">
          <a:extLst>
            <a:ext uri="{FF2B5EF4-FFF2-40B4-BE49-F238E27FC236}">
              <a16:creationId xmlns:a16="http://schemas.microsoft.com/office/drawing/2014/main" id="{81C0F519-1D0E-42CD-BC34-CFF103C6D058}"/>
            </a:ext>
          </a:extLst>
        </xdr:cNvPr>
        <xdr:cNvSpPr/>
      </xdr:nvSpPr>
      <xdr:spPr>
        <a:xfrm>
          <a:off x="4027170" y="543477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297</xdr:row>
      <xdr:rowOff>47625</xdr:rowOff>
    </xdr:from>
    <xdr:to>
      <xdr:col>19</xdr:col>
      <xdr:colOff>180975</xdr:colOff>
      <xdr:row>297</xdr:row>
      <xdr:rowOff>152400</xdr:rowOff>
    </xdr:to>
    <xdr:sp macro="" textlink="">
      <xdr:nvSpPr>
        <xdr:cNvPr id="20" name="Freeform 10707">
          <a:extLst>
            <a:ext uri="{FF2B5EF4-FFF2-40B4-BE49-F238E27FC236}">
              <a16:creationId xmlns:a16="http://schemas.microsoft.com/office/drawing/2014/main" id="{FEBBA98F-D621-4CA8-AA7F-739C578F1061}"/>
            </a:ext>
          </a:extLst>
        </xdr:cNvPr>
        <xdr:cNvSpPr/>
      </xdr:nvSpPr>
      <xdr:spPr>
        <a:xfrm>
          <a:off x="7166610" y="5277040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306</xdr:row>
      <xdr:rowOff>47625</xdr:rowOff>
    </xdr:from>
    <xdr:to>
      <xdr:col>13</xdr:col>
      <xdr:colOff>180975</xdr:colOff>
      <xdr:row>306</xdr:row>
      <xdr:rowOff>152400</xdr:rowOff>
    </xdr:to>
    <xdr:sp macro="" textlink="">
      <xdr:nvSpPr>
        <xdr:cNvPr id="24" name="Freeform 10707">
          <a:extLst>
            <a:ext uri="{FF2B5EF4-FFF2-40B4-BE49-F238E27FC236}">
              <a16:creationId xmlns:a16="http://schemas.microsoft.com/office/drawing/2014/main" id="{A1EFFBC9-74EA-4184-A230-7310A792CB8E}"/>
            </a:ext>
          </a:extLst>
        </xdr:cNvPr>
        <xdr:cNvSpPr/>
      </xdr:nvSpPr>
      <xdr:spPr>
        <a:xfrm>
          <a:off x="4812030" y="543477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180974</xdr:colOff>
      <xdr:row>306</xdr:row>
      <xdr:rowOff>47625</xdr:rowOff>
    </xdr:from>
    <xdr:to>
      <xdr:col>15</xdr:col>
      <xdr:colOff>171449</xdr:colOff>
      <xdr:row>306</xdr:row>
      <xdr:rowOff>123825</xdr:rowOff>
    </xdr:to>
    <xdr:sp macro="" textlink="">
      <xdr:nvSpPr>
        <xdr:cNvPr id="25" name="Freeform 10707">
          <a:extLst>
            <a:ext uri="{FF2B5EF4-FFF2-40B4-BE49-F238E27FC236}">
              <a16:creationId xmlns:a16="http://schemas.microsoft.com/office/drawing/2014/main" id="{C62001B8-946C-4188-BA4C-859F9298B703}"/>
            </a:ext>
          </a:extLst>
        </xdr:cNvPr>
        <xdr:cNvSpPr/>
      </xdr:nvSpPr>
      <xdr:spPr>
        <a:xfrm>
          <a:off x="5606414" y="54347745"/>
          <a:ext cx="77533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308</xdr:row>
      <xdr:rowOff>0</xdr:rowOff>
    </xdr:from>
    <xdr:to>
      <xdr:col>5</xdr:col>
      <xdr:colOff>352425</xdr:colOff>
      <xdr:row>308</xdr:row>
      <xdr:rowOff>0</xdr:rowOff>
    </xdr:to>
    <xdr:sp macro="" textlink="">
      <xdr:nvSpPr>
        <xdr:cNvPr id="27" name="AutoShape 46">
          <a:extLst>
            <a:ext uri="{FF2B5EF4-FFF2-40B4-BE49-F238E27FC236}">
              <a16:creationId xmlns:a16="http://schemas.microsoft.com/office/drawing/2014/main" id="{0E36148D-4EB8-477B-9E5B-5A25A0BFF9DE}"/>
            </a:ext>
          </a:extLst>
        </xdr:cNvPr>
        <xdr:cNvSpPr>
          <a:spLocks noChangeArrowheads="1"/>
        </xdr:cNvSpPr>
      </xdr:nvSpPr>
      <xdr:spPr>
        <a:xfrm>
          <a:off x="2255520" y="54650640"/>
          <a:ext cx="352425" cy="0"/>
        </a:xfrm>
        <a:prstGeom prst="triangle">
          <a:avLst>
            <a:gd name="adj" fmla="val 50000"/>
          </a:avLst>
        </a:prstGeom>
        <a:noFill/>
        <a:ln w="9525">
          <a:solidFill>
            <a:srgbClr val="000000"/>
          </a:solidFill>
          <a:miter lim="800000"/>
        </a:ln>
      </xdr:spPr>
    </xdr:sp>
    <xdr:clientData/>
  </xdr:twoCellAnchor>
  <xdr:twoCellAnchor>
    <xdr:from>
      <xdr:col>11</xdr:col>
      <xdr:colOff>0</xdr:colOff>
      <xdr:row>241</xdr:row>
      <xdr:rowOff>57150</xdr:rowOff>
    </xdr:from>
    <xdr:to>
      <xdr:col>12</xdr:col>
      <xdr:colOff>0</xdr:colOff>
      <xdr:row>243</xdr:row>
      <xdr:rowOff>0</xdr:rowOff>
    </xdr:to>
    <xdr:sp macro="" textlink="">
      <xdr:nvSpPr>
        <xdr:cNvPr id="28" name="AutoShape 46">
          <a:extLst>
            <a:ext uri="{FF2B5EF4-FFF2-40B4-BE49-F238E27FC236}">
              <a16:creationId xmlns:a16="http://schemas.microsoft.com/office/drawing/2014/main" id="{AE2701C9-F90A-446A-A792-FD38E5603906}"/>
            </a:ext>
          </a:extLst>
        </xdr:cNvPr>
        <xdr:cNvSpPr>
          <a:spLocks noChangeArrowheads="1"/>
        </xdr:cNvSpPr>
      </xdr:nvSpPr>
      <xdr:spPr>
        <a:xfrm>
          <a:off x="4640580" y="42965370"/>
          <a:ext cx="365760"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241</xdr:row>
      <xdr:rowOff>57150</xdr:rowOff>
    </xdr:from>
    <xdr:to>
      <xdr:col>15</xdr:col>
      <xdr:colOff>352425</xdr:colOff>
      <xdr:row>243</xdr:row>
      <xdr:rowOff>0</xdr:rowOff>
    </xdr:to>
    <xdr:sp macro="" textlink="">
      <xdr:nvSpPr>
        <xdr:cNvPr id="29" name="AutoShape 46">
          <a:extLst>
            <a:ext uri="{FF2B5EF4-FFF2-40B4-BE49-F238E27FC236}">
              <a16:creationId xmlns:a16="http://schemas.microsoft.com/office/drawing/2014/main" id="{A107BC21-D01B-41CC-B5F4-6F14E10A5EA3}"/>
            </a:ext>
          </a:extLst>
        </xdr:cNvPr>
        <xdr:cNvSpPr>
          <a:spLocks noChangeArrowheads="1"/>
        </xdr:cNvSpPr>
      </xdr:nvSpPr>
      <xdr:spPr>
        <a:xfrm>
          <a:off x="6210300" y="4296537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241</xdr:row>
      <xdr:rowOff>57150</xdr:rowOff>
    </xdr:from>
    <xdr:to>
      <xdr:col>19</xdr:col>
      <xdr:colOff>352425</xdr:colOff>
      <xdr:row>243</xdr:row>
      <xdr:rowOff>0</xdr:rowOff>
    </xdr:to>
    <xdr:sp macro="" textlink="">
      <xdr:nvSpPr>
        <xdr:cNvPr id="30" name="AutoShape 46">
          <a:extLst>
            <a:ext uri="{FF2B5EF4-FFF2-40B4-BE49-F238E27FC236}">
              <a16:creationId xmlns:a16="http://schemas.microsoft.com/office/drawing/2014/main" id="{548860E1-CB09-4DEB-BEE0-38F8924374EA}"/>
            </a:ext>
          </a:extLst>
        </xdr:cNvPr>
        <xdr:cNvSpPr>
          <a:spLocks noChangeArrowheads="1"/>
        </xdr:cNvSpPr>
      </xdr:nvSpPr>
      <xdr:spPr>
        <a:xfrm>
          <a:off x="777240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241</xdr:row>
      <xdr:rowOff>57150</xdr:rowOff>
    </xdr:from>
    <xdr:to>
      <xdr:col>21</xdr:col>
      <xdr:colOff>352425</xdr:colOff>
      <xdr:row>243</xdr:row>
      <xdr:rowOff>0</xdr:rowOff>
    </xdr:to>
    <xdr:sp macro="" textlink="">
      <xdr:nvSpPr>
        <xdr:cNvPr id="31" name="AutoShape 46">
          <a:extLst>
            <a:ext uri="{FF2B5EF4-FFF2-40B4-BE49-F238E27FC236}">
              <a16:creationId xmlns:a16="http://schemas.microsoft.com/office/drawing/2014/main" id="{9522AAD0-BB91-47CF-8849-A9EED72CF368}"/>
            </a:ext>
          </a:extLst>
        </xdr:cNvPr>
        <xdr:cNvSpPr>
          <a:spLocks noChangeArrowheads="1"/>
        </xdr:cNvSpPr>
      </xdr:nvSpPr>
      <xdr:spPr>
        <a:xfrm>
          <a:off x="857250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241</xdr:row>
      <xdr:rowOff>57150</xdr:rowOff>
    </xdr:from>
    <xdr:to>
      <xdr:col>7</xdr:col>
      <xdr:colOff>352425</xdr:colOff>
      <xdr:row>243</xdr:row>
      <xdr:rowOff>0</xdr:rowOff>
    </xdr:to>
    <xdr:sp macro="" textlink="">
      <xdr:nvSpPr>
        <xdr:cNvPr id="32" name="AutoShape 46">
          <a:extLst>
            <a:ext uri="{FF2B5EF4-FFF2-40B4-BE49-F238E27FC236}">
              <a16:creationId xmlns:a16="http://schemas.microsoft.com/office/drawing/2014/main" id="{634B9225-EFE4-415E-BAF2-8F7DD74E2A4D}"/>
            </a:ext>
          </a:extLst>
        </xdr:cNvPr>
        <xdr:cNvSpPr>
          <a:spLocks noChangeArrowheads="1"/>
        </xdr:cNvSpPr>
      </xdr:nvSpPr>
      <xdr:spPr>
        <a:xfrm>
          <a:off x="3055620" y="42965370"/>
          <a:ext cx="352425" cy="293370"/>
        </a:xfrm>
        <a:prstGeom prst="triangle">
          <a:avLst>
            <a:gd name="adj" fmla="val 50000"/>
          </a:avLst>
        </a:prstGeom>
        <a:noFill/>
        <a:ln w="9525">
          <a:solidFill>
            <a:srgbClr val="000000"/>
          </a:solidFill>
          <a:miter lim="800000"/>
        </a:ln>
      </xdr:spPr>
    </xdr:sp>
    <xdr:clientData/>
  </xdr:twoCellAnchor>
  <xdr:twoCellAnchor>
    <xdr:from>
      <xdr:col>9</xdr:col>
      <xdr:colOff>0</xdr:colOff>
      <xdr:row>241</xdr:row>
      <xdr:rowOff>57150</xdr:rowOff>
    </xdr:from>
    <xdr:to>
      <xdr:col>9</xdr:col>
      <xdr:colOff>352425</xdr:colOff>
      <xdr:row>243</xdr:row>
      <xdr:rowOff>0</xdr:rowOff>
    </xdr:to>
    <xdr:sp macro="" textlink="">
      <xdr:nvSpPr>
        <xdr:cNvPr id="33" name="AutoShape 46">
          <a:extLst>
            <a:ext uri="{FF2B5EF4-FFF2-40B4-BE49-F238E27FC236}">
              <a16:creationId xmlns:a16="http://schemas.microsoft.com/office/drawing/2014/main" id="{C7AE1F01-584F-4EAC-BC0F-EED764EA023B}"/>
            </a:ext>
          </a:extLst>
        </xdr:cNvPr>
        <xdr:cNvSpPr>
          <a:spLocks noChangeArrowheads="1"/>
        </xdr:cNvSpPr>
      </xdr:nvSpPr>
      <xdr:spPr>
        <a:xfrm>
          <a:off x="3855720" y="42965370"/>
          <a:ext cx="352425" cy="293370"/>
        </a:xfrm>
        <a:prstGeom prst="triangle">
          <a:avLst>
            <a:gd name="adj" fmla="val 50000"/>
          </a:avLst>
        </a:prstGeom>
        <a:noFill/>
        <a:ln w="9525">
          <a:solidFill>
            <a:srgbClr val="000000"/>
          </a:solidFill>
          <a:miter lim="800000"/>
        </a:ln>
      </xdr:spPr>
    </xdr:sp>
    <xdr:clientData/>
  </xdr:twoCellAnchor>
  <xdr:twoCellAnchor>
    <xdr:from>
      <xdr:col>1</xdr:col>
      <xdr:colOff>0</xdr:colOff>
      <xdr:row>241</xdr:row>
      <xdr:rowOff>34290</xdr:rowOff>
    </xdr:from>
    <xdr:to>
      <xdr:col>2</xdr:col>
      <xdr:colOff>0</xdr:colOff>
      <xdr:row>243</xdr:row>
      <xdr:rowOff>0</xdr:rowOff>
    </xdr:to>
    <xdr:sp macro="" textlink="">
      <xdr:nvSpPr>
        <xdr:cNvPr id="34" name="AutoShape 46">
          <a:extLst>
            <a:ext uri="{FF2B5EF4-FFF2-40B4-BE49-F238E27FC236}">
              <a16:creationId xmlns:a16="http://schemas.microsoft.com/office/drawing/2014/main" id="{FCB48267-B0CD-4687-BC57-F76B2CAAB450}"/>
            </a:ext>
          </a:extLst>
        </xdr:cNvPr>
        <xdr:cNvSpPr>
          <a:spLocks noChangeArrowheads="1"/>
        </xdr:cNvSpPr>
      </xdr:nvSpPr>
      <xdr:spPr>
        <a:xfrm>
          <a:off x="541020" y="42942510"/>
          <a:ext cx="388620" cy="31623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241</xdr:row>
      <xdr:rowOff>57150</xdr:rowOff>
    </xdr:from>
    <xdr:to>
      <xdr:col>23</xdr:col>
      <xdr:colOff>352425</xdr:colOff>
      <xdr:row>243</xdr:row>
      <xdr:rowOff>0</xdr:rowOff>
    </xdr:to>
    <xdr:sp macro="" textlink="">
      <xdr:nvSpPr>
        <xdr:cNvPr id="35" name="AutoShape 46">
          <a:extLst>
            <a:ext uri="{FF2B5EF4-FFF2-40B4-BE49-F238E27FC236}">
              <a16:creationId xmlns:a16="http://schemas.microsoft.com/office/drawing/2014/main" id="{DA23780B-A08D-4803-AE5C-7FDDA1C7F187}"/>
            </a:ext>
          </a:extLst>
        </xdr:cNvPr>
        <xdr:cNvSpPr>
          <a:spLocks noChangeArrowheads="1"/>
        </xdr:cNvSpPr>
      </xdr:nvSpPr>
      <xdr:spPr>
        <a:xfrm>
          <a:off x="934974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231</xdr:row>
      <xdr:rowOff>57150</xdr:rowOff>
    </xdr:from>
    <xdr:to>
      <xdr:col>27</xdr:col>
      <xdr:colOff>352425</xdr:colOff>
      <xdr:row>233</xdr:row>
      <xdr:rowOff>0</xdr:rowOff>
    </xdr:to>
    <xdr:sp macro="" textlink="">
      <xdr:nvSpPr>
        <xdr:cNvPr id="36" name="AutoShape 46">
          <a:extLst>
            <a:ext uri="{FF2B5EF4-FFF2-40B4-BE49-F238E27FC236}">
              <a16:creationId xmlns:a16="http://schemas.microsoft.com/office/drawing/2014/main" id="{62B39E64-E88E-4F8F-B13A-F32DF49AA5EA}"/>
            </a:ext>
          </a:extLst>
        </xdr:cNvPr>
        <xdr:cNvSpPr>
          <a:spLocks noChangeArrowheads="1"/>
        </xdr:cNvSpPr>
      </xdr:nvSpPr>
      <xdr:spPr>
        <a:xfrm>
          <a:off x="1087374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171450</xdr:colOff>
      <xdr:row>241</xdr:row>
      <xdr:rowOff>47625</xdr:rowOff>
    </xdr:from>
    <xdr:to>
      <xdr:col>13</xdr:col>
      <xdr:colOff>180975</xdr:colOff>
      <xdr:row>241</xdr:row>
      <xdr:rowOff>152400</xdr:rowOff>
    </xdr:to>
    <xdr:sp macro="" textlink="">
      <xdr:nvSpPr>
        <xdr:cNvPr id="37" name="Freeform 10707">
          <a:extLst>
            <a:ext uri="{FF2B5EF4-FFF2-40B4-BE49-F238E27FC236}">
              <a16:creationId xmlns:a16="http://schemas.microsoft.com/office/drawing/2014/main" id="{D956EC4A-8404-43EE-B91C-85CE67F776EA}"/>
            </a:ext>
          </a:extLst>
        </xdr:cNvPr>
        <xdr:cNvSpPr/>
      </xdr:nvSpPr>
      <xdr:spPr>
        <a:xfrm>
          <a:off x="4812030" y="429558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241</xdr:row>
      <xdr:rowOff>47625</xdr:rowOff>
    </xdr:from>
    <xdr:to>
      <xdr:col>15</xdr:col>
      <xdr:colOff>180975</xdr:colOff>
      <xdr:row>241</xdr:row>
      <xdr:rowOff>152400</xdr:rowOff>
    </xdr:to>
    <xdr:sp macro="" textlink="">
      <xdr:nvSpPr>
        <xdr:cNvPr id="38" name="Freeform 10707">
          <a:extLst>
            <a:ext uri="{FF2B5EF4-FFF2-40B4-BE49-F238E27FC236}">
              <a16:creationId xmlns:a16="http://schemas.microsoft.com/office/drawing/2014/main" id="{9D84552D-5C45-4225-BDB4-E7C676223234}"/>
            </a:ext>
          </a:extLst>
        </xdr:cNvPr>
        <xdr:cNvSpPr/>
      </xdr:nvSpPr>
      <xdr:spPr>
        <a:xfrm>
          <a:off x="5596890" y="429558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241</xdr:row>
      <xdr:rowOff>47625</xdr:rowOff>
    </xdr:from>
    <xdr:to>
      <xdr:col>1</xdr:col>
      <xdr:colOff>180975</xdr:colOff>
      <xdr:row>241</xdr:row>
      <xdr:rowOff>152400</xdr:rowOff>
    </xdr:to>
    <xdr:sp macro="" textlink="">
      <xdr:nvSpPr>
        <xdr:cNvPr id="39" name="Freeform 10707">
          <a:extLst>
            <a:ext uri="{FF2B5EF4-FFF2-40B4-BE49-F238E27FC236}">
              <a16:creationId xmlns:a16="http://schemas.microsoft.com/office/drawing/2014/main" id="{0B34AEFB-0BCF-4EAF-95E3-F2E7D5ECE1B9}"/>
            </a:ext>
          </a:extLst>
        </xdr:cNvPr>
        <xdr:cNvSpPr/>
      </xdr:nvSpPr>
      <xdr:spPr>
        <a:xfrm>
          <a:off x="171450" y="4295584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241</xdr:row>
      <xdr:rowOff>47625</xdr:rowOff>
    </xdr:from>
    <xdr:to>
      <xdr:col>3</xdr:col>
      <xdr:colOff>180975</xdr:colOff>
      <xdr:row>241</xdr:row>
      <xdr:rowOff>152400</xdr:rowOff>
    </xdr:to>
    <xdr:sp macro="" textlink="">
      <xdr:nvSpPr>
        <xdr:cNvPr id="40" name="Freeform 10707">
          <a:extLst>
            <a:ext uri="{FF2B5EF4-FFF2-40B4-BE49-F238E27FC236}">
              <a16:creationId xmlns:a16="http://schemas.microsoft.com/office/drawing/2014/main" id="{9F23DD48-B437-49D4-BE53-3F5B1E86DC98}"/>
            </a:ext>
          </a:extLst>
        </xdr:cNvPr>
        <xdr:cNvSpPr/>
      </xdr:nvSpPr>
      <xdr:spPr>
        <a:xfrm>
          <a:off x="712470" y="4295584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241</xdr:row>
      <xdr:rowOff>47625</xdr:rowOff>
    </xdr:from>
    <xdr:to>
      <xdr:col>7</xdr:col>
      <xdr:colOff>180975</xdr:colOff>
      <xdr:row>241</xdr:row>
      <xdr:rowOff>152400</xdr:rowOff>
    </xdr:to>
    <xdr:sp macro="" textlink="">
      <xdr:nvSpPr>
        <xdr:cNvPr id="41" name="Freeform 10707">
          <a:extLst>
            <a:ext uri="{FF2B5EF4-FFF2-40B4-BE49-F238E27FC236}">
              <a16:creationId xmlns:a16="http://schemas.microsoft.com/office/drawing/2014/main" id="{9DB38A83-FF53-4C3B-B934-94750AC81A3A}"/>
            </a:ext>
          </a:extLst>
        </xdr:cNvPr>
        <xdr:cNvSpPr/>
      </xdr:nvSpPr>
      <xdr:spPr>
        <a:xfrm>
          <a:off x="2426970" y="429558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241</xdr:row>
      <xdr:rowOff>47625</xdr:rowOff>
    </xdr:from>
    <xdr:to>
      <xdr:col>9</xdr:col>
      <xdr:colOff>180975</xdr:colOff>
      <xdr:row>241</xdr:row>
      <xdr:rowOff>152400</xdr:rowOff>
    </xdr:to>
    <xdr:sp macro="" textlink="">
      <xdr:nvSpPr>
        <xdr:cNvPr id="42" name="Freeform 10707">
          <a:extLst>
            <a:ext uri="{FF2B5EF4-FFF2-40B4-BE49-F238E27FC236}">
              <a16:creationId xmlns:a16="http://schemas.microsoft.com/office/drawing/2014/main" id="{141B9E8C-8C5C-4837-BFD3-B88E054DA2A8}"/>
            </a:ext>
          </a:extLst>
        </xdr:cNvPr>
        <xdr:cNvSpPr/>
      </xdr:nvSpPr>
      <xdr:spPr>
        <a:xfrm>
          <a:off x="3227070" y="429558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241</xdr:row>
      <xdr:rowOff>47625</xdr:rowOff>
    </xdr:from>
    <xdr:to>
      <xdr:col>11</xdr:col>
      <xdr:colOff>180975</xdr:colOff>
      <xdr:row>241</xdr:row>
      <xdr:rowOff>152400</xdr:rowOff>
    </xdr:to>
    <xdr:sp macro="" textlink="">
      <xdr:nvSpPr>
        <xdr:cNvPr id="43" name="Freeform 10707">
          <a:extLst>
            <a:ext uri="{FF2B5EF4-FFF2-40B4-BE49-F238E27FC236}">
              <a16:creationId xmlns:a16="http://schemas.microsoft.com/office/drawing/2014/main" id="{6A0A64CA-82A0-4E9A-97D7-D54798358F8F}"/>
            </a:ext>
          </a:extLst>
        </xdr:cNvPr>
        <xdr:cNvSpPr/>
      </xdr:nvSpPr>
      <xdr:spPr>
        <a:xfrm>
          <a:off x="4027170" y="429558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241</xdr:row>
      <xdr:rowOff>47625</xdr:rowOff>
    </xdr:from>
    <xdr:to>
      <xdr:col>23</xdr:col>
      <xdr:colOff>180975</xdr:colOff>
      <xdr:row>241</xdr:row>
      <xdr:rowOff>152400</xdr:rowOff>
    </xdr:to>
    <xdr:sp macro="" textlink="">
      <xdr:nvSpPr>
        <xdr:cNvPr id="44" name="Freeform 10707">
          <a:extLst>
            <a:ext uri="{FF2B5EF4-FFF2-40B4-BE49-F238E27FC236}">
              <a16:creationId xmlns:a16="http://schemas.microsoft.com/office/drawing/2014/main" id="{7A41FB83-F739-4C12-9DD7-9422F18FF3B0}"/>
            </a:ext>
          </a:extLst>
        </xdr:cNvPr>
        <xdr:cNvSpPr/>
      </xdr:nvSpPr>
      <xdr:spPr>
        <a:xfrm>
          <a:off x="8743950" y="4295584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192882</xdr:colOff>
      <xdr:row>251</xdr:row>
      <xdr:rowOff>59530</xdr:rowOff>
    </xdr:from>
    <xdr:to>
      <xdr:col>17</xdr:col>
      <xdr:colOff>182880</xdr:colOff>
      <xdr:row>251</xdr:row>
      <xdr:rowOff>175259</xdr:rowOff>
    </xdr:to>
    <xdr:sp macro="" textlink="">
      <xdr:nvSpPr>
        <xdr:cNvPr id="45" name="Freeform 10707">
          <a:extLst>
            <a:ext uri="{FF2B5EF4-FFF2-40B4-BE49-F238E27FC236}">
              <a16:creationId xmlns:a16="http://schemas.microsoft.com/office/drawing/2014/main" id="{78954EA2-489D-46AF-912C-483326E7B2C2}"/>
            </a:ext>
          </a:extLst>
        </xdr:cNvPr>
        <xdr:cNvSpPr/>
      </xdr:nvSpPr>
      <xdr:spPr>
        <a:xfrm>
          <a:off x="6403182" y="44720350"/>
          <a:ext cx="774858" cy="11572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241</xdr:row>
      <xdr:rowOff>47625</xdr:rowOff>
    </xdr:from>
    <xdr:to>
      <xdr:col>5</xdr:col>
      <xdr:colOff>180975</xdr:colOff>
      <xdr:row>241</xdr:row>
      <xdr:rowOff>152400</xdr:rowOff>
    </xdr:to>
    <xdr:sp macro="" textlink="">
      <xdr:nvSpPr>
        <xdr:cNvPr id="46" name="Freeform 10707">
          <a:extLst>
            <a:ext uri="{FF2B5EF4-FFF2-40B4-BE49-F238E27FC236}">
              <a16:creationId xmlns:a16="http://schemas.microsoft.com/office/drawing/2014/main" id="{EE8D058D-497A-4579-BF2C-C104C6C0BAB2}"/>
            </a:ext>
          </a:extLst>
        </xdr:cNvPr>
        <xdr:cNvSpPr/>
      </xdr:nvSpPr>
      <xdr:spPr>
        <a:xfrm>
          <a:off x="1611630" y="4295584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0</xdr:colOff>
      <xdr:row>243</xdr:row>
      <xdr:rowOff>0</xdr:rowOff>
    </xdr:from>
    <xdr:to>
      <xdr:col>17</xdr:col>
      <xdr:colOff>352425</xdr:colOff>
      <xdr:row>243</xdr:row>
      <xdr:rowOff>0</xdr:rowOff>
    </xdr:to>
    <xdr:sp macro="" textlink="">
      <xdr:nvSpPr>
        <xdr:cNvPr id="47" name="AutoShape 46">
          <a:extLst>
            <a:ext uri="{FF2B5EF4-FFF2-40B4-BE49-F238E27FC236}">
              <a16:creationId xmlns:a16="http://schemas.microsoft.com/office/drawing/2014/main" id="{199F6FC6-F66F-496A-9135-932DD61D104F}"/>
            </a:ext>
          </a:extLst>
        </xdr:cNvPr>
        <xdr:cNvSpPr>
          <a:spLocks noChangeArrowheads="1"/>
        </xdr:cNvSpPr>
      </xdr:nvSpPr>
      <xdr:spPr>
        <a:xfrm>
          <a:off x="6995160" y="432587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243</xdr:row>
      <xdr:rowOff>0</xdr:rowOff>
    </xdr:from>
    <xdr:to>
      <xdr:col>19</xdr:col>
      <xdr:colOff>352425</xdr:colOff>
      <xdr:row>243</xdr:row>
      <xdr:rowOff>0</xdr:rowOff>
    </xdr:to>
    <xdr:sp macro="" textlink="">
      <xdr:nvSpPr>
        <xdr:cNvPr id="48" name="AutoShape 46">
          <a:extLst>
            <a:ext uri="{FF2B5EF4-FFF2-40B4-BE49-F238E27FC236}">
              <a16:creationId xmlns:a16="http://schemas.microsoft.com/office/drawing/2014/main" id="{711ACDF1-3199-421F-ACF2-4947225C0AC1}"/>
            </a:ext>
          </a:extLst>
        </xdr:cNvPr>
        <xdr:cNvSpPr>
          <a:spLocks noChangeArrowheads="1"/>
        </xdr:cNvSpPr>
      </xdr:nvSpPr>
      <xdr:spPr>
        <a:xfrm>
          <a:off x="7772400" y="43258740"/>
          <a:ext cx="352425" cy="0"/>
        </a:xfrm>
        <a:prstGeom prst="triangle">
          <a:avLst>
            <a:gd name="adj" fmla="val 50000"/>
          </a:avLst>
        </a:prstGeom>
        <a:noFill/>
        <a:ln w="9525">
          <a:solidFill>
            <a:srgbClr val="000000"/>
          </a:solidFill>
          <a:miter lim="800000"/>
        </a:ln>
      </xdr:spPr>
    </xdr:sp>
    <xdr:clientData/>
  </xdr:twoCellAnchor>
  <xdr:twoCellAnchor>
    <xdr:from>
      <xdr:col>15</xdr:col>
      <xdr:colOff>0</xdr:colOff>
      <xdr:row>243</xdr:row>
      <xdr:rowOff>0</xdr:rowOff>
    </xdr:from>
    <xdr:to>
      <xdr:col>15</xdr:col>
      <xdr:colOff>352425</xdr:colOff>
      <xdr:row>243</xdr:row>
      <xdr:rowOff>0</xdr:rowOff>
    </xdr:to>
    <xdr:sp macro="" textlink="">
      <xdr:nvSpPr>
        <xdr:cNvPr id="49" name="AutoShape 46">
          <a:extLst>
            <a:ext uri="{FF2B5EF4-FFF2-40B4-BE49-F238E27FC236}">
              <a16:creationId xmlns:a16="http://schemas.microsoft.com/office/drawing/2014/main" id="{7F1055C2-2FD0-4F2C-BA2E-982252FD994B}"/>
            </a:ext>
          </a:extLst>
        </xdr:cNvPr>
        <xdr:cNvSpPr>
          <a:spLocks noChangeArrowheads="1"/>
        </xdr:cNvSpPr>
      </xdr:nvSpPr>
      <xdr:spPr>
        <a:xfrm>
          <a:off x="6210300" y="43258740"/>
          <a:ext cx="352425" cy="0"/>
        </a:xfrm>
        <a:prstGeom prst="triangle">
          <a:avLst>
            <a:gd name="adj" fmla="val 50000"/>
          </a:avLst>
        </a:prstGeom>
        <a:noFill/>
        <a:ln w="9525">
          <a:solidFill>
            <a:srgbClr val="000000"/>
          </a:solidFill>
          <a:miter lim="800000"/>
        </a:ln>
      </xdr:spPr>
    </xdr:sp>
    <xdr:clientData/>
  </xdr:twoCellAnchor>
  <xdr:twoCellAnchor>
    <xdr:from>
      <xdr:col>5</xdr:col>
      <xdr:colOff>0</xdr:colOff>
      <xdr:row>297</xdr:row>
      <xdr:rowOff>57150</xdr:rowOff>
    </xdr:from>
    <xdr:to>
      <xdr:col>5</xdr:col>
      <xdr:colOff>352425</xdr:colOff>
      <xdr:row>299</xdr:row>
      <xdr:rowOff>0</xdr:rowOff>
    </xdr:to>
    <xdr:sp macro="" textlink="">
      <xdr:nvSpPr>
        <xdr:cNvPr id="50" name="AutoShape 46">
          <a:extLst>
            <a:ext uri="{FF2B5EF4-FFF2-40B4-BE49-F238E27FC236}">
              <a16:creationId xmlns:a16="http://schemas.microsoft.com/office/drawing/2014/main" id="{F3C5A56D-D657-4739-B110-1C91646B1E95}"/>
            </a:ext>
          </a:extLst>
        </xdr:cNvPr>
        <xdr:cNvSpPr>
          <a:spLocks noChangeArrowheads="1"/>
        </xdr:cNvSpPr>
      </xdr:nvSpPr>
      <xdr:spPr>
        <a:xfrm>
          <a:off x="2255520" y="5277993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288</xdr:row>
      <xdr:rowOff>57150</xdr:rowOff>
    </xdr:from>
    <xdr:to>
      <xdr:col>25</xdr:col>
      <xdr:colOff>352425</xdr:colOff>
      <xdr:row>290</xdr:row>
      <xdr:rowOff>0</xdr:rowOff>
    </xdr:to>
    <xdr:sp macro="" textlink="">
      <xdr:nvSpPr>
        <xdr:cNvPr id="51" name="AutoShape 46">
          <a:extLst>
            <a:ext uri="{FF2B5EF4-FFF2-40B4-BE49-F238E27FC236}">
              <a16:creationId xmlns:a16="http://schemas.microsoft.com/office/drawing/2014/main" id="{9E943FA5-2187-4C0E-82AE-4B97A29889DE}"/>
            </a:ext>
          </a:extLst>
        </xdr:cNvPr>
        <xdr:cNvSpPr>
          <a:spLocks noChangeArrowheads="1"/>
        </xdr:cNvSpPr>
      </xdr:nvSpPr>
      <xdr:spPr>
        <a:xfrm>
          <a:off x="10119360" y="512025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297</xdr:row>
      <xdr:rowOff>57150</xdr:rowOff>
    </xdr:from>
    <xdr:to>
      <xdr:col>13</xdr:col>
      <xdr:colOff>352425</xdr:colOff>
      <xdr:row>299</xdr:row>
      <xdr:rowOff>0</xdr:rowOff>
    </xdr:to>
    <xdr:sp macro="" textlink="">
      <xdr:nvSpPr>
        <xdr:cNvPr id="52" name="AutoShape 46">
          <a:extLst>
            <a:ext uri="{FF2B5EF4-FFF2-40B4-BE49-F238E27FC236}">
              <a16:creationId xmlns:a16="http://schemas.microsoft.com/office/drawing/2014/main" id="{1A625371-0718-46D4-8095-1295D68234FC}"/>
            </a:ext>
          </a:extLst>
        </xdr:cNvPr>
        <xdr:cNvSpPr>
          <a:spLocks noChangeArrowheads="1"/>
        </xdr:cNvSpPr>
      </xdr:nvSpPr>
      <xdr:spPr>
        <a:xfrm>
          <a:off x="5425440" y="52779930"/>
          <a:ext cx="352425" cy="293370"/>
        </a:xfrm>
        <a:prstGeom prst="triangle">
          <a:avLst>
            <a:gd name="adj" fmla="val 50000"/>
          </a:avLst>
        </a:prstGeom>
        <a:noFill/>
        <a:ln w="9525">
          <a:solidFill>
            <a:srgbClr val="000000"/>
          </a:solidFill>
          <a:miter lim="800000"/>
        </a:ln>
      </xdr:spPr>
    </xdr:sp>
    <xdr:clientData/>
  </xdr:twoCellAnchor>
  <xdr:twoCellAnchor>
    <xdr:from>
      <xdr:col>0</xdr:col>
      <xdr:colOff>171450</xdr:colOff>
      <xdr:row>297</xdr:row>
      <xdr:rowOff>47625</xdr:rowOff>
    </xdr:from>
    <xdr:to>
      <xdr:col>1</xdr:col>
      <xdr:colOff>180975</xdr:colOff>
      <xdr:row>297</xdr:row>
      <xdr:rowOff>152400</xdr:rowOff>
    </xdr:to>
    <xdr:sp macro="" textlink="">
      <xdr:nvSpPr>
        <xdr:cNvPr id="53" name="Freeform 10707">
          <a:extLst>
            <a:ext uri="{FF2B5EF4-FFF2-40B4-BE49-F238E27FC236}">
              <a16:creationId xmlns:a16="http://schemas.microsoft.com/office/drawing/2014/main" id="{6AA74FEA-A602-4626-A24D-9D854FEF5D25}"/>
            </a:ext>
          </a:extLst>
        </xdr:cNvPr>
        <xdr:cNvSpPr/>
      </xdr:nvSpPr>
      <xdr:spPr>
        <a:xfrm>
          <a:off x="171450" y="5277040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297</xdr:row>
      <xdr:rowOff>47625</xdr:rowOff>
    </xdr:from>
    <xdr:to>
      <xdr:col>3</xdr:col>
      <xdr:colOff>180975</xdr:colOff>
      <xdr:row>297</xdr:row>
      <xdr:rowOff>152400</xdr:rowOff>
    </xdr:to>
    <xdr:sp macro="" textlink="">
      <xdr:nvSpPr>
        <xdr:cNvPr id="54" name="Freeform 10707">
          <a:extLst>
            <a:ext uri="{FF2B5EF4-FFF2-40B4-BE49-F238E27FC236}">
              <a16:creationId xmlns:a16="http://schemas.microsoft.com/office/drawing/2014/main" id="{8D3FC635-1695-4C71-974F-AFA25DADEF50}"/>
            </a:ext>
          </a:extLst>
        </xdr:cNvPr>
        <xdr:cNvSpPr/>
      </xdr:nvSpPr>
      <xdr:spPr>
        <a:xfrm>
          <a:off x="712470" y="5277040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3</xdr:col>
      <xdr:colOff>171450</xdr:colOff>
      <xdr:row>297</xdr:row>
      <xdr:rowOff>47625</xdr:rowOff>
    </xdr:from>
    <xdr:to>
      <xdr:col>5</xdr:col>
      <xdr:colOff>180975</xdr:colOff>
      <xdr:row>297</xdr:row>
      <xdr:rowOff>152400</xdr:rowOff>
    </xdr:to>
    <xdr:sp macro="" textlink="">
      <xdr:nvSpPr>
        <xdr:cNvPr id="55" name="Freeform 10707">
          <a:extLst>
            <a:ext uri="{FF2B5EF4-FFF2-40B4-BE49-F238E27FC236}">
              <a16:creationId xmlns:a16="http://schemas.microsoft.com/office/drawing/2014/main" id="{5CA53867-0683-46F4-A6D0-79F3549C15AB}"/>
            </a:ext>
          </a:extLst>
        </xdr:cNvPr>
        <xdr:cNvSpPr/>
      </xdr:nvSpPr>
      <xdr:spPr>
        <a:xfrm>
          <a:off x="1611630" y="5277040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171450</xdr:colOff>
      <xdr:row>297</xdr:row>
      <xdr:rowOff>47625</xdr:rowOff>
    </xdr:from>
    <xdr:to>
      <xdr:col>7</xdr:col>
      <xdr:colOff>180975</xdr:colOff>
      <xdr:row>297</xdr:row>
      <xdr:rowOff>152400</xdr:rowOff>
    </xdr:to>
    <xdr:sp macro="" textlink="">
      <xdr:nvSpPr>
        <xdr:cNvPr id="56" name="Freeform 10707">
          <a:extLst>
            <a:ext uri="{FF2B5EF4-FFF2-40B4-BE49-F238E27FC236}">
              <a16:creationId xmlns:a16="http://schemas.microsoft.com/office/drawing/2014/main" id="{8EFF75C1-CCF5-4E36-84B6-8046D9898CC8}"/>
            </a:ext>
          </a:extLst>
        </xdr:cNvPr>
        <xdr:cNvSpPr/>
      </xdr:nvSpPr>
      <xdr:spPr>
        <a:xfrm>
          <a:off x="2426970" y="527704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7</xdr:col>
      <xdr:colOff>171450</xdr:colOff>
      <xdr:row>297</xdr:row>
      <xdr:rowOff>47625</xdr:rowOff>
    </xdr:from>
    <xdr:to>
      <xdr:col>9</xdr:col>
      <xdr:colOff>180975</xdr:colOff>
      <xdr:row>297</xdr:row>
      <xdr:rowOff>152400</xdr:rowOff>
    </xdr:to>
    <xdr:sp macro="" textlink="">
      <xdr:nvSpPr>
        <xdr:cNvPr id="57" name="Freeform 10707">
          <a:extLst>
            <a:ext uri="{FF2B5EF4-FFF2-40B4-BE49-F238E27FC236}">
              <a16:creationId xmlns:a16="http://schemas.microsoft.com/office/drawing/2014/main" id="{BB884E61-B40A-4C11-BEC7-B5FFE39E0CFF}"/>
            </a:ext>
          </a:extLst>
        </xdr:cNvPr>
        <xdr:cNvSpPr/>
      </xdr:nvSpPr>
      <xdr:spPr>
        <a:xfrm>
          <a:off x="3227070" y="527704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297</xdr:row>
      <xdr:rowOff>47625</xdr:rowOff>
    </xdr:from>
    <xdr:to>
      <xdr:col>11</xdr:col>
      <xdr:colOff>180975</xdr:colOff>
      <xdr:row>297</xdr:row>
      <xdr:rowOff>152400</xdr:rowOff>
    </xdr:to>
    <xdr:sp macro="" textlink="">
      <xdr:nvSpPr>
        <xdr:cNvPr id="58" name="Freeform 10707">
          <a:extLst>
            <a:ext uri="{FF2B5EF4-FFF2-40B4-BE49-F238E27FC236}">
              <a16:creationId xmlns:a16="http://schemas.microsoft.com/office/drawing/2014/main" id="{2EE57EE9-F02E-4E2F-A173-926DC20EBC13}"/>
            </a:ext>
          </a:extLst>
        </xdr:cNvPr>
        <xdr:cNvSpPr/>
      </xdr:nvSpPr>
      <xdr:spPr>
        <a:xfrm>
          <a:off x="4027170" y="527704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171450</xdr:colOff>
      <xdr:row>288</xdr:row>
      <xdr:rowOff>47625</xdr:rowOff>
    </xdr:from>
    <xdr:to>
      <xdr:col>19</xdr:col>
      <xdr:colOff>180975</xdr:colOff>
      <xdr:row>288</xdr:row>
      <xdr:rowOff>152400</xdr:rowOff>
    </xdr:to>
    <xdr:sp macro="" textlink="">
      <xdr:nvSpPr>
        <xdr:cNvPr id="59" name="Freeform 10707">
          <a:extLst>
            <a:ext uri="{FF2B5EF4-FFF2-40B4-BE49-F238E27FC236}">
              <a16:creationId xmlns:a16="http://schemas.microsoft.com/office/drawing/2014/main" id="{85DF2D4A-1320-4443-9093-375652D0E37E}"/>
            </a:ext>
          </a:extLst>
        </xdr:cNvPr>
        <xdr:cNvSpPr/>
      </xdr:nvSpPr>
      <xdr:spPr>
        <a:xfrm>
          <a:off x="7166610" y="5119306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171450</xdr:colOff>
      <xdr:row>288</xdr:row>
      <xdr:rowOff>47625</xdr:rowOff>
    </xdr:from>
    <xdr:to>
      <xdr:col>23</xdr:col>
      <xdr:colOff>180975</xdr:colOff>
      <xdr:row>288</xdr:row>
      <xdr:rowOff>152400</xdr:rowOff>
    </xdr:to>
    <xdr:sp macro="" textlink="">
      <xdr:nvSpPr>
        <xdr:cNvPr id="60" name="Freeform 10707">
          <a:extLst>
            <a:ext uri="{FF2B5EF4-FFF2-40B4-BE49-F238E27FC236}">
              <a16:creationId xmlns:a16="http://schemas.microsoft.com/office/drawing/2014/main" id="{6D42DF0E-55EB-40ED-BB62-1AC3A7F73D97}"/>
            </a:ext>
          </a:extLst>
        </xdr:cNvPr>
        <xdr:cNvSpPr/>
      </xdr:nvSpPr>
      <xdr:spPr>
        <a:xfrm>
          <a:off x="8743950" y="5119306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288</xdr:row>
      <xdr:rowOff>47625</xdr:rowOff>
    </xdr:from>
    <xdr:to>
      <xdr:col>25</xdr:col>
      <xdr:colOff>180975</xdr:colOff>
      <xdr:row>288</xdr:row>
      <xdr:rowOff>152400</xdr:rowOff>
    </xdr:to>
    <xdr:sp macro="" textlink="">
      <xdr:nvSpPr>
        <xdr:cNvPr id="61" name="Freeform 10707">
          <a:extLst>
            <a:ext uri="{FF2B5EF4-FFF2-40B4-BE49-F238E27FC236}">
              <a16:creationId xmlns:a16="http://schemas.microsoft.com/office/drawing/2014/main" id="{7455C5C2-82BB-4A36-8604-EFCB4B8BE198}"/>
            </a:ext>
          </a:extLst>
        </xdr:cNvPr>
        <xdr:cNvSpPr/>
      </xdr:nvSpPr>
      <xdr:spPr>
        <a:xfrm>
          <a:off x="9521190" y="5119306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25</xdr:col>
      <xdr:colOff>171450</xdr:colOff>
      <xdr:row>288</xdr:row>
      <xdr:rowOff>47625</xdr:rowOff>
    </xdr:from>
    <xdr:to>
      <xdr:col>27</xdr:col>
      <xdr:colOff>180975</xdr:colOff>
      <xdr:row>288</xdr:row>
      <xdr:rowOff>152400</xdr:rowOff>
    </xdr:to>
    <xdr:sp macro="" textlink="">
      <xdr:nvSpPr>
        <xdr:cNvPr id="62" name="Freeform 10707">
          <a:extLst>
            <a:ext uri="{FF2B5EF4-FFF2-40B4-BE49-F238E27FC236}">
              <a16:creationId xmlns:a16="http://schemas.microsoft.com/office/drawing/2014/main" id="{D9D3A24C-A408-4DFE-8FA6-15291652F265}"/>
            </a:ext>
          </a:extLst>
        </xdr:cNvPr>
        <xdr:cNvSpPr/>
      </xdr:nvSpPr>
      <xdr:spPr>
        <a:xfrm>
          <a:off x="10290810" y="5119306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19</xdr:col>
      <xdr:colOff>171450</xdr:colOff>
      <xdr:row>288</xdr:row>
      <xdr:rowOff>47625</xdr:rowOff>
    </xdr:from>
    <xdr:to>
      <xdr:col>21</xdr:col>
      <xdr:colOff>180975</xdr:colOff>
      <xdr:row>288</xdr:row>
      <xdr:rowOff>152400</xdr:rowOff>
    </xdr:to>
    <xdr:sp macro="" textlink="">
      <xdr:nvSpPr>
        <xdr:cNvPr id="65" name="Freeform 10707">
          <a:extLst>
            <a:ext uri="{FF2B5EF4-FFF2-40B4-BE49-F238E27FC236}">
              <a16:creationId xmlns:a16="http://schemas.microsoft.com/office/drawing/2014/main" id="{2DB36004-7711-4FF3-9D58-9F23A4A2E011}"/>
            </a:ext>
          </a:extLst>
        </xdr:cNvPr>
        <xdr:cNvSpPr/>
      </xdr:nvSpPr>
      <xdr:spPr>
        <a:xfrm>
          <a:off x="7943850" y="511930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3</xdr:col>
      <xdr:colOff>0</xdr:colOff>
      <xdr:row>299</xdr:row>
      <xdr:rowOff>0</xdr:rowOff>
    </xdr:from>
    <xdr:to>
      <xdr:col>3</xdr:col>
      <xdr:colOff>352425</xdr:colOff>
      <xdr:row>299</xdr:row>
      <xdr:rowOff>0</xdr:rowOff>
    </xdr:to>
    <xdr:sp macro="" textlink="">
      <xdr:nvSpPr>
        <xdr:cNvPr id="66" name="AutoShape 46">
          <a:extLst>
            <a:ext uri="{FF2B5EF4-FFF2-40B4-BE49-F238E27FC236}">
              <a16:creationId xmlns:a16="http://schemas.microsoft.com/office/drawing/2014/main" id="{1C7090BF-0FB7-4F28-939B-160849D8D102}"/>
            </a:ext>
          </a:extLst>
        </xdr:cNvPr>
        <xdr:cNvSpPr>
          <a:spLocks noChangeArrowheads="1"/>
        </xdr:cNvSpPr>
      </xdr:nvSpPr>
      <xdr:spPr>
        <a:xfrm>
          <a:off x="1440180" y="53073300"/>
          <a:ext cx="352425" cy="0"/>
        </a:xfrm>
        <a:prstGeom prst="triangle">
          <a:avLst>
            <a:gd name="adj" fmla="val 50000"/>
          </a:avLst>
        </a:prstGeom>
        <a:noFill/>
        <a:ln w="9525">
          <a:solidFill>
            <a:srgbClr val="000000"/>
          </a:solidFill>
          <a:miter lim="800000"/>
        </a:ln>
      </xdr:spPr>
    </xdr:sp>
    <xdr:clientData/>
  </xdr:twoCellAnchor>
  <xdr:twoCellAnchor>
    <xdr:from>
      <xdr:col>3</xdr:col>
      <xdr:colOff>0</xdr:colOff>
      <xdr:row>251</xdr:row>
      <xdr:rowOff>57150</xdr:rowOff>
    </xdr:from>
    <xdr:to>
      <xdr:col>4</xdr:col>
      <xdr:colOff>0</xdr:colOff>
      <xdr:row>253</xdr:row>
      <xdr:rowOff>0</xdr:rowOff>
    </xdr:to>
    <xdr:sp macro="" textlink="">
      <xdr:nvSpPr>
        <xdr:cNvPr id="67" name="AutoShape 46">
          <a:extLst>
            <a:ext uri="{FF2B5EF4-FFF2-40B4-BE49-F238E27FC236}">
              <a16:creationId xmlns:a16="http://schemas.microsoft.com/office/drawing/2014/main" id="{690A6F2F-66F9-4F69-AD19-C31C3534B2BF}"/>
            </a:ext>
          </a:extLst>
        </xdr:cNvPr>
        <xdr:cNvSpPr>
          <a:spLocks noChangeArrowheads="1"/>
        </xdr:cNvSpPr>
      </xdr:nvSpPr>
      <xdr:spPr>
        <a:xfrm>
          <a:off x="1440180" y="44717970"/>
          <a:ext cx="381000" cy="293370"/>
        </a:xfrm>
        <a:prstGeom prst="triangle">
          <a:avLst>
            <a:gd name="adj" fmla="val 50000"/>
          </a:avLst>
        </a:prstGeom>
        <a:noFill/>
        <a:ln w="9525">
          <a:solidFill>
            <a:srgbClr val="000000"/>
          </a:solidFill>
          <a:miter lim="800000"/>
        </a:ln>
      </xdr:spPr>
    </xdr:sp>
    <xdr:clientData/>
  </xdr:twoCellAnchor>
  <xdr:twoCellAnchor>
    <xdr:from>
      <xdr:col>9</xdr:col>
      <xdr:colOff>0</xdr:colOff>
      <xdr:row>251</xdr:row>
      <xdr:rowOff>57150</xdr:rowOff>
    </xdr:from>
    <xdr:to>
      <xdr:col>10</xdr:col>
      <xdr:colOff>0</xdr:colOff>
      <xdr:row>253</xdr:row>
      <xdr:rowOff>0</xdr:rowOff>
    </xdr:to>
    <xdr:sp macro="" textlink="">
      <xdr:nvSpPr>
        <xdr:cNvPr id="68" name="AutoShape 46">
          <a:extLst>
            <a:ext uri="{FF2B5EF4-FFF2-40B4-BE49-F238E27FC236}">
              <a16:creationId xmlns:a16="http://schemas.microsoft.com/office/drawing/2014/main" id="{A273FFB3-2247-4988-B618-31333AC27628}"/>
            </a:ext>
          </a:extLst>
        </xdr:cNvPr>
        <xdr:cNvSpPr>
          <a:spLocks noChangeArrowheads="1"/>
        </xdr:cNvSpPr>
      </xdr:nvSpPr>
      <xdr:spPr>
        <a:xfrm>
          <a:off x="3855720" y="447179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251</xdr:row>
      <xdr:rowOff>57150</xdr:rowOff>
    </xdr:from>
    <xdr:to>
      <xdr:col>14</xdr:col>
      <xdr:colOff>0</xdr:colOff>
      <xdr:row>253</xdr:row>
      <xdr:rowOff>0</xdr:rowOff>
    </xdr:to>
    <xdr:sp macro="" textlink="">
      <xdr:nvSpPr>
        <xdr:cNvPr id="70" name="AutoShape 46">
          <a:extLst>
            <a:ext uri="{FF2B5EF4-FFF2-40B4-BE49-F238E27FC236}">
              <a16:creationId xmlns:a16="http://schemas.microsoft.com/office/drawing/2014/main" id="{A5BB6D57-C31C-4A6A-AFE3-64676039C1A1}"/>
            </a:ext>
          </a:extLst>
        </xdr:cNvPr>
        <xdr:cNvSpPr>
          <a:spLocks noChangeArrowheads="1"/>
        </xdr:cNvSpPr>
      </xdr:nvSpPr>
      <xdr:spPr>
        <a:xfrm>
          <a:off x="5425440" y="44717970"/>
          <a:ext cx="365760"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251</xdr:row>
      <xdr:rowOff>57150</xdr:rowOff>
    </xdr:from>
    <xdr:to>
      <xdr:col>15</xdr:col>
      <xdr:colOff>352425</xdr:colOff>
      <xdr:row>253</xdr:row>
      <xdr:rowOff>0</xdr:rowOff>
    </xdr:to>
    <xdr:sp macro="" textlink="">
      <xdr:nvSpPr>
        <xdr:cNvPr id="71" name="AutoShape 46">
          <a:extLst>
            <a:ext uri="{FF2B5EF4-FFF2-40B4-BE49-F238E27FC236}">
              <a16:creationId xmlns:a16="http://schemas.microsoft.com/office/drawing/2014/main" id="{27F5819E-5372-4EEA-A355-3EA52E849F31}"/>
            </a:ext>
          </a:extLst>
        </xdr:cNvPr>
        <xdr:cNvSpPr>
          <a:spLocks noChangeArrowheads="1"/>
        </xdr:cNvSpPr>
      </xdr:nvSpPr>
      <xdr:spPr>
        <a:xfrm>
          <a:off x="6210300" y="4471797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251</xdr:row>
      <xdr:rowOff>57150</xdr:rowOff>
    </xdr:from>
    <xdr:to>
      <xdr:col>5</xdr:col>
      <xdr:colOff>352425</xdr:colOff>
      <xdr:row>253</xdr:row>
      <xdr:rowOff>0</xdr:rowOff>
    </xdr:to>
    <xdr:sp macro="" textlink="">
      <xdr:nvSpPr>
        <xdr:cNvPr id="72" name="AutoShape 46">
          <a:extLst>
            <a:ext uri="{FF2B5EF4-FFF2-40B4-BE49-F238E27FC236}">
              <a16:creationId xmlns:a16="http://schemas.microsoft.com/office/drawing/2014/main" id="{0070F0EC-85C0-4522-B705-E96498E3E0C0}"/>
            </a:ext>
          </a:extLst>
        </xdr:cNvPr>
        <xdr:cNvSpPr>
          <a:spLocks noChangeArrowheads="1"/>
        </xdr:cNvSpPr>
      </xdr:nvSpPr>
      <xdr:spPr>
        <a:xfrm>
          <a:off x="2255520" y="44717970"/>
          <a:ext cx="352425" cy="293370"/>
        </a:xfrm>
        <a:prstGeom prst="triangle">
          <a:avLst>
            <a:gd name="adj" fmla="val 50000"/>
          </a:avLst>
        </a:prstGeom>
        <a:noFill/>
        <a:ln w="9525">
          <a:solidFill>
            <a:srgbClr val="000000"/>
          </a:solidFill>
          <a:miter lim="800000"/>
        </a:ln>
      </xdr:spPr>
    </xdr:sp>
    <xdr:clientData/>
  </xdr:twoCellAnchor>
  <xdr:twoCellAnchor>
    <xdr:from>
      <xdr:col>7</xdr:col>
      <xdr:colOff>7620</xdr:colOff>
      <xdr:row>251</xdr:row>
      <xdr:rowOff>57150</xdr:rowOff>
    </xdr:from>
    <xdr:to>
      <xdr:col>7</xdr:col>
      <xdr:colOff>360045</xdr:colOff>
      <xdr:row>253</xdr:row>
      <xdr:rowOff>0</xdr:rowOff>
    </xdr:to>
    <xdr:sp macro="" textlink="">
      <xdr:nvSpPr>
        <xdr:cNvPr id="73" name="AutoShape 46">
          <a:extLst>
            <a:ext uri="{FF2B5EF4-FFF2-40B4-BE49-F238E27FC236}">
              <a16:creationId xmlns:a16="http://schemas.microsoft.com/office/drawing/2014/main" id="{CD148994-35B2-4617-B9D7-E1F16D1AFFAA}"/>
            </a:ext>
          </a:extLst>
        </xdr:cNvPr>
        <xdr:cNvSpPr>
          <a:spLocks noChangeArrowheads="1"/>
        </xdr:cNvSpPr>
      </xdr:nvSpPr>
      <xdr:spPr>
        <a:xfrm>
          <a:off x="306324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251</xdr:row>
      <xdr:rowOff>26670</xdr:rowOff>
    </xdr:from>
    <xdr:to>
      <xdr:col>2</xdr:col>
      <xdr:colOff>0</xdr:colOff>
      <xdr:row>253</xdr:row>
      <xdr:rowOff>0</xdr:rowOff>
    </xdr:to>
    <xdr:sp macro="" textlink="">
      <xdr:nvSpPr>
        <xdr:cNvPr id="74" name="AutoShape 46">
          <a:extLst>
            <a:ext uri="{FF2B5EF4-FFF2-40B4-BE49-F238E27FC236}">
              <a16:creationId xmlns:a16="http://schemas.microsoft.com/office/drawing/2014/main" id="{66FCF133-F913-4C87-BCA3-5EE39B389320}"/>
            </a:ext>
          </a:extLst>
        </xdr:cNvPr>
        <xdr:cNvSpPr>
          <a:spLocks noChangeArrowheads="1"/>
        </xdr:cNvSpPr>
      </xdr:nvSpPr>
      <xdr:spPr>
        <a:xfrm>
          <a:off x="541020" y="44687490"/>
          <a:ext cx="388620" cy="3238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241</xdr:row>
      <xdr:rowOff>57150</xdr:rowOff>
    </xdr:from>
    <xdr:to>
      <xdr:col>27</xdr:col>
      <xdr:colOff>352425</xdr:colOff>
      <xdr:row>243</xdr:row>
      <xdr:rowOff>0</xdr:rowOff>
    </xdr:to>
    <xdr:sp macro="" textlink="">
      <xdr:nvSpPr>
        <xdr:cNvPr id="75" name="AutoShape 46">
          <a:extLst>
            <a:ext uri="{FF2B5EF4-FFF2-40B4-BE49-F238E27FC236}">
              <a16:creationId xmlns:a16="http://schemas.microsoft.com/office/drawing/2014/main" id="{24CF8284-DD95-49C6-A274-006277536FB1}"/>
            </a:ext>
          </a:extLst>
        </xdr:cNvPr>
        <xdr:cNvSpPr>
          <a:spLocks noChangeArrowheads="1"/>
        </xdr:cNvSpPr>
      </xdr:nvSpPr>
      <xdr:spPr>
        <a:xfrm>
          <a:off x="1087374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241</xdr:row>
      <xdr:rowOff>57150</xdr:rowOff>
    </xdr:from>
    <xdr:to>
      <xdr:col>25</xdr:col>
      <xdr:colOff>352425</xdr:colOff>
      <xdr:row>243</xdr:row>
      <xdr:rowOff>0</xdr:rowOff>
    </xdr:to>
    <xdr:sp macro="" textlink="">
      <xdr:nvSpPr>
        <xdr:cNvPr id="76" name="AutoShape 46">
          <a:extLst>
            <a:ext uri="{FF2B5EF4-FFF2-40B4-BE49-F238E27FC236}">
              <a16:creationId xmlns:a16="http://schemas.microsoft.com/office/drawing/2014/main" id="{EA8A11E5-0C1F-4226-9504-86DA021397FD}"/>
            </a:ext>
          </a:extLst>
        </xdr:cNvPr>
        <xdr:cNvSpPr>
          <a:spLocks noChangeArrowheads="1"/>
        </xdr:cNvSpPr>
      </xdr:nvSpPr>
      <xdr:spPr>
        <a:xfrm>
          <a:off x="10119360" y="42965370"/>
          <a:ext cx="352425" cy="293370"/>
        </a:xfrm>
        <a:prstGeom prst="triangle">
          <a:avLst>
            <a:gd name="adj" fmla="val 50000"/>
          </a:avLst>
        </a:prstGeom>
        <a:noFill/>
        <a:ln w="9525">
          <a:solidFill>
            <a:srgbClr val="000000"/>
          </a:solidFill>
          <a:miter lim="800000"/>
        </a:ln>
      </xdr:spPr>
    </xdr:sp>
    <xdr:clientData/>
  </xdr:twoCellAnchor>
  <xdr:twoCellAnchor>
    <xdr:from>
      <xdr:col>9</xdr:col>
      <xdr:colOff>171450</xdr:colOff>
      <xdr:row>251</xdr:row>
      <xdr:rowOff>47625</xdr:rowOff>
    </xdr:from>
    <xdr:to>
      <xdr:col>11</xdr:col>
      <xdr:colOff>180975</xdr:colOff>
      <xdr:row>251</xdr:row>
      <xdr:rowOff>152400</xdr:rowOff>
    </xdr:to>
    <xdr:sp macro="" textlink="">
      <xdr:nvSpPr>
        <xdr:cNvPr id="77" name="Freeform 10707">
          <a:extLst>
            <a:ext uri="{FF2B5EF4-FFF2-40B4-BE49-F238E27FC236}">
              <a16:creationId xmlns:a16="http://schemas.microsoft.com/office/drawing/2014/main" id="{453E6AE4-94D9-42EC-8EE8-5825D6FFDC30}"/>
            </a:ext>
          </a:extLst>
        </xdr:cNvPr>
        <xdr:cNvSpPr/>
      </xdr:nvSpPr>
      <xdr:spPr>
        <a:xfrm>
          <a:off x="4027170" y="447084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251</xdr:row>
      <xdr:rowOff>47625</xdr:rowOff>
    </xdr:from>
    <xdr:to>
      <xdr:col>13</xdr:col>
      <xdr:colOff>180975</xdr:colOff>
      <xdr:row>251</xdr:row>
      <xdr:rowOff>152400</xdr:rowOff>
    </xdr:to>
    <xdr:sp macro="" textlink="">
      <xdr:nvSpPr>
        <xdr:cNvPr id="78" name="Freeform 10707">
          <a:extLst>
            <a:ext uri="{FF2B5EF4-FFF2-40B4-BE49-F238E27FC236}">
              <a16:creationId xmlns:a16="http://schemas.microsoft.com/office/drawing/2014/main" id="{EBC738C6-44F2-4236-8BF7-29A8C71C27A3}"/>
            </a:ext>
          </a:extLst>
        </xdr:cNvPr>
        <xdr:cNvSpPr/>
      </xdr:nvSpPr>
      <xdr:spPr>
        <a:xfrm>
          <a:off x="4812030" y="447084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251</xdr:row>
      <xdr:rowOff>47625</xdr:rowOff>
    </xdr:from>
    <xdr:to>
      <xdr:col>15</xdr:col>
      <xdr:colOff>180975</xdr:colOff>
      <xdr:row>251</xdr:row>
      <xdr:rowOff>152400</xdr:rowOff>
    </xdr:to>
    <xdr:sp macro="" textlink="">
      <xdr:nvSpPr>
        <xdr:cNvPr id="79" name="Freeform 10707">
          <a:extLst>
            <a:ext uri="{FF2B5EF4-FFF2-40B4-BE49-F238E27FC236}">
              <a16:creationId xmlns:a16="http://schemas.microsoft.com/office/drawing/2014/main" id="{D2FE5F36-0A9E-43F5-9780-D1AFE77D484A}"/>
            </a:ext>
          </a:extLst>
        </xdr:cNvPr>
        <xdr:cNvSpPr/>
      </xdr:nvSpPr>
      <xdr:spPr>
        <a:xfrm>
          <a:off x="5596890" y="447084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183355</xdr:colOff>
      <xdr:row>241</xdr:row>
      <xdr:rowOff>47625</xdr:rowOff>
    </xdr:from>
    <xdr:to>
      <xdr:col>25</xdr:col>
      <xdr:colOff>192880</xdr:colOff>
      <xdr:row>241</xdr:row>
      <xdr:rowOff>152400</xdr:rowOff>
    </xdr:to>
    <xdr:sp macro="" textlink="">
      <xdr:nvSpPr>
        <xdr:cNvPr id="80" name="Freeform 10707">
          <a:extLst>
            <a:ext uri="{FF2B5EF4-FFF2-40B4-BE49-F238E27FC236}">
              <a16:creationId xmlns:a16="http://schemas.microsoft.com/office/drawing/2014/main" id="{9EF23BC7-F731-4212-9BB7-2A29A27005A7}"/>
            </a:ext>
          </a:extLst>
        </xdr:cNvPr>
        <xdr:cNvSpPr/>
      </xdr:nvSpPr>
      <xdr:spPr>
        <a:xfrm>
          <a:off x="9533095" y="4295584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241</xdr:row>
      <xdr:rowOff>47625</xdr:rowOff>
    </xdr:from>
    <xdr:to>
      <xdr:col>27</xdr:col>
      <xdr:colOff>180975</xdr:colOff>
      <xdr:row>241</xdr:row>
      <xdr:rowOff>152400</xdr:rowOff>
    </xdr:to>
    <xdr:sp macro="" textlink="">
      <xdr:nvSpPr>
        <xdr:cNvPr id="81" name="Freeform 10707">
          <a:extLst>
            <a:ext uri="{FF2B5EF4-FFF2-40B4-BE49-F238E27FC236}">
              <a16:creationId xmlns:a16="http://schemas.microsoft.com/office/drawing/2014/main" id="{89A7C0E0-0565-4FF7-8D18-E370B78DB89A}"/>
            </a:ext>
          </a:extLst>
        </xdr:cNvPr>
        <xdr:cNvSpPr/>
      </xdr:nvSpPr>
      <xdr:spPr>
        <a:xfrm>
          <a:off x="10290810" y="4295584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251</xdr:row>
      <xdr:rowOff>47625</xdr:rowOff>
    </xdr:from>
    <xdr:to>
      <xdr:col>1</xdr:col>
      <xdr:colOff>180975</xdr:colOff>
      <xdr:row>251</xdr:row>
      <xdr:rowOff>152400</xdr:rowOff>
    </xdr:to>
    <xdr:sp macro="" textlink="">
      <xdr:nvSpPr>
        <xdr:cNvPr id="82" name="Freeform 10707">
          <a:extLst>
            <a:ext uri="{FF2B5EF4-FFF2-40B4-BE49-F238E27FC236}">
              <a16:creationId xmlns:a16="http://schemas.microsoft.com/office/drawing/2014/main" id="{BB673B73-DAFB-4584-8279-FB8983FA2AF6}"/>
            </a:ext>
          </a:extLst>
        </xdr:cNvPr>
        <xdr:cNvSpPr/>
      </xdr:nvSpPr>
      <xdr:spPr>
        <a:xfrm>
          <a:off x="171450" y="4470844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251</xdr:row>
      <xdr:rowOff>47625</xdr:rowOff>
    </xdr:from>
    <xdr:to>
      <xdr:col>5</xdr:col>
      <xdr:colOff>180975</xdr:colOff>
      <xdr:row>251</xdr:row>
      <xdr:rowOff>152400</xdr:rowOff>
    </xdr:to>
    <xdr:sp macro="" textlink="">
      <xdr:nvSpPr>
        <xdr:cNvPr id="83" name="Freeform 10707">
          <a:extLst>
            <a:ext uri="{FF2B5EF4-FFF2-40B4-BE49-F238E27FC236}">
              <a16:creationId xmlns:a16="http://schemas.microsoft.com/office/drawing/2014/main" id="{D5DC6048-B606-429A-BD39-27279DCA0874}"/>
            </a:ext>
          </a:extLst>
        </xdr:cNvPr>
        <xdr:cNvSpPr/>
      </xdr:nvSpPr>
      <xdr:spPr>
        <a:xfrm>
          <a:off x="1611630" y="4470844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251</xdr:row>
      <xdr:rowOff>47625</xdr:rowOff>
    </xdr:from>
    <xdr:to>
      <xdr:col>7</xdr:col>
      <xdr:colOff>180975</xdr:colOff>
      <xdr:row>251</xdr:row>
      <xdr:rowOff>152400</xdr:rowOff>
    </xdr:to>
    <xdr:sp macro="" textlink="">
      <xdr:nvSpPr>
        <xdr:cNvPr id="84" name="Freeform 10707">
          <a:extLst>
            <a:ext uri="{FF2B5EF4-FFF2-40B4-BE49-F238E27FC236}">
              <a16:creationId xmlns:a16="http://schemas.microsoft.com/office/drawing/2014/main" id="{7167C140-3448-4DB9-A37D-A2D807826B63}"/>
            </a:ext>
          </a:extLst>
        </xdr:cNvPr>
        <xdr:cNvSpPr/>
      </xdr:nvSpPr>
      <xdr:spPr>
        <a:xfrm>
          <a:off x="2426970" y="447084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251</xdr:row>
      <xdr:rowOff>47625</xdr:rowOff>
    </xdr:from>
    <xdr:to>
      <xdr:col>9</xdr:col>
      <xdr:colOff>180975</xdr:colOff>
      <xdr:row>251</xdr:row>
      <xdr:rowOff>152400</xdr:rowOff>
    </xdr:to>
    <xdr:sp macro="" textlink="">
      <xdr:nvSpPr>
        <xdr:cNvPr id="85" name="Freeform 10707">
          <a:extLst>
            <a:ext uri="{FF2B5EF4-FFF2-40B4-BE49-F238E27FC236}">
              <a16:creationId xmlns:a16="http://schemas.microsoft.com/office/drawing/2014/main" id="{0EE9DA3A-2D1C-4BCA-9B94-06D80A2B9671}"/>
            </a:ext>
          </a:extLst>
        </xdr:cNvPr>
        <xdr:cNvSpPr/>
      </xdr:nvSpPr>
      <xdr:spPr>
        <a:xfrm>
          <a:off x="3227070" y="447084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251</xdr:row>
      <xdr:rowOff>47625</xdr:rowOff>
    </xdr:from>
    <xdr:to>
      <xdr:col>3</xdr:col>
      <xdr:colOff>180975</xdr:colOff>
      <xdr:row>251</xdr:row>
      <xdr:rowOff>152400</xdr:rowOff>
    </xdr:to>
    <xdr:sp macro="" textlink="">
      <xdr:nvSpPr>
        <xdr:cNvPr id="86" name="Freeform 10707">
          <a:extLst>
            <a:ext uri="{FF2B5EF4-FFF2-40B4-BE49-F238E27FC236}">
              <a16:creationId xmlns:a16="http://schemas.microsoft.com/office/drawing/2014/main" id="{4083933C-D6FC-4685-8809-21A12298E902}"/>
            </a:ext>
          </a:extLst>
        </xdr:cNvPr>
        <xdr:cNvSpPr/>
      </xdr:nvSpPr>
      <xdr:spPr>
        <a:xfrm>
          <a:off x="712470" y="4470844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0</xdr:colOff>
      <xdr:row>253</xdr:row>
      <xdr:rowOff>0</xdr:rowOff>
    </xdr:from>
    <xdr:to>
      <xdr:col>15</xdr:col>
      <xdr:colOff>352425</xdr:colOff>
      <xdr:row>253</xdr:row>
      <xdr:rowOff>0</xdr:rowOff>
    </xdr:to>
    <xdr:sp macro="" textlink="">
      <xdr:nvSpPr>
        <xdr:cNvPr id="87" name="AutoShape 46">
          <a:extLst>
            <a:ext uri="{FF2B5EF4-FFF2-40B4-BE49-F238E27FC236}">
              <a16:creationId xmlns:a16="http://schemas.microsoft.com/office/drawing/2014/main" id="{ABAB12CE-83D9-4369-BB16-DAE000CEC672}"/>
            </a:ext>
          </a:extLst>
        </xdr:cNvPr>
        <xdr:cNvSpPr>
          <a:spLocks noChangeArrowheads="1"/>
        </xdr:cNvSpPr>
      </xdr:nvSpPr>
      <xdr:spPr>
        <a:xfrm>
          <a:off x="6210300" y="45011340"/>
          <a:ext cx="352425" cy="0"/>
        </a:xfrm>
        <a:prstGeom prst="triangle">
          <a:avLst>
            <a:gd name="adj" fmla="val 50000"/>
          </a:avLst>
        </a:prstGeom>
        <a:noFill/>
        <a:ln w="9525">
          <a:solidFill>
            <a:srgbClr val="000000"/>
          </a:solidFill>
          <a:miter lim="800000"/>
        </a:ln>
      </xdr:spPr>
    </xdr:sp>
    <xdr:clientData/>
  </xdr:twoCellAnchor>
  <xdr:twoCellAnchor>
    <xdr:from>
      <xdr:col>3</xdr:col>
      <xdr:colOff>0</xdr:colOff>
      <xdr:row>253</xdr:row>
      <xdr:rowOff>0</xdr:rowOff>
    </xdr:from>
    <xdr:to>
      <xdr:col>3</xdr:col>
      <xdr:colOff>352425</xdr:colOff>
      <xdr:row>253</xdr:row>
      <xdr:rowOff>0</xdr:rowOff>
    </xdr:to>
    <xdr:sp macro="" textlink="">
      <xdr:nvSpPr>
        <xdr:cNvPr id="88" name="AutoShape 46">
          <a:extLst>
            <a:ext uri="{FF2B5EF4-FFF2-40B4-BE49-F238E27FC236}">
              <a16:creationId xmlns:a16="http://schemas.microsoft.com/office/drawing/2014/main" id="{BF86AB9F-0151-46B8-A650-41E1748B87F4}"/>
            </a:ext>
          </a:extLst>
        </xdr:cNvPr>
        <xdr:cNvSpPr>
          <a:spLocks noChangeArrowheads="1"/>
        </xdr:cNvSpPr>
      </xdr:nvSpPr>
      <xdr:spPr>
        <a:xfrm>
          <a:off x="1440180" y="4501134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213</xdr:row>
      <xdr:rowOff>57150</xdr:rowOff>
    </xdr:from>
    <xdr:to>
      <xdr:col>26</xdr:col>
      <xdr:colOff>0</xdr:colOff>
      <xdr:row>215</xdr:row>
      <xdr:rowOff>0</xdr:rowOff>
    </xdr:to>
    <xdr:sp macro="" textlink="">
      <xdr:nvSpPr>
        <xdr:cNvPr id="89" name="AutoShape 46">
          <a:extLst>
            <a:ext uri="{FF2B5EF4-FFF2-40B4-BE49-F238E27FC236}">
              <a16:creationId xmlns:a16="http://schemas.microsoft.com/office/drawing/2014/main" id="{91D3F2D5-10FC-45A9-A9B0-CAEB9EA52754}"/>
            </a:ext>
          </a:extLst>
        </xdr:cNvPr>
        <xdr:cNvSpPr>
          <a:spLocks noChangeArrowheads="1"/>
        </xdr:cNvSpPr>
      </xdr:nvSpPr>
      <xdr:spPr>
        <a:xfrm>
          <a:off x="10119360" y="380580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222</xdr:row>
      <xdr:rowOff>57150</xdr:rowOff>
    </xdr:from>
    <xdr:to>
      <xdr:col>4</xdr:col>
      <xdr:colOff>0</xdr:colOff>
      <xdr:row>224</xdr:row>
      <xdr:rowOff>0</xdr:rowOff>
    </xdr:to>
    <xdr:sp macro="" textlink="">
      <xdr:nvSpPr>
        <xdr:cNvPr id="90" name="AutoShape 46">
          <a:extLst>
            <a:ext uri="{FF2B5EF4-FFF2-40B4-BE49-F238E27FC236}">
              <a16:creationId xmlns:a16="http://schemas.microsoft.com/office/drawing/2014/main" id="{D89FF406-325E-42DE-8F43-01F418832520}"/>
            </a:ext>
          </a:extLst>
        </xdr:cNvPr>
        <xdr:cNvSpPr>
          <a:spLocks noChangeArrowheads="1"/>
        </xdr:cNvSpPr>
      </xdr:nvSpPr>
      <xdr:spPr>
        <a:xfrm>
          <a:off x="1440180" y="3963543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222</xdr:row>
      <xdr:rowOff>57150</xdr:rowOff>
    </xdr:from>
    <xdr:to>
      <xdr:col>6</xdr:col>
      <xdr:colOff>0</xdr:colOff>
      <xdr:row>224</xdr:row>
      <xdr:rowOff>0</xdr:rowOff>
    </xdr:to>
    <xdr:sp macro="" textlink="">
      <xdr:nvSpPr>
        <xdr:cNvPr id="91" name="AutoShape 46">
          <a:extLst>
            <a:ext uri="{FF2B5EF4-FFF2-40B4-BE49-F238E27FC236}">
              <a16:creationId xmlns:a16="http://schemas.microsoft.com/office/drawing/2014/main" id="{290267D0-ED68-4BAD-9452-0BCBA188CC81}"/>
            </a:ext>
          </a:extLst>
        </xdr:cNvPr>
        <xdr:cNvSpPr>
          <a:spLocks noChangeArrowheads="1"/>
        </xdr:cNvSpPr>
      </xdr:nvSpPr>
      <xdr:spPr>
        <a:xfrm>
          <a:off x="2255520" y="396354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222</xdr:row>
      <xdr:rowOff>57150</xdr:rowOff>
    </xdr:from>
    <xdr:to>
      <xdr:col>8</xdr:col>
      <xdr:colOff>0</xdr:colOff>
      <xdr:row>224</xdr:row>
      <xdr:rowOff>0</xdr:rowOff>
    </xdr:to>
    <xdr:sp macro="" textlink="">
      <xdr:nvSpPr>
        <xdr:cNvPr id="92" name="AutoShape 46">
          <a:extLst>
            <a:ext uri="{FF2B5EF4-FFF2-40B4-BE49-F238E27FC236}">
              <a16:creationId xmlns:a16="http://schemas.microsoft.com/office/drawing/2014/main" id="{47A72260-85F1-4DF3-A106-2DE3AA35EEAA}"/>
            </a:ext>
          </a:extLst>
        </xdr:cNvPr>
        <xdr:cNvSpPr>
          <a:spLocks noChangeArrowheads="1"/>
        </xdr:cNvSpPr>
      </xdr:nvSpPr>
      <xdr:spPr>
        <a:xfrm>
          <a:off x="3055620" y="396354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222</xdr:row>
      <xdr:rowOff>57150</xdr:rowOff>
    </xdr:from>
    <xdr:to>
      <xdr:col>9</xdr:col>
      <xdr:colOff>352425</xdr:colOff>
      <xdr:row>224</xdr:row>
      <xdr:rowOff>0</xdr:rowOff>
    </xdr:to>
    <xdr:sp macro="" textlink="">
      <xdr:nvSpPr>
        <xdr:cNvPr id="93" name="AutoShape 46">
          <a:extLst>
            <a:ext uri="{FF2B5EF4-FFF2-40B4-BE49-F238E27FC236}">
              <a16:creationId xmlns:a16="http://schemas.microsoft.com/office/drawing/2014/main" id="{ED390065-8A8C-41E2-B747-040176D83215}"/>
            </a:ext>
          </a:extLst>
        </xdr:cNvPr>
        <xdr:cNvSpPr>
          <a:spLocks noChangeArrowheads="1"/>
        </xdr:cNvSpPr>
      </xdr:nvSpPr>
      <xdr:spPr>
        <a:xfrm>
          <a:off x="385572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222</xdr:row>
      <xdr:rowOff>57150</xdr:rowOff>
    </xdr:from>
    <xdr:to>
      <xdr:col>13</xdr:col>
      <xdr:colOff>352425</xdr:colOff>
      <xdr:row>224</xdr:row>
      <xdr:rowOff>0</xdr:rowOff>
    </xdr:to>
    <xdr:sp macro="" textlink="">
      <xdr:nvSpPr>
        <xdr:cNvPr id="95" name="AutoShape 46">
          <a:extLst>
            <a:ext uri="{FF2B5EF4-FFF2-40B4-BE49-F238E27FC236}">
              <a16:creationId xmlns:a16="http://schemas.microsoft.com/office/drawing/2014/main" id="{14A0CC44-7495-48E2-830F-CC40348449C0}"/>
            </a:ext>
          </a:extLst>
        </xdr:cNvPr>
        <xdr:cNvSpPr>
          <a:spLocks noChangeArrowheads="1"/>
        </xdr:cNvSpPr>
      </xdr:nvSpPr>
      <xdr:spPr>
        <a:xfrm>
          <a:off x="542544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222</xdr:row>
      <xdr:rowOff>57150</xdr:rowOff>
    </xdr:from>
    <xdr:to>
      <xdr:col>15</xdr:col>
      <xdr:colOff>352425</xdr:colOff>
      <xdr:row>224</xdr:row>
      <xdr:rowOff>0</xdr:rowOff>
    </xdr:to>
    <xdr:sp macro="" textlink="">
      <xdr:nvSpPr>
        <xdr:cNvPr id="96" name="AutoShape 46">
          <a:extLst>
            <a:ext uri="{FF2B5EF4-FFF2-40B4-BE49-F238E27FC236}">
              <a16:creationId xmlns:a16="http://schemas.microsoft.com/office/drawing/2014/main" id="{650252EC-4217-4F2D-B4F6-4ECECFAB6F00}"/>
            </a:ext>
          </a:extLst>
        </xdr:cNvPr>
        <xdr:cNvSpPr>
          <a:spLocks noChangeArrowheads="1"/>
        </xdr:cNvSpPr>
      </xdr:nvSpPr>
      <xdr:spPr>
        <a:xfrm>
          <a:off x="621030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213</xdr:row>
      <xdr:rowOff>57150</xdr:rowOff>
    </xdr:from>
    <xdr:to>
      <xdr:col>27</xdr:col>
      <xdr:colOff>352425</xdr:colOff>
      <xdr:row>215</xdr:row>
      <xdr:rowOff>0</xdr:rowOff>
    </xdr:to>
    <xdr:sp macro="" textlink="">
      <xdr:nvSpPr>
        <xdr:cNvPr id="97" name="AutoShape 46">
          <a:extLst>
            <a:ext uri="{FF2B5EF4-FFF2-40B4-BE49-F238E27FC236}">
              <a16:creationId xmlns:a16="http://schemas.microsoft.com/office/drawing/2014/main" id="{AF122F2C-6539-481C-BD74-8288D5338F08}"/>
            </a:ext>
          </a:extLst>
        </xdr:cNvPr>
        <xdr:cNvSpPr>
          <a:spLocks noChangeArrowheads="1"/>
        </xdr:cNvSpPr>
      </xdr:nvSpPr>
      <xdr:spPr>
        <a:xfrm>
          <a:off x="10873740" y="380580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533400</xdr:colOff>
      <xdr:row>222</xdr:row>
      <xdr:rowOff>49530</xdr:rowOff>
    </xdr:from>
    <xdr:to>
      <xdr:col>1</xdr:col>
      <xdr:colOff>381000</xdr:colOff>
      <xdr:row>224</xdr:row>
      <xdr:rowOff>0</xdr:rowOff>
    </xdr:to>
    <xdr:sp macro="" textlink="">
      <xdr:nvSpPr>
        <xdr:cNvPr id="98" name="AutoShape 46">
          <a:extLst>
            <a:ext uri="{FF2B5EF4-FFF2-40B4-BE49-F238E27FC236}">
              <a16:creationId xmlns:a16="http://schemas.microsoft.com/office/drawing/2014/main" id="{956E5785-42F8-43A4-9D68-EDEF11F96EB2}"/>
            </a:ext>
          </a:extLst>
        </xdr:cNvPr>
        <xdr:cNvSpPr>
          <a:spLocks noChangeArrowheads="1"/>
        </xdr:cNvSpPr>
      </xdr:nvSpPr>
      <xdr:spPr>
        <a:xfrm>
          <a:off x="533400" y="39627810"/>
          <a:ext cx="38862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213</xdr:row>
      <xdr:rowOff>57150</xdr:rowOff>
    </xdr:from>
    <xdr:to>
      <xdr:col>23</xdr:col>
      <xdr:colOff>352425</xdr:colOff>
      <xdr:row>215</xdr:row>
      <xdr:rowOff>0</xdr:rowOff>
    </xdr:to>
    <xdr:sp macro="" textlink="">
      <xdr:nvSpPr>
        <xdr:cNvPr id="99" name="AutoShape 46">
          <a:extLst>
            <a:ext uri="{FF2B5EF4-FFF2-40B4-BE49-F238E27FC236}">
              <a16:creationId xmlns:a16="http://schemas.microsoft.com/office/drawing/2014/main" id="{2A27F65F-03C4-4D67-9FA5-3758DFDA8A3A}"/>
            </a:ext>
          </a:extLst>
        </xdr:cNvPr>
        <xdr:cNvSpPr>
          <a:spLocks noChangeArrowheads="1"/>
        </xdr:cNvSpPr>
      </xdr:nvSpPr>
      <xdr:spPr>
        <a:xfrm>
          <a:off x="9349740" y="380580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213</xdr:row>
      <xdr:rowOff>57150</xdr:rowOff>
    </xdr:from>
    <xdr:to>
      <xdr:col>21</xdr:col>
      <xdr:colOff>352425</xdr:colOff>
      <xdr:row>215</xdr:row>
      <xdr:rowOff>0</xdr:rowOff>
    </xdr:to>
    <xdr:sp macro="" textlink="">
      <xdr:nvSpPr>
        <xdr:cNvPr id="100" name="AutoShape 46">
          <a:extLst>
            <a:ext uri="{FF2B5EF4-FFF2-40B4-BE49-F238E27FC236}">
              <a16:creationId xmlns:a16="http://schemas.microsoft.com/office/drawing/2014/main" id="{06557A73-E25F-4757-B2BE-8BC2F06E0D0C}"/>
            </a:ext>
          </a:extLst>
        </xdr:cNvPr>
        <xdr:cNvSpPr>
          <a:spLocks noChangeArrowheads="1"/>
        </xdr:cNvSpPr>
      </xdr:nvSpPr>
      <xdr:spPr>
        <a:xfrm>
          <a:off x="8572500" y="380580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222</xdr:row>
      <xdr:rowOff>57150</xdr:rowOff>
    </xdr:from>
    <xdr:to>
      <xdr:col>17</xdr:col>
      <xdr:colOff>352425</xdr:colOff>
      <xdr:row>224</xdr:row>
      <xdr:rowOff>0</xdr:rowOff>
    </xdr:to>
    <xdr:sp macro="" textlink="">
      <xdr:nvSpPr>
        <xdr:cNvPr id="101" name="AutoShape 46">
          <a:extLst>
            <a:ext uri="{FF2B5EF4-FFF2-40B4-BE49-F238E27FC236}">
              <a16:creationId xmlns:a16="http://schemas.microsoft.com/office/drawing/2014/main" id="{05C43CB7-4A31-4DBD-B008-32CE56647BCF}"/>
            </a:ext>
          </a:extLst>
        </xdr:cNvPr>
        <xdr:cNvSpPr>
          <a:spLocks noChangeArrowheads="1"/>
        </xdr:cNvSpPr>
      </xdr:nvSpPr>
      <xdr:spPr>
        <a:xfrm>
          <a:off x="699516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213</xdr:row>
      <xdr:rowOff>57150</xdr:rowOff>
    </xdr:from>
    <xdr:to>
      <xdr:col>19</xdr:col>
      <xdr:colOff>352425</xdr:colOff>
      <xdr:row>215</xdr:row>
      <xdr:rowOff>0</xdr:rowOff>
    </xdr:to>
    <xdr:sp macro="" textlink="">
      <xdr:nvSpPr>
        <xdr:cNvPr id="102" name="AutoShape 46">
          <a:extLst>
            <a:ext uri="{FF2B5EF4-FFF2-40B4-BE49-F238E27FC236}">
              <a16:creationId xmlns:a16="http://schemas.microsoft.com/office/drawing/2014/main" id="{C3046852-9CCD-48C9-8D2A-6B61169B982A}"/>
            </a:ext>
          </a:extLst>
        </xdr:cNvPr>
        <xdr:cNvSpPr>
          <a:spLocks noChangeArrowheads="1"/>
        </xdr:cNvSpPr>
      </xdr:nvSpPr>
      <xdr:spPr>
        <a:xfrm>
          <a:off x="7772400" y="380580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171450</xdr:colOff>
      <xdr:row>222</xdr:row>
      <xdr:rowOff>47625</xdr:rowOff>
    </xdr:from>
    <xdr:to>
      <xdr:col>5</xdr:col>
      <xdr:colOff>180975</xdr:colOff>
      <xdr:row>222</xdr:row>
      <xdr:rowOff>152400</xdr:rowOff>
    </xdr:to>
    <xdr:sp macro="" textlink="">
      <xdr:nvSpPr>
        <xdr:cNvPr id="103" name="Freeform 10707">
          <a:extLst>
            <a:ext uri="{FF2B5EF4-FFF2-40B4-BE49-F238E27FC236}">
              <a16:creationId xmlns:a16="http://schemas.microsoft.com/office/drawing/2014/main" id="{DD349F98-26E4-4C10-8F2E-8364649D1A9A}"/>
            </a:ext>
          </a:extLst>
        </xdr:cNvPr>
        <xdr:cNvSpPr/>
      </xdr:nvSpPr>
      <xdr:spPr>
        <a:xfrm>
          <a:off x="1611630" y="3962590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222</xdr:row>
      <xdr:rowOff>47625</xdr:rowOff>
    </xdr:from>
    <xdr:to>
      <xdr:col>7</xdr:col>
      <xdr:colOff>180975</xdr:colOff>
      <xdr:row>222</xdr:row>
      <xdr:rowOff>152400</xdr:rowOff>
    </xdr:to>
    <xdr:sp macro="" textlink="">
      <xdr:nvSpPr>
        <xdr:cNvPr id="104" name="Freeform 10707">
          <a:extLst>
            <a:ext uri="{FF2B5EF4-FFF2-40B4-BE49-F238E27FC236}">
              <a16:creationId xmlns:a16="http://schemas.microsoft.com/office/drawing/2014/main" id="{04685B09-DF52-4F8A-B5BD-A5215D2257AA}"/>
            </a:ext>
          </a:extLst>
        </xdr:cNvPr>
        <xdr:cNvSpPr/>
      </xdr:nvSpPr>
      <xdr:spPr>
        <a:xfrm>
          <a:off x="2426970" y="396259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222</xdr:row>
      <xdr:rowOff>47625</xdr:rowOff>
    </xdr:from>
    <xdr:to>
      <xdr:col>11</xdr:col>
      <xdr:colOff>180975</xdr:colOff>
      <xdr:row>222</xdr:row>
      <xdr:rowOff>152400</xdr:rowOff>
    </xdr:to>
    <xdr:sp macro="" textlink="">
      <xdr:nvSpPr>
        <xdr:cNvPr id="106" name="Freeform 10707">
          <a:extLst>
            <a:ext uri="{FF2B5EF4-FFF2-40B4-BE49-F238E27FC236}">
              <a16:creationId xmlns:a16="http://schemas.microsoft.com/office/drawing/2014/main" id="{0B6163A7-24D7-4A1A-8592-81B91742D437}"/>
            </a:ext>
          </a:extLst>
        </xdr:cNvPr>
        <xdr:cNvSpPr/>
      </xdr:nvSpPr>
      <xdr:spPr>
        <a:xfrm>
          <a:off x="4027170" y="396259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222</xdr:row>
      <xdr:rowOff>47625</xdr:rowOff>
    </xdr:from>
    <xdr:to>
      <xdr:col>13</xdr:col>
      <xdr:colOff>180975</xdr:colOff>
      <xdr:row>222</xdr:row>
      <xdr:rowOff>152400</xdr:rowOff>
    </xdr:to>
    <xdr:sp macro="" textlink="">
      <xdr:nvSpPr>
        <xdr:cNvPr id="107" name="Freeform 10707">
          <a:extLst>
            <a:ext uri="{FF2B5EF4-FFF2-40B4-BE49-F238E27FC236}">
              <a16:creationId xmlns:a16="http://schemas.microsoft.com/office/drawing/2014/main" id="{8DC7E07F-B941-4B32-9FC8-BD1015142BE3}"/>
            </a:ext>
          </a:extLst>
        </xdr:cNvPr>
        <xdr:cNvSpPr/>
      </xdr:nvSpPr>
      <xdr:spPr>
        <a:xfrm>
          <a:off x="4812030" y="396259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222</xdr:row>
      <xdr:rowOff>47625</xdr:rowOff>
    </xdr:from>
    <xdr:to>
      <xdr:col>15</xdr:col>
      <xdr:colOff>180975</xdr:colOff>
      <xdr:row>222</xdr:row>
      <xdr:rowOff>152400</xdr:rowOff>
    </xdr:to>
    <xdr:sp macro="" textlink="">
      <xdr:nvSpPr>
        <xdr:cNvPr id="108" name="Freeform 10707">
          <a:extLst>
            <a:ext uri="{FF2B5EF4-FFF2-40B4-BE49-F238E27FC236}">
              <a16:creationId xmlns:a16="http://schemas.microsoft.com/office/drawing/2014/main" id="{5FA12102-8B43-40AB-8F34-6AFB6C9C0F7F}"/>
            </a:ext>
          </a:extLst>
        </xdr:cNvPr>
        <xdr:cNvSpPr/>
      </xdr:nvSpPr>
      <xdr:spPr>
        <a:xfrm>
          <a:off x="5596890" y="396259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213</xdr:row>
      <xdr:rowOff>47625</xdr:rowOff>
    </xdr:from>
    <xdr:to>
      <xdr:col>21</xdr:col>
      <xdr:colOff>180975</xdr:colOff>
      <xdr:row>213</xdr:row>
      <xdr:rowOff>152400</xdr:rowOff>
    </xdr:to>
    <xdr:sp macro="" textlink="">
      <xdr:nvSpPr>
        <xdr:cNvPr id="109" name="Freeform 10707">
          <a:extLst>
            <a:ext uri="{FF2B5EF4-FFF2-40B4-BE49-F238E27FC236}">
              <a16:creationId xmlns:a16="http://schemas.microsoft.com/office/drawing/2014/main" id="{0ED11D1B-41D2-42BE-8EB4-40FA0691E7A0}"/>
            </a:ext>
          </a:extLst>
        </xdr:cNvPr>
        <xdr:cNvSpPr/>
      </xdr:nvSpPr>
      <xdr:spPr>
        <a:xfrm>
          <a:off x="7943850" y="380485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213</xdr:row>
      <xdr:rowOff>47625</xdr:rowOff>
    </xdr:from>
    <xdr:to>
      <xdr:col>23</xdr:col>
      <xdr:colOff>180975</xdr:colOff>
      <xdr:row>213</xdr:row>
      <xdr:rowOff>152400</xdr:rowOff>
    </xdr:to>
    <xdr:sp macro="" textlink="">
      <xdr:nvSpPr>
        <xdr:cNvPr id="110" name="Freeform 10707">
          <a:extLst>
            <a:ext uri="{FF2B5EF4-FFF2-40B4-BE49-F238E27FC236}">
              <a16:creationId xmlns:a16="http://schemas.microsoft.com/office/drawing/2014/main" id="{78463B69-79E4-40CC-998A-180384E92251}"/>
            </a:ext>
          </a:extLst>
        </xdr:cNvPr>
        <xdr:cNvSpPr/>
      </xdr:nvSpPr>
      <xdr:spPr>
        <a:xfrm>
          <a:off x="8743950" y="3804856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213</xdr:row>
      <xdr:rowOff>47625</xdr:rowOff>
    </xdr:from>
    <xdr:to>
      <xdr:col>27</xdr:col>
      <xdr:colOff>180975</xdr:colOff>
      <xdr:row>213</xdr:row>
      <xdr:rowOff>152400</xdr:rowOff>
    </xdr:to>
    <xdr:sp macro="" textlink="">
      <xdr:nvSpPr>
        <xdr:cNvPr id="111" name="Freeform 10707">
          <a:extLst>
            <a:ext uri="{FF2B5EF4-FFF2-40B4-BE49-F238E27FC236}">
              <a16:creationId xmlns:a16="http://schemas.microsoft.com/office/drawing/2014/main" id="{5E5CFF8D-9D59-48D7-A741-727D9CBBA868}"/>
            </a:ext>
          </a:extLst>
        </xdr:cNvPr>
        <xdr:cNvSpPr/>
      </xdr:nvSpPr>
      <xdr:spPr>
        <a:xfrm>
          <a:off x="10290810" y="3804856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222</xdr:row>
      <xdr:rowOff>47625</xdr:rowOff>
    </xdr:from>
    <xdr:to>
      <xdr:col>1</xdr:col>
      <xdr:colOff>180975</xdr:colOff>
      <xdr:row>222</xdr:row>
      <xdr:rowOff>152400</xdr:rowOff>
    </xdr:to>
    <xdr:sp macro="" textlink="">
      <xdr:nvSpPr>
        <xdr:cNvPr id="112" name="Freeform 10707">
          <a:extLst>
            <a:ext uri="{FF2B5EF4-FFF2-40B4-BE49-F238E27FC236}">
              <a16:creationId xmlns:a16="http://schemas.microsoft.com/office/drawing/2014/main" id="{B3DD4F77-270B-4DA6-8A52-14CAD70E04F3}"/>
            </a:ext>
          </a:extLst>
        </xdr:cNvPr>
        <xdr:cNvSpPr/>
      </xdr:nvSpPr>
      <xdr:spPr>
        <a:xfrm>
          <a:off x="171450" y="3962590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222</xdr:row>
      <xdr:rowOff>47625</xdr:rowOff>
    </xdr:from>
    <xdr:to>
      <xdr:col>3</xdr:col>
      <xdr:colOff>180975</xdr:colOff>
      <xdr:row>222</xdr:row>
      <xdr:rowOff>152400</xdr:rowOff>
    </xdr:to>
    <xdr:sp macro="" textlink="">
      <xdr:nvSpPr>
        <xdr:cNvPr id="113" name="Freeform 10707">
          <a:extLst>
            <a:ext uri="{FF2B5EF4-FFF2-40B4-BE49-F238E27FC236}">
              <a16:creationId xmlns:a16="http://schemas.microsoft.com/office/drawing/2014/main" id="{E4253F04-1849-4813-83FA-435700133A81}"/>
            </a:ext>
          </a:extLst>
        </xdr:cNvPr>
        <xdr:cNvSpPr/>
      </xdr:nvSpPr>
      <xdr:spPr>
        <a:xfrm>
          <a:off x="712470" y="3962590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213</xdr:row>
      <xdr:rowOff>47625</xdr:rowOff>
    </xdr:from>
    <xdr:to>
      <xdr:col>25</xdr:col>
      <xdr:colOff>180975</xdr:colOff>
      <xdr:row>213</xdr:row>
      <xdr:rowOff>152400</xdr:rowOff>
    </xdr:to>
    <xdr:sp macro="" textlink="">
      <xdr:nvSpPr>
        <xdr:cNvPr id="114" name="Freeform 10707">
          <a:extLst>
            <a:ext uri="{FF2B5EF4-FFF2-40B4-BE49-F238E27FC236}">
              <a16:creationId xmlns:a16="http://schemas.microsoft.com/office/drawing/2014/main" id="{9528E17B-00F6-4E9F-95F0-9F0E7256009C}"/>
            </a:ext>
          </a:extLst>
        </xdr:cNvPr>
        <xdr:cNvSpPr/>
      </xdr:nvSpPr>
      <xdr:spPr>
        <a:xfrm>
          <a:off x="9521190" y="3804856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231</xdr:row>
      <xdr:rowOff>57150</xdr:rowOff>
    </xdr:from>
    <xdr:to>
      <xdr:col>26</xdr:col>
      <xdr:colOff>0</xdr:colOff>
      <xdr:row>233</xdr:row>
      <xdr:rowOff>0</xdr:rowOff>
    </xdr:to>
    <xdr:sp macro="" textlink="">
      <xdr:nvSpPr>
        <xdr:cNvPr id="117" name="AutoShape 46">
          <a:extLst>
            <a:ext uri="{FF2B5EF4-FFF2-40B4-BE49-F238E27FC236}">
              <a16:creationId xmlns:a16="http://schemas.microsoft.com/office/drawing/2014/main" id="{B3430822-DE89-421F-8018-D6F85ABDFF94}"/>
            </a:ext>
          </a:extLst>
        </xdr:cNvPr>
        <xdr:cNvSpPr>
          <a:spLocks noChangeArrowheads="1"/>
        </xdr:cNvSpPr>
      </xdr:nvSpPr>
      <xdr:spPr>
        <a:xfrm>
          <a:off x="10119360" y="412127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241</xdr:row>
      <xdr:rowOff>57150</xdr:rowOff>
    </xdr:from>
    <xdr:to>
      <xdr:col>13</xdr:col>
      <xdr:colOff>352425</xdr:colOff>
      <xdr:row>243</xdr:row>
      <xdr:rowOff>0</xdr:rowOff>
    </xdr:to>
    <xdr:sp macro="" textlink="">
      <xdr:nvSpPr>
        <xdr:cNvPr id="118" name="AutoShape 46">
          <a:extLst>
            <a:ext uri="{FF2B5EF4-FFF2-40B4-BE49-F238E27FC236}">
              <a16:creationId xmlns:a16="http://schemas.microsoft.com/office/drawing/2014/main" id="{F855E218-1F1C-4A21-AA37-83A39E61323B}"/>
            </a:ext>
          </a:extLst>
        </xdr:cNvPr>
        <xdr:cNvSpPr>
          <a:spLocks noChangeArrowheads="1"/>
        </xdr:cNvSpPr>
      </xdr:nvSpPr>
      <xdr:spPr>
        <a:xfrm>
          <a:off x="5425440" y="4296537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231</xdr:row>
      <xdr:rowOff>57150</xdr:rowOff>
    </xdr:from>
    <xdr:to>
      <xdr:col>23</xdr:col>
      <xdr:colOff>352425</xdr:colOff>
      <xdr:row>233</xdr:row>
      <xdr:rowOff>0</xdr:rowOff>
    </xdr:to>
    <xdr:sp macro="" textlink="">
      <xdr:nvSpPr>
        <xdr:cNvPr id="119" name="AutoShape 46">
          <a:extLst>
            <a:ext uri="{FF2B5EF4-FFF2-40B4-BE49-F238E27FC236}">
              <a16:creationId xmlns:a16="http://schemas.microsoft.com/office/drawing/2014/main" id="{F7D72C98-3855-4FDB-8902-9A8633EDEF8B}"/>
            </a:ext>
          </a:extLst>
        </xdr:cNvPr>
        <xdr:cNvSpPr>
          <a:spLocks noChangeArrowheads="1"/>
        </xdr:cNvSpPr>
      </xdr:nvSpPr>
      <xdr:spPr>
        <a:xfrm>
          <a:off x="934974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231</xdr:row>
      <xdr:rowOff>57150</xdr:rowOff>
    </xdr:from>
    <xdr:to>
      <xdr:col>21</xdr:col>
      <xdr:colOff>352425</xdr:colOff>
      <xdr:row>233</xdr:row>
      <xdr:rowOff>0</xdr:rowOff>
    </xdr:to>
    <xdr:sp macro="" textlink="">
      <xdr:nvSpPr>
        <xdr:cNvPr id="120" name="AutoShape 46">
          <a:extLst>
            <a:ext uri="{FF2B5EF4-FFF2-40B4-BE49-F238E27FC236}">
              <a16:creationId xmlns:a16="http://schemas.microsoft.com/office/drawing/2014/main" id="{B1C15AA6-B29B-4747-A566-A799D9FDDB98}"/>
            </a:ext>
          </a:extLst>
        </xdr:cNvPr>
        <xdr:cNvSpPr>
          <a:spLocks noChangeArrowheads="1"/>
        </xdr:cNvSpPr>
      </xdr:nvSpPr>
      <xdr:spPr>
        <a:xfrm>
          <a:off x="857250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231</xdr:row>
      <xdr:rowOff>57150</xdr:rowOff>
    </xdr:from>
    <xdr:to>
      <xdr:col>19</xdr:col>
      <xdr:colOff>352425</xdr:colOff>
      <xdr:row>233</xdr:row>
      <xdr:rowOff>0</xdr:rowOff>
    </xdr:to>
    <xdr:sp macro="" textlink="">
      <xdr:nvSpPr>
        <xdr:cNvPr id="121" name="AutoShape 46">
          <a:extLst>
            <a:ext uri="{FF2B5EF4-FFF2-40B4-BE49-F238E27FC236}">
              <a16:creationId xmlns:a16="http://schemas.microsoft.com/office/drawing/2014/main" id="{F72B564C-EA0B-4E58-A707-46B0876CB336}"/>
            </a:ext>
          </a:extLst>
        </xdr:cNvPr>
        <xdr:cNvSpPr>
          <a:spLocks noChangeArrowheads="1"/>
        </xdr:cNvSpPr>
      </xdr:nvSpPr>
      <xdr:spPr>
        <a:xfrm>
          <a:off x="777240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171450</xdr:colOff>
      <xdr:row>231</xdr:row>
      <xdr:rowOff>47625</xdr:rowOff>
    </xdr:from>
    <xdr:to>
      <xdr:col>21</xdr:col>
      <xdr:colOff>180975</xdr:colOff>
      <xdr:row>231</xdr:row>
      <xdr:rowOff>152400</xdr:rowOff>
    </xdr:to>
    <xdr:sp macro="" textlink="">
      <xdr:nvSpPr>
        <xdr:cNvPr id="122" name="Freeform 10707">
          <a:extLst>
            <a:ext uri="{FF2B5EF4-FFF2-40B4-BE49-F238E27FC236}">
              <a16:creationId xmlns:a16="http://schemas.microsoft.com/office/drawing/2014/main" id="{637A075C-D8B4-4B56-BDE7-5ACB011FAAB5}"/>
            </a:ext>
          </a:extLst>
        </xdr:cNvPr>
        <xdr:cNvSpPr/>
      </xdr:nvSpPr>
      <xdr:spPr>
        <a:xfrm>
          <a:off x="7943850" y="412032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231</xdr:row>
      <xdr:rowOff>47625</xdr:rowOff>
    </xdr:from>
    <xdr:to>
      <xdr:col>23</xdr:col>
      <xdr:colOff>180975</xdr:colOff>
      <xdr:row>231</xdr:row>
      <xdr:rowOff>152400</xdr:rowOff>
    </xdr:to>
    <xdr:sp macro="" textlink="">
      <xdr:nvSpPr>
        <xdr:cNvPr id="123" name="Freeform 10707">
          <a:extLst>
            <a:ext uri="{FF2B5EF4-FFF2-40B4-BE49-F238E27FC236}">
              <a16:creationId xmlns:a16="http://schemas.microsoft.com/office/drawing/2014/main" id="{502842CB-2EE1-4CBE-9C70-56665EBB8BD0}"/>
            </a:ext>
          </a:extLst>
        </xdr:cNvPr>
        <xdr:cNvSpPr/>
      </xdr:nvSpPr>
      <xdr:spPr>
        <a:xfrm>
          <a:off x="8743950" y="4120324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231</xdr:row>
      <xdr:rowOff>47625</xdr:rowOff>
    </xdr:from>
    <xdr:to>
      <xdr:col>27</xdr:col>
      <xdr:colOff>180975</xdr:colOff>
      <xdr:row>231</xdr:row>
      <xdr:rowOff>152400</xdr:rowOff>
    </xdr:to>
    <xdr:sp macro="" textlink="">
      <xdr:nvSpPr>
        <xdr:cNvPr id="124" name="Freeform 10707">
          <a:extLst>
            <a:ext uri="{FF2B5EF4-FFF2-40B4-BE49-F238E27FC236}">
              <a16:creationId xmlns:a16="http://schemas.microsoft.com/office/drawing/2014/main" id="{5917ACE0-D319-4953-B3C2-0015ADD659B5}"/>
            </a:ext>
          </a:extLst>
        </xdr:cNvPr>
        <xdr:cNvSpPr/>
      </xdr:nvSpPr>
      <xdr:spPr>
        <a:xfrm>
          <a:off x="10290810" y="4120324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231</xdr:row>
      <xdr:rowOff>47625</xdr:rowOff>
    </xdr:from>
    <xdr:to>
      <xdr:col>25</xdr:col>
      <xdr:colOff>180975</xdr:colOff>
      <xdr:row>231</xdr:row>
      <xdr:rowOff>152400</xdr:rowOff>
    </xdr:to>
    <xdr:sp macro="" textlink="">
      <xdr:nvSpPr>
        <xdr:cNvPr id="125" name="Freeform 10707">
          <a:extLst>
            <a:ext uri="{FF2B5EF4-FFF2-40B4-BE49-F238E27FC236}">
              <a16:creationId xmlns:a16="http://schemas.microsoft.com/office/drawing/2014/main" id="{D58586AE-D478-4FB7-8D5B-C90F83B8C073}"/>
            </a:ext>
          </a:extLst>
        </xdr:cNvPr>
        <xdr:cNvSpPr/>
      </xdr:nvSpPr>
      <xdr:spPr>
        <a:xfrm>
          <a:off x="9521190" y="4120324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0</xdr:colOff>
      <xdr:row>243</xdr:row>
      <xdr:rowOff>0</xdr:rowOff>
    </xdr:from>
    <xdr:to>
      <xdr:col>7</xdr:col>
      <xdr:colOff>352425</xdr:colOff>
      <xdr:row>243</xdr:row>
      <xdr:rowOff>0</xdr:rowOff>
    </xdr:to>
    <xdr:sp macro="" textlink="">
      <xdr:nvSpPr>
        <xdr:cNvPr id="126" name="AutoShape 46">
          <a:extLst>
            <a:ext uri="{FF2B5EF4-FFF2-40B4-BE49-F238E27FC236}">
              <a16:creationId xmlns:a16="http://schemas.microsoft.com/office/drawing/2014/main" id="{572BCE35-2675-45A8-990E-14F96CBD8BFD}"/>
            </a:ext>
          </a:extLst>
        </xdr:cNvPr>
        <xdr:cNvSpPr>
          <a:spLocks noChangeArrowheads="1"/>
        </xdr:cNvSpPr>
      </xdr:nvSpPr>
      <xdr:spPr>
        <a:xfrm>
          <a:off x="3055620" y="4325874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243</xdr:row>
      <xdr:rowOff>0</xdr:rowOff>
    </xdr:from>
    <xdr:to>
      <xdr:col>13</xdr:col>
      <xdr:colOff>352425</xdr:colOff>
      <xdr:row>243</xdr:row>
      <xdr:rowOff>0</xdr:rowOff>
    </xdr:to>
    <xdr:sp macro="" textlink="">
      <xdr:nvSpPr>
        <xdr:cNvPr id="127" name="AutoShape 46">
          <a:extLst>
            <a:ext uri="{FF2B5EF4-FFF2-40B4-BE49-F238E27FC236}">
              <a16:creationId xmlns:a16="http://schemas.microsoft.com/office/drawing/2014/main" id="{2B688E2E-2EA1-4F47-B189-52A8DD8EB540}"/>
            </a:ext>
          </a:extLst>
        </xdr:cNvPr>
        <xdr:cNvSpPr>
          <a:spLocks noChangeArrowheads="1"/>
        </xdr:cNvSpPr>
      </xdr:nvSpPr>
      <xdr:spPr>
        <a:xfrm>
          <a:off x="5425440" y="43258740"/>
          <a:ext cx="352425" cy="0"/>
        </a:xfrm>
        <a:prstGeom prst="triangle">
          <a:avLst>
            <a:gd name="adj" fmla="val 50000"/>
          </a:avLst>
        </a:prstGeom>
        <a:noFill/>
        <a:ln w="9525">
          <a:solidFill>
            <a:srgbClr val="000000"/>
          </a:solidFill>
          <a:miter lim="800000"/>
        </a:ln>
      </xdr:spPr>
    </xdr:sp>
    <xdr:clientData/>
  </xdr:twoCellAnchor>
  <xdr:twoCellAnchor>
    <xdr:from>
      <xdr:col>15</xdr:col>
      <xdr:colOff>171450</xdr:colOff>
      <xdr:row>222</xdr:row>
      <xdr:rowOff>47626</xdr:rowOff>
    </xdr:from>
    <xdr:to>
      <xdr:col>17</xdr:col>
      <xdr:colOff>175260</xdr:colOff>
      <xdr:row>222</xdr:row>
      <xdr:rowOff>167640</xdr:rowOff>
    </xdr:to>
    <xdr:sp macro="" textlink="">
      <xdr:nvSpPr>
        <xdr:cNvPr id="128" name="Freeform 10707">
          <a:extLst>
            <a:ext uri="{FF2B5EF4-FFF2-40B4-BE49-F238E27FC236}">
              <a16:creationId xmlns:a16="http://schemas.microsoft.com/office/drawing/2014/main" id="{46C31511-DB63-4AE1-BBC5-04306EAED3F5}"/>
            </a:ext>
          </a:extLst>
        </xdr:cNvPr>
        <xdr:cNvSpPr/>
      </xdr:nvSpPr>
      <xdr:spPr>
        <a:xfrm>
          <a:off x="6381750" y="39625906"/>
          <a:ext cx="788670" cy="12001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180974</xdr:colOff>
      <xdr:row>222</xdr:row>
      <xdr:rowOff>47625</xdr:rowOff>
    </xdr:from>
    <xdr:to>
      <xdr:col>19</xdr:col>
      <xdr:colOff>190499</xdr:colOff>
      <xdr:row>222</xdr:row>
      <xdr:rowOff>114300</xdr:rowOff>
    </xdr:to>
    <xdr:sp macro="" textlink="">
      <xdr:nvSpPr>
        <xdr:cNvPr id="129" name="Freeform 10707">
          <a:extLst>
            <a:ext uri="{FF2B5EF4-FFF2-40B4-BE49-F238E27FC236}">
              <a16:creationId xmlns:a16="http://schemas.microsoft.com/office/drawing/2014/main" id="{18A69226-D9C0-44F7-8583-FF2E6BB1D4C9}"/>
            </a:ext>
          </a:extLst>
        </xdr:cNvPr>
        <xdr:cNvSpPr/>
      </xdr:nvSpPr>
      <xdr:spPr>
        <a:xfrm>
          <a:off x="7176134" y="39625905"/>
          <a:ext cx="786765" cy="666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0</xdr:colOff>
      <xdr:row>222</xdr:row>
      <xdr:rowOff>57150</xdr:rowOff>
    </xdr:from>
    <xdr:to>
      <xdr:col>26</xdr:col>
      <xdr:colOff>0</xdr:colOff>
      <xdr:row>224</xdr:row>
      <xdr:rowOff>0</xdr:rowOff>
    </xdr:to>
    <xdr:sp macro="" textlink="">
      <xdr:nvSpPr>
        <xdr:cNvPr id="130" name="AutoShape 46">
          <a:extLst>
            <a:ext uri="{FF2B5EF4-FFF2-40B4-BE49-F238E27FC236}">
              <a16:creationId xmlns:a16="http://schemas.microsoft.com/office/drawing/2014/main" id="{85C3653C-08BD-4E39-919C-60F64D189760}"/>
            </a:ext>
          </a:extLst>
        </xdr:cNvPr>
        <xdr:cNvSpPr>
          <a:spLocks noChangeArrowheads="1"/>
        </xdr:cNvSpPr>
      </xdr:nvSpPr>
      <xdr:spPr>
        <a:xfrm>
          <a:off x="10119360" y="396354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231</xdr:row>
      <xdr:rowOff>57150</xdr:rowOff>
    </xdr:from>
    <xdr:to>
      <xdr:col>4</xdr:col>
      <xdr:colOff>0</xdr:colOff>
      <xdr:row>233</xdr:row>
      <xdr:rowOff>0</xdr:rowOff>
    </xdr:to>
    <xdr:sp macro="" textlink="">
      <xdr:nvSpPr>
        <xdr:cNvPr id="131" name="AutoShape 46">
          <a:extLst>
            <a:ext uri="{FF2B5EF4-FFF2-40B4-BE49-F238E27FC236}">
              <a16:creationId xmlns:a16="http://schemas.microsoft.com/office/drawing/2014/main" id="{A8972AC7-CFDB-43CB-A74B-F2164447E6C3}"/>
            </a:ext>
          </a:extLst>
        </xdr:cNvPr>
        <xdr:cNvSpPr>
          <a:spLocks noChangeArrowheads="1"/>
        </xdr:cNvSpPr>
      </xdr:nvSpPr>
      <xdr:spPr>
        <a:xfrm>
          <a:off x="1440180" y="4121277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231</xdr:row>
      <xdr:rowOff>57150</xdr:rowOff>
    </xdr:from>
    <xdr:to>
      <xdr:col>6</xdr:col>
      <xdr:colOff>0</xdr:colOff>
      <xdr:row>233</xdr:row>
      <xdr:rowOff>0</xdr:rowOff>
    </xdr:to>
    <xdr:sp macro="" textlink="">
      <xdr:nvSpPr>
        <xdr:cNvPr id="132" name="AutoShape 46">
          <a:extLst>
            <a:ext uri="{FF2B5EF4-FFF2-40B4-BE49-F238E27FC236}">
              <a16:creationId xmlns:a16="http://schemas.microsoft.com/office/drawing/2014/main" id="{B27A6648-B8B1-4518-98C6-9A06E0158B5D}"/>
            </a:ext>
          </a:extLst>
        </xdr:cNvPr>
        <xdr:cNvSpPr>
          <a:spLocks noChangeArrowheads="1"/>
        </xdr:cNvSpPr>
      </xdr:nvSpPr>
      <xdr:spPr>
        <a:xfrm>
          <a:off x="2255520" y="412127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231</xdr:row>
      <xdr:rowOff>57150</xdr:rowOff>
    </xdr:from>
    <xdr:to>
      <xdr:col>8</xdr:col>
      <xdr:colOff>0</xdr:colOff>
      <xdr:row>233</xdr:row>
      <xdr:rowOff>0</xdr:rowOff>
    </xdr:to>
    <xdr:sp macro="" textlink="">
      <xdr:nvSpPr>
        <xdr:cNvPr id="133" name="AutoShape 46">
          <a:extLst>
            <a:ext uri="{FF2B5EF4-FFF2-40B4-BE49-F238E27FC236}">
              <a16:creationId xmlns:a16="http://schemas.microsoft.com/office/drawing/2014/main" id="{10BE91A9-3ECE-4BB2-9321-3172F077E1C7}"/>
            </a:ext>
          </a:extLst>
        </xdr:cNvPr>
        <xdr:cNvSpPr>
          <a:spLocks noChangeArrowheads="1"/>
        </xdr:cNvSpPr>
      </xdr:nvSpPr>
      <xdr:spPr>
        <a:xfrm>
          <a:off x="3055620" y="412127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231</xdr:row>
      <xdr:rowOff>57150</xdr:rowOff>
    </xdr:from>
    <xdr:to>
      <xdr:col>9</xdr:col>
      <xdr:colOff>352425</xdr:colOff>
      <xdr:row>233</xdr:row>
      <xdr:rowOff>0</xdr:rowOff>
    </xdr:to>
    <xdr:sp macro="" textlink="">
      <xdr:nvSpPr>
        <xdr:cNvPr id="134" name="AutoShape 46">
          <a:extLst>
            <a:ext uri="{FF2B5EF4-FFF2-40B4-BE49-F238E27FC236}">
              <a16:creationId xmlns:a16="http://schemas.microsoft.com/office/drawing/2014/main" id="{4B4FE8B7-117E-4D29-9053-64B7517B6ED0}"/>
            </a:ext>
          </a:extLst>
        </xdr:cNvPr>
        <xdr:cNvSpPr>
          <a:spLocks noChangeArrowheads="1"/>
        </xdr:cNvSpPr>
      </xdr:nvSpPr>
      <xdr:spPr>
        <a:xfrm>
          <a:off x="385572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231</xdr:row>
      <xdr:rowOff>57150</xdr:rowOff>
    </xdr:from>
    <xdr:to>
      <xdr:col>11</xdr:col>
      <xdr:colOff>352425</xdr:colOff>
      <xdr:row>233</xdr:row>
      <xdr:rowOff>0</xdr:rowOff>
    </xdr:to>
    <xdr:sp macro="" textlink="">
      <xdr:nvSpPr>
        <xdr:cNvPr id="135" name="AutoShape 46">
          <a:extLst>
            <a:ext uri="{FF2B5EF4-FFF2-40B4-BE49-F238E27FC236}">
              <a16:creationId xmlns:a16="http://schemas.microsoft.com/office/drawing/2014/main" id="{3688DCC0-1CC7-491B-BE68-D27D80264610}"/>
            </a:ext>
          </a:extLst>
        </xdr:cNvPr>
        <xdr:cNvSpPr>
          <a:spLocks noChangeArrowheads="1"/>
        </xdr:cNvSpPr>
      </xdr:nvSpPr>
      <xdr:spPr>
        <a:xfrm>
          <a:off x="464058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231</xdr:row>
      <xdr:rowOff>57150</xdr:rowOff>
    </xdr:from>
    <xdr:to>
      <xdr:col>13</xdr:col>
      <xdr:colOff>352425</xdr:colOff>
      <xdr:row>233</xdr:row>
      <xdr:rowOff>0</xdr:rowOff>
    </xdr:to>
    <xdr:sp macro="" textlink="">
      <xdr:nvSpPr>
        <xdr:cNvPr id="136" name="AutoShape 46">
          <a:extLst>
            <a:ext uri="{FF2B5EF4-FFF2-40B4-BE49-F238E27FC236}">
              <a16:creationId xmlns:a16="http://schemas.microsoft.com/office/drawing/2014/main" id="{5A8F6725-1D35-41E8-ADD9-D125BF62025E}"/>
            </a:ext>
          </a:extLst>
        </xdr:cNvPr>
        <xdr:cNvSpPr>
          <a:spLocks noChangeArrowheads="1"/>
        </xdr:cNvSpPr>
      </xdr:nvSpPr>
      <xdr:spPr>
        <a:xfrm>
          <a:off x="542544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231</xdr:row>
      <xdr:rowOff>34738</xdr:rowOff>
    </xdr:from>
    <xdr:to>
      <xdr:col>16</xdr:col>
      <xdr:colOff>5043</xdr:colOff>
      <xdr:row>233</xdr:row>
      <xdr:rowOff>0</xdr:rowOff>
    </xdr:to>
    <xdr:sp macro="" textlink="">
      <xdr:nvSpPr>
        <xdr:cNvPr id="137" name="AutoShape 46">
          <a:extLst>
            <a:ext uri="{FF2B5EF4-FFF2-40B4-BE49-F238E27FC236}">
              <a16:creationId xmlns:a16="http://schemas.microsoft.com/office/drawing/2014/main" id="{19F05640-08C5-4ABB-A40A-42911C990F32}"/>
            </a:ext>
          </a:extLst>
        </xdr:cNvPr>
        <xdr:cNvSpPr>
          <a:spLocks noChangeArrowheads="1"/>
        </xdr:cNvSpPr>
      </xdr:nvSpPr>
      <xdr:spPr>
        <a:xfrm>
          <a:off x="6210300" y="41190358"/>
          <a:ext cx="370803" cy="315782"/>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222</xdr:row>
      <xdr:rowOff>57150</xdr:rowOff>
    </xdr:from>
    <xdr:to>
      <xdr:col>27</xdr:col>
      <xdr:colOff>352425</xdr:colOff>
      <xdr:row>224</xdr:row>
      <xdr:rowOff>0</xdr:rowOff>
    </xdr:to>
    <xdr:sp macro="" textlink="">
      <xdr:nvSpPr>
        <xdr:cNvPr id="138" name="AutoShape 46">
          <a:extLst>
            <a:ext uri="{FF2B5EF4-FFF2-40B4-BE49-F238E27FC236}">
              <a16:creationId xmlns:a16="http://schemas.microsoft.com/office/drawing/2014/main" id="{DC9F9D5C-B9F5-4587-8185-CD1FF68D34BD}"/>
            </a:ext>
          </a:extLst>
        </xdr:cNvPr>
        <xdr:cNvSpPr>
          <a:spLocks noChangeArrowheads="1"/>
        </xdr:cNvSpPr>
      </xdr:nvSpPr>
      <xdr:spPr>
        <a:xfrm>
          <a:off x="1087374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222</xdr:row>
      <xdr:rowOff>57150</xdr:rowOff>
    </xdr:from>
    <xdr:to>
      <xdr:col>23</xdr:col>
      <xdr:colOff>352425</xdr:colOff>
      <xdr:row>224</xdr:row>
      <xdr:rowOff>0</xdr:rowOff>
    </xdr:to>
    <xdr:sp macro="" textlink="">
      <xdr:nvSpPr>
        <xdr:cNvPr id="139" name="AutoShape 46">
          <a:extLst>
            <a:ext uri="{FF2B5EF4-FFF2-40B4-BE49-F238E27FC236}">
              <a16:creationId xmlns:a16="http://schemas.microsoft.com/office/drawing/2014/main" id="{EC3C7DD4-F6DC-4F88-A2C7-97293DBA7A0A}"/>
            </a:ext>
          </a:extLst>
        </xdr:cNvPr>
        <xdr:cNvSpPr>
          <a:spLocks noChangeArrowheads="1"/>
        </xdr:cNvSpPr>
      </xdr:nvSpPr>
      <xdr:spPr>
        <a:xfrm>
          <a:off x="934974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222</xdr:row>
      <xdr:rowOff>57150</xdr:rowOff>
    </xdr:from>
    <xdr:to>
      <xdr:col>21</xdr:col>
      <xdr:colOff>352425</xdr:colOff>
      <xdr:row>224</xdr:row>
      <xdr:rowOff>0</xdr:rowOff>
    </xdr:to>
    <xdr:sp macro="" textlink="">
      <xdr:nvSpPr>
        <xdr:cNvPr id="140" name="AutoShape 46">
          <a:extLst>
            <a:ext uri="{FF2B5EF4-FFF2-40B4-BE49-F238E27FC236}">
              <a16:creationId xmlns:a16="http://schemas.microsoft.com/office/drawing/2014/main" id="{BD9E597F-1E53-4AD0-8313-A7E5F543628D}"/>
            </a:ext>
          </a:extLst>
        </xdr:cNvPr>
        <xdr:cNvSpPr>
          <a:spLocks noChangeArrowheads="1"/>
        </xdr:cNvSpPr>
      </xdr:nvSpPr>
      <xdr:spPr>
        <a:xfrm>
          <a:off x="857250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231</xdr:row>
      <xdr:rowOff>57150</xdr:rowOff>
    </xdr:from>
    <xdr:to>
      <xdr:col>17</xdr:col>
      <xdr:colOff>352425</xdr:colOff>
      <xdr:row>233</xdr:row>
      <xdr:rowOff>0</xdr:rowOff>
    </xdr:to>
    <xdr:sp macro="" textlink="">
      <xdr:nvSpPr>
        <xdr:cNvPr id="141" name="AutoShape 46">
          <a:extLst>
            <a:ext uri="{FF2B5EF4-FFF2-40B4-BE49-F238E27FC236}">
              <a16:creationId xmlns:a16="http://schemas.microsoft.com/office/drawing/2014/main" id="{FF7F8AF8-BA97-4B1C-8F2A-65E708184A31}"/>
            </a:ext>
          </a:extLst>
        </xdr:cNvPr>
        <xdr:cNvSpPr>
          <a:spLocks noChangeArrowheads="1"/>
        </xdr:cNvSpPr>
      </xdr:nvSpPr>
      <xdr:spPr>
        <a:xfrm>
          <a:off x="6995160" y="41212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222</xdr:row>
      <xdr:rowOff>57150</xdr:rowOff>
    </xdr:from>
    <xdr:to>
      <xdr:col>19</xdr:col>
      <xdr:colOff>352425</xdr:colOff>
      <xdr:row>224</xdr:row>
      <xdr:rowOff>0</xdr:rowOff>
    </xdr:to>
    <xdr:sp macro="" textlink="">
      <xdr:nvSpPr>
        <xdr:cNvPr id="142" name="AutoShape 46">
          <a:extLst>
            <a:ext uri="{FF2B5EF4-FFF2-40B4-BE49-F238E27FC236}">
              <a16:creationId xmlns:a16="http://schemas.microsoft.com/office/drawing/2014/main" id="{D860A747-AA28-49BB-BB0C-C9924BF0BCBE}"/>
            </a:ext>
          </a:extLst>
        </xdr:cNvPr>
        <xdr:cNvSpPr>
          <a:spLocks noChangeArrowheads="1"/>
        </xdr:cNvSpPr>
      </xdr:nvSpPr>
      <xdr:spPr>
        <a:xfrm>
          <a:off x="7772400" y="396354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231</xdr:row>
      <xdr:rowOff>47625</xdr:rowOff>
    </xdr:from>
    <xdr:to>
      <xdr:col>9</xdr:col>
      <xdr:colOff>180975</xdr:colOff>
      <xdr:row>231</xdr:row>
      <xdr:rowOff>152400</xdr:rowOff>
    </xdr:to>
    <xdr:sp macro="" textlink="">
      <xdr:nvSpPr>
        <xdr:cNvPr id="145" name="Freeform 10707">
          <a:extLst>
            <a:ext uri="{FF2B5EF4-FFF2-40B4-BE49-F238E27FC236}">
              <a16:creationId xmlns:a16="http://schemas.microsoft.com/office/drawing/2014/main" id="{56D252CC-637D-4DE2-A54D-A4566169DAAE}"/>
            </a:ext>
          </a:extLst>
        </xdr:cNvPr>
        <xdr:cNvSpPr/>
      </xdr:nvSpPr>
      <xdr:spPr>
        <a:xfrm>
          <a:off x="3227070" y="412032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231</xdr:row>
      <xdr:rowOff>47625</xdr:rowOff>
    </xdr:from>
    <xdr:to>
      <xdr:col>11</xdr:col>
      <xdr:colOff>180975</xdr:colOff>
      <xdr:row>231</xdr:row>
      <xdr:rowOff>152400</xdr:rowOff>
    </xdr:to>
    <xdr:sp macro="" textlink="">
      <xdr:nvSpPr>
        <xdr:cNvPr id="146" name="Freeform 10707">
          <a:extLst>
            <a:ext uri="{FF2B5EF4-FFF2-40B4-BE49-F238E27FC236}">
              <a16:creationId xmlns:a16="http://schemas.microsoft.com/office/drawing/2014/main" id="{65644123-0C0F-49FA-ACF4-5E3F801B2174}"/>
            </a:ext>
          </a:extLst>
        </xdr:cNvPr>
        <xdr:cNvSpPr/>
      </xdr:nvSpPr>
      <xdr:spPr>
        <a:xfrm>
          <a:off x="4027170" y="412032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231</xdr:row>
      <xdr:rowOff>47625</xdr:rowOff>
    </xdr:from>
    <xdr:to>
      <xdr:col>13</xdr:col>
      <xdr:colOff>180975</xdr:colOff>
      <xdr:row>231</xdr:row>
      <xdr:rowOff>152400</xdr:rowOff>
    </xdr:to>
    <xdr:sp macro="" textlink="">
      <xdr:nvSpPr>
        <xdr:cNvPr id="147" name="Freeform 10707">
          <a:extLst>
            <a:ext uri="{FF2B5EF4-FFF2-40B4-BE49-F238E27FC236}">
              <a16:creationId xmlns:a16="http://schemas.microsoft.com/office/drawing/2014/main" id="{0AA1DE5D-6C5E-46E6-836A-F5EB8429CF61}"/>
            </a:ext>
          </a:extLst>
        </xdr:cNvPr>
        <xdr:cNvSpPr/>
      </xdr:nvSpPr>
      <xdr:spPr>
        <a:xfrm>
          <a:off x="4812030" y="412032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231</xdr:row>
      <xdr:rowOff>47625</xdr:rowOff>
    </xdr:from>
    <xdr:to>
      <xdr:col>15</xdr:col>
      <xdr:colOff>180975</xdr:colOff>
      <xdr:row>231</xdr:row>
      <xdr:rowOff>152400</xdr:rowOff>
    </xdr:to>
    <xdr:sp macro="" textlink="">
      <xdr:nvSpPr>
        <xdr:cNvPr id="148" name="Freeform 10707">
          <a:extLst>
            <a:ext uri="{FF2B5EF4-FFF2-40B4-BE49-F238E27FC236}">
              <a16:creationId xmlns:a16="http://schemas.microsoft.com/office/drawing/2014/main" id="{D9112E5E-4739-4CFA-BD9B-F2B5357C74D9}"/>
            </a:ext>
          </a:extLst>
        </xdr:cNvPr>
        <xdr:cNvSpPr/>
      </xdr:nvSpPr>
      <xdr:spPr>
        <a:xfrm>
          <a:off x="5596890" y="4120324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222</xdr:row>
      <xdr:rowOff>47625</xdr:rowOff>
    </xdr:from>
    <xdr:to>
      <xdr:col>21</xdr:col>
      <xdr:colOff>180975</xdr:colOff>
      <xdr:row>222</xdr:row>
      <xdr:rowOff>152400</xdr:rowOff>
    </xdr:to>
    <xdr:sp macro="" textlink="">
      <xdr:nvSpPr>
        <xdr:cNvPr id="149" name="Freeform 10707">
          <a:extLst>
            <a:ext uri="{FF2B5EF4-FFF2-40B4-BE49-F238E27FC236}">
              <a16:creationId xmlns:a16="http://schemas.microsoft.com/office/drawing/2014/main" id="{646F31B7-FC9F-4C70-BE06-E1920253E520}"/>
            </a:ext>
          </a:extLst>
        </xdr:cNvPr>
        <xdr:cNvSpPr/>
      </xdr:nvSpPr>
      <xdr:spPr>
        <a:xfrm>
          <a:off x="7943850" y="396259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222</xdr:row>
      <xdr:rowOff>47625</xdr:rowOff>
    </xdr:from>
    <xdr:to>
      <xdr:col>23</xdr:col>
      <xdr:colOff>180975</xdr:colOff>
      <xdr:row>222</xdr:row>
      <xdr:rowOff>152400</xdr:rowOff>
    </xdr:to>
    <xdr:sp macro="" textlink="">
      <xdr:nvSpPr>
        <xdr:cNvPr id="150" name="Freeform 10707">
          <a:extLst>
            <a:ext uri="{FF2B5EF4-FFF2-40B4-BE49-F238E27FC236}">
              <a16:creationId xmlns:a16="http://schemas.microsoft.com/office/drawing/2014/main" id="{3F42CBBD-2493-4E30-8851-D3871CF2861F}"/>
            </a:ext>
          </a:extLst>
        </xdr:cNvPr>
        <xdr:cNvSpPr/>
      </xdr:nvSpPr>
      <xdr:spPr>
        <a:xfrm>
          <a:off x="8743950" y="3962590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222</xdr:row>
      <xdr:rowOff>47625</xdr:rowOff>
    </xdr:from>
    <xdr:to>
      <xdr:col>27</xdr:col>
      <xdr:colOff>180975</xdr:colOff>
      <xdr:row>222</xdr:row>
      <xdr:rowOff>152400</xdr:rowOff>
    </xdr:to>
    <xdr:sp macro="" textlink="">
      <xdr:nvSpPr>
        <xdr:cNvPr id="151" name="Freeform 10707">
          <a:extLst>
            <a:ext uri="{FF2B5EF4-FFF2-40B4-BE49-F238E27FC236}">
              <a16:creationId xmlns:a16="http://schemas.microsoft.com/office/drawing/2014/main" id="{CD519CA9-6930-4122-86DA-25212E6DA775}"/>
            </a:ext>
          </a:extLst>
        </xdr:cNvPr>
        <xdr:cNvSpPr/>
      </xdr:nvSpPr>
      <xdr:spPr>
        <a:xfrm>
          <a:off x="10290810" y="3962590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231</xdr:row>
      <xdr:rowOff>47625</xdr:rowOff>
    </xdr:from>
    <xdr:to>
      <xdr:col>1</xdr:col>
      <xdr:colOff>180975</xdr:colOff>
      <xdr:row>231</xdr:row>
      <xdr:rowOff>152400</xdr:rowOff>
    </xdr:to>
    <xdr:sp macro="" textlink="">
      <xdr:nvSpPr>
        <xdr:cNvPr id="152" name="Freeform 10707">
          <a:extLst>
            <a:ext uri="{FF2B5EF4-FFF2-40B4-BE49-F238E27FC236}">
              <a16:creationId xmlns:a16="http://schemas.microsoft.com/office/drawing/2014/main" id="{649B85C0-10D1-42BB-9B0C-922DD272E2DE}"/>
            </a:ext>
          </a:extLst>
        </xdr:cNvPr>
        <xdr:cNvSpPr/>
      </xdr:nvSpPr>
      <xdr:spPr>
        <a:xfrm>
          <a:off x="171450" y="4120324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142875</xdr:colOff>
      <xdr:row>231</xdr:row>
      <xdr:rowOff>38100</xdr:rowOff>
    </xdr:from>
    <xdr:to>
      <xdr:col>17</xdr:col>
      <xdr:colOff>175260</xdr:colOff>
      <xdr:row>231</xdr:row>
      <xdr:rowOff>152400</xdr:rowOff>
    </xdr:to>
    <xdr:sp macro="" textlink="">
      <xdr:nvSpPr>
        <xdr:cNvPr id="154" name="Freeform 10707">
          <a:extLst>
            <a:ext uri="{FF2B5EF4-FFF2-40B4-BE49-F238E27FC236}">
              <a16:creationId xmlns:a16="http://schemas.microsoft.com/office/drawing/2014/main" id="{D11DB64F-5464-44CA-AB29-2BB38EF48CF9}"/>
            </a:ext>
          </a:extLst>
        </xdr:cNvPr>
        <xdr:cNvSpPr/>
      </xdr:nvSpPr>
      <xdr:spPr>
        <a:xfrm>
          <a:off x="6353175" y="41193720"/>
          <a:ext cx="817245" cy="1143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180974</xdr:colOff>
      <xdr:row>231</xdr:row>
      <xdr:rowOff>47625</xdr:rowOff>
    </xdr:from>
    <xdr:to>
      <xdr:col>19</xdr:col>
      <xdr:colOff>205740</xdr:colOff>
      <xdr:row>231</xdr:row>
      <xdr:rowOff>160020</xdr:rowOff>
    </xdr:to>
    <xdr:sp macro="" textlink="">
      <xdr:nvSpPr>
        <xdr:cNvPr id="155" name="Freeform 10707">
          <a:extLst>
            <a:ext uri="{FF2B5EF4-FFF2-40B4-BE49-F238E27FC236}">
              <a16:creationId xmlns:a16="http://schemas.microsoft.com/office/drawing/2014/main" id="{58F3F6A6-A8A3-4990-941E-9AB297960156}"/>
            </a:ext>
          </a:extLst>
        </xdr:cNvPr>
        <xdr:cNvSpPr/>
      </xdr:nvSpPr>
      <xdr:spPr>
        <a:xfrm>
          <a:off x="7176134" y="41203245"/>
          <a:ext cx="802006" cy="1123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222</xdr:row>
      <xdr:rowOff>47625</xdr:rowOff>
    </xdr:from>
    <xdr:to>
      <xdr:col>25</xdr:col>
      <xdr:colOff>180975</xdr:colOff>
      <xdr:row>222</xdr:row>
      <xdr:rowOff>152400</xdr:rowOff>
    </xdr:to>
    <xdr:sp macro="" textlink="">
      <xdr:nvSpPr>
        <xdr:cNvPr id="156" name="Freeform 10707">
          <a:extLst>
            <a:ext uri="{FF2B5EF4-FFF2-40B4-BE49-F238E27FC236}">
              <a16:creationId xmlns:a16="http://schemas.microsoft.com/office/drawing/2014/main" id="{DB5F240B-64CB-4560-BEE2-32AC9874D780}"/>
            </a:ext>
          </a:extLst>
        </xdr:cNvPr>
        <xdr:cNvSpPr/>
      </xdr:nvSpPr>
      <xdr:spPr>
        <a:xfrm>
          <a:off x="9521190" y="3962590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0</xdr:colOff>
      <xdr:row>233</xdr:row>
      <xdr:rowOff>0</xdr:rowOff>
    </xdr:from>
    <xdr:to>
      <xdr:col>9</xdr:col>
      <xdr:colOff>352425</xdr:colOff>
      <xdr:row>233</xdr:row>
      <xdr:rowOff>0</xdr:rowOff>
    </xdr:to>
    <xdr:sp macro="" textlink="">
      <xdr:nvSpPr>
        <xdr:cNvPr id="157" name="AutoShape 46">
          <a:extLst>
            <a:ext uri="{FF2B5EF4-FFF2-40B4-BE49-F238E27FC236}">
              <a16:creationId xmlns:a16="http://schemas.microsoft.com/office/drawing/2014/main" id="{28FF0093-7A99-4B01-9605-55F958E83FFC}"/>
            </a:ext>
          </a:extLst>
        </xdr:cNvPr>
        <xdr:cNvSpPr>
          <a:spLocks noChangeArrowheads="1"/>
        </xdr:cNvSpPr>
      </xdr:nvSpPr>
      <xdr:spPr>
        <a:xfrm>
          <a:off x="3855720" y="41506140"/>
          <a:ext cx="352425" cy="0"/>
        </a:xfrm>
        <a:prstGeom prst="triangle">
          <a:avLst>
            <a:gd name="adj" fmla="val 50000"/>
          </a:avLst>
        </a:prstGeom>
        <a:noFill/>
        <a:ln w="9525">
          <a:solidFill>
            <a:srgbClr val="000000"/>
          </a:solidFill>
          <a:miter lim="800000"/>
        </a:ln>
      </xdr:spPr>
    </xdr:sp>
    <xdr:clientData/>
  </xdr:twoCellAnchor>
  <xdr:twoCellAnchor>
    <xdr:from>
      <xdr:col>11</xdr:col>
      <xdr:colOff>0</xdr:colOff>
      <xdr:row>233</xdr:row>
      <xdr:rowOff>0</xdr:rowOff>
    </xdr:from>
    <xdr:to>
      <xdr:col>11</xdr:col>
      <xdr:colOff>352425</xdr:colOff>
      <xdr:row>233</xdr:row>
      <xdr:rowOff>0</xdr:rowOff>
    </xdr:to>
    <xdr:sp macro="" textlink="">
      <xdr:nvSpPr>
        <xdr:cNvPr id="158" name="AutoShape 46">
          <a:extLst>
            <a:ext uri="{FF2B5EF4-FFF2-40B4-BE49-F238E27FC236}">
              <a16:creationId xmlns:a16="http://schemas.microsoft.com/office/drawing/2014/main" id="{272CCA54-AE55-4714-B462-7E989F5DCD91}"/>
            </a:ext>
          </a:extLst>
        </xdr:cNvPr>
        <xdr:cNvSpPr>
          <a:spLocks noChangeArrowheads="1"/>
        </xdr:cNvSpPr>
      </xdr:nvSpPr>
      <xdr:spPr>
        <a:xfrm>
          <a:off x="4640580" y="4150614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233</xdr:row>
      <xdr:rowOff>0</xdr:rowOff>
    </xdr:from>
    <xdr:to>
      <xdr:col>13</xdr:col>
      <xdr:colOff>352425</xdr:colOff>
      <xdr:row>233</xdr:row>
      <xdr:rowOff>0</xdr:rowOff>
    </xdr:to>
    <xdr:sp macro="" textlink="">
      <xdr:nvSpPr>
        <xdr:cNvPr id="159" name="AutoShape 46">
          <a:extLst>
            <a:ext uri="{FF2B5EF4-FFF2-40B4-BE49-F238E27FC236}">
              <a16:creationId xmlns:a16="http://schemas.microsoft.com/office/drawing/2014/main" id="{255A6E76-F029-4B57-A47B-E4E6EBCFD931}"/>
            </a:ext>
          </a:extLst>
        </xdr:cNvPr>
        <xdr:cNvSpPr>
          <a:spLocks noChangeArrowheads="1"/>
        </xdr:cNvSpPr>
      </xdr:nvSpPr>
      <xdr:spPr>
        <a:xfrm>
          <a:off x="5425440" y="415061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251</xdr:row>
      <xdr:rowOff>57150</xdr:rowOff>
    </xdr:from>
    <xdr:to>
      <xdr:col>19</xdr:col>
      <xdr:colOff>352425</xdr:colOff>
      <xdr:row>253</xdr:row>
      <xdr:rowOff>0</xdr:rowOff>
    </xdr:to>
    <xdr:sp macro="" textlink="">
      <xdr:nvSpPr>
        <xdr:cNvPr id="160" name="AutoShape 46">
          <a:extLst>
            <a:ext uri="{FF2B5EF4-FFF2-40B4-BE49-F238E27FC236}">
              <a16:creationId xmlns:a16="http://schemas.microsoft.com/office/drawing/2014/main" id="{3201956B-B1CF-4BA0-ADE8-14C379CD4B47}"/>
            </a:ext>
          </a:extLst>
        </xdr:cNvPr>
        <xdr:cNvSpPr>
          <a:spLocks noChangeArrowheads="1"/>
        </xdr:cNvSpPr>
      </xdr:nvSpPr>
      <xdr:spPr>
        <a:xfrm>
          <a:off x="7772400" y="44717970"/>
          <a:ext cx="352425"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251</xdr:row>
      <xdr:rowOff>57150</xdr:rowOff>
    </xdr:from>
    <xdr:to>
      <xdr:col>21</xdr:col>
      <xdr:colOff>352425</xdr:colOff>
      <xdr:row>253</xdr:row>
      <xdr:rowOff>0</xdr:rowOff>
    </xdr:to>
    <xdr:sp macro="" textlink="">
      <xdr:nvSpPr>
        <xdr:cNvPr id="161" name="AutoShape 46">
          <a:extLst>
            <a:ext uri="{FF2B5EF4-FFF2-40B4-BE49-F238E27FC236}">
              <a16:creationId xmlns:a16="http://schemas.microsoft.com/office/drawing/2014/main" id="{E443481F-0A50-4050-99FC-AF3CD068B1F4}"/>
            </a:ext>
          </a:extLst>
        </xdr:cNvPr>
        <xdr:cNvSpPr>
          <a:spLocks noChangeArrowheads="1"/>
        </xdr:cNvSpPr>
      </xdr:nvSpPr>
      <xdr:spPr>
        <a:xfrm>
          <a:off x="8572500" y="4471797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251</xdr:row>
      <xdr:rowOff>57150</xdr:rowOff>
    </xdr:from>
    <xdr:to>
      <xdr:col>23</xdr:col>
      <xdr:colOff>352425</xdr:colOff>
      <xdr:row>253</xdr:row>
      <xdr:rowOff>0</xdr:rowOff>
    </xdr:to>
    <xdr:sp macro="" textlink="">
      <xdr:nvSpPr>
        <xdr:cNvPr id="162" name="AutoShape 46">
          <a:extLst>
            <a:ext uri="{FF2B5EF4-FFF2-40B4-BE49-F238E27FC236}">
              <a16:creationId xmlns:a16="http://schemas.microsoft.com/office/drawing/2014/main" id="{528D7D38-74A1-49A5-8223-66ABECDA13B1}"/>
            </a:ext>
          </a:extLst>
        </xdr:cNvPr>
        <xdr:cNvSpPr>
          <a:spLocks noChangeArrowheads="1"/>
        </xdr:cNvSpPr>
      </xdr:nvSpPr>
      <xdr:spPr>
        <a:xfrm>
          <a:off x="934974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171450</xdr:colOff>
      <xdr:row>251</xdr:row>
      <xdr:rowOff>62865</xdr:rowOff>
    </xdr:from>
    <xdr:to>
      <xdr:col>19</xdr:col>
      <xdr:colOff>180975</xdr:colOff>
      <xdr:row>251</xdr:row>
      <xdr:rowOff>167640</xdr:rowOff>
    </xdr:to>
    <xdr:sp macro="" textlink="">
      <xdr:nvSpPr>
        <xdr:cNvPr id="163" name="Freeform 10707">
          <a:extLst>
            <a:ext uri="{FF2B5EF4-FFF2-40B4-BE49-F238E27FC236}">
              <a16:creationId xmlns:a16="http://schemas.microsoft.com/office/drawing/2014/main" id="{4C72F257-92FA-4532-977E-69198F5E1A9C}"/>
            </a:ext>
          </a:extLst>
        </xdr:cNvPr>
        <xdr:cNvSpPr/>
      </xdr:nvSpPr>
      <xdr:spPr>
        <a:xfrm>
          <a:off x="7166610" y="447236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251</xdr:row>
      <xdr:rowOff>47625</xdr:rowOff>
    </xdr:from>
    <xdr:to>
      <xdr:col>21</xdr:col>
      <xdr:colOff>180975</xdr:colOff>
      <xdr:row>251</xdr:row>
      <xdr:rowOff>152400</xdr:rowOff>
    </xdr:to>
    <xdr:sp macro="" textlink="">
      <xdr:nvSpPr>
        <xdr:cNvPr id="164" name="Freeform 10707">
          <a:extLst>
            <a:ext uri="{FF2B5EF4-FFF2-40B4-BE49-F238E27FC236}">
              <a16:creationId xmlns:a16="http://schemas.microsoft.com/office/drawing/2014/main" id="{08C0D9CE-BA5E-492B-99CE-E8C8AE757A25}"/>
            </a:ext>
          </a:extLst>
        </xdr:cNvPr>
        <xdr:cNvSpPr/>
      </xdr:nvSpPr>
      <xdr:spPr>
        <a:xfrm>
          <a:off x="7943850" y="447084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0</xdr:colOff>
      <xdr:row>260</xdr:row>
      <xdr:rowOff>57150</xdr:rowOff>
    </xdr:from>
    <xdr:to>
      <xdr:col>4</xdr:col>
      <xdr:colOff>0</xdr:colOff>
      <xdr:row>262</xdr:row>
      <xdr:rowOff>0</xdr:rowOff>
    </xdr:to>
    <xdr:sp macro="" textlink="">
      <xdr:nvSpPr>
        <xdr:cNvPr id="166" name="AutoShape 46">
          <a:extLst>
            <a:ext uri="{FF2B5EF4-FFF2-40B4-BE49-F238E27FC236}">
              <a16:creationId xmlns:a16="http://schemas.microsoft.com/office/drawing/2014/main" id="{039C17B9-5932-47E8-9825-15ACA83017B1}"/>
            </a:ext>
          </a:extLst>
        </xdr:cNvPr>
        <xdr:cNvSpPr>
          <a:spLocks noChangeArrowheads="1"/>
        </xdr:cNvSpPr>
      </xdr:nvSpPr>
      <xdr:spPr>
        <a:xfrm>
          <a:off x="1440180" y="4629531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260</xdr:row>
      <xdr:rowOff>57150</xdr:rowOff>
    </xdr:from>
    <xdr:to>
      <xdr:col>12</xdr:col>
      <xdr:colOff>0</xdr:colOff>
      <xdr:row>262</xdr:row>
      <xdr:rowOff>0</xdr:rowOff>
    </xdr:to>
    <xdr:sp macro="" textlink="">
      <xdr:nvSpPr>
        <xdr:cNvPr id="167" name="AutoShape 46">
          <a:extLst>
            <a:ext uri="{FF2B5EF4-FFF2-40B4-BE49-F238E27FC236}">
              <a16:creationId xmlns:a16="http://schemas.microsoft.com/office/drawing/2014/main" id="{2D20FBF4-2909-43D7-8B1E-0C7AE8C60475}"/>
            </a:ext>
          </a:extLst>
        </xdr:cNvPr>
        <xdr:cNvSpPr>
          <a:spLocks noChangeArrowheads="1"/>
        </xdr:cNvSpPr>
      </xdr:nvSpPr>
      <xdr:spPr>
        <a:xfrm>
          <a:off x="4640580" y="46295310"/>
          <a:ext cx="365760" cy="293370"/>
        </a:xfrm>
        <a:prstGeom prst="triangle">
          <a:avLst>
            <a:gd name="adj" fmla="val 50000"/>
          </a:avLst>
        </a:prstGeom>
        <a:noFill/>
        <a:ln w="9525">
          <a:solidFill>
            <a:srgbClr val="000000"/>
          </a:solidFill>
          <a:miter lim="800000"/>
        </a:ln>
      </xdr:spPr>
    </xdr:sp>
    <xdr:clientData/>
  </xdr:twoCellAnchor>
  <xdr:twoCellAnchor>
    <xdr:from>
      <xdr:col>5</xdr:col>
      <xdr:colOff>0</xdr:colOff>
      <xdr:row>260</xdr:row>
      <xdr:rowOff>57150</xdr:rowOff>
    </xdr:from>
    <xdr:to>
      <xdr:col>5</xdr:col>
      <xdr:colOff>352425</xdr:colOff>
      <xdr:row>262</xdr:row>
      <xdr:rowOff>0</xdr:rowOff>
    </xdr:to>
    <xdr:sp macro="" textlink="">
      <xdr:nvSpPr>
        <xdr:cNvPr id="168" name="AutoShape 46">
          <a:extLst>
            <a:ext uri="{FF2B5EF4-FFF2-40B4-BE49-F238E27FC236}">
              <a16:creationId xmlns:a16="http://schemas.microsoft.com/office/drawing/2014/main" id="{6DDB2205-F413-46D8-804E-BFFD252D5AD9}"/>
            </a:ext>
          </a:extLst>
        </xdr:cNvPr>
        <xdr:cNvSpPr>
          <a:spLocks noChangeArrowheads="1"/>
        </xdr:cNvSpPr>
      </xdr:nvSpPr>
      <xdr:spPr>
        <a:xfrm>
          <a:off x="2255520" y="46295310"/>
          <a:ext cx="352425" cy="293370"/>
        </a:xfrm>
        <a:prstGeom prst="triangle">
          <a:avLst>
            <a:gd name="adj" fmla="val 50000"/>
          </a:avLst>
        </a:prstGeom>
        <a:noFill/>
        <a:ln w="9525">
          <a:solidFill>
            <a:srgbClr val="000000"/>
          </a:solidFill>
          <a:miter lim="800000"/>
        </a:ln>
      </xdr:spPr>
    </xdr:sp>
    <xdr:clientData/>
  </xdr:twoCellAnchor>
  <xdr:twoCellAnchor>
    <xdr:from>
      <xdr:col>7</xdr:col>
      <xdr:colOff>0</xdr:colOff>
      <xdr:row>260</xdr:row>
      <xdr:rowOff>57150</xdr:rowOff>
    </xdr:from>
    <xdr:to>
      <xdr:col>7</xdr:col>
      <xdr:colOff>352425</xdr:colOff>
      <xdr:row>262</xdr:row>
      <xdr:rowOff>0</xdr:rowOff>
    </xdr:to>
    <xdr:sp macro="" textlink="">
      <xdr:nvSpPr>
        <xdr:cNvPr id="169" name="AutoShape 46">
          <a:extLst>
            <a:ext uri="{FF2B5EF4-FFF2-40B4-BE49-F238E27FC236}">
              <a16:creationId xmlns:a16="http://schemas.microsoft.com/office/drawing/2014/main" id="{984EBC8C-FBDF-425D-B9C7-B2E342D44156}"/>
            </a:ext>
          </a:extLst>
        </xdr:cNvPr>
        <xdr:cNvSpPr>
          <a:spLocks noChangeArrowheads="1"/>
        </xdr:cNvSpPr>
      </xdr:nvSpPr>
      <xdr:spPr>
        <a:xfrm>
          <a:off x="305562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251</xdr:row>
      <xdr:rowOff>57150</xdr:rowOff>
    </xdr:from>
    <xdr:to>
      <xdr:col>27</xdr:col>
      <xdr:colOff>352425</xdr:colOff>
      <xdr:row>253</xdr:row>
      <xdr:rowOff>0</xdr:rowOff>
    </xdr:to>
    <xdr:sp macro="" textlink="">
      <xdr:nvSpPr>
        <xdr:cNvPr id="171" name="AutoShape 46">
          <a:extLst>
            <a:ext uri="{FF2B5EF4-FFF2-40B4-BE49-F238E27FC236}">
              <a16:creationId xmlns:a16="http://schemas.microsoft.com/office/drawing/2014/main" id="{210FD6B7-A291-478D-B455-6C2B0DD3C746}"/>
            </a:ext>
          </a:extLst>
        </xdr:cNvPr>
        <xdr:cNvSpPr>
          <a:spLocks noChangeArrowheads="1"/>
        </xdr:cNvSpPr>
      </xdr:nvSpPr>
      <xdr:spPr>
        <a:xfrm>
          <a:off x="1087374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251</xdr:row>
      <xdr:rowOff>57150</xdr:rowOff>
    </xdr:from>
    <xdr:to>
      <xdr:col>25</xdr:col>
      <xdr:colOff>352425</xdr:colOff>
      <xdr:row>253</xdr:row>
      <xdr:rowOff>0</xdr:rowOff>
    </xdr:to>
    <xdr:sp macro="" textlink="">
      <xdr:nvSpPr>
        <xdr:cNvPr id="172" name="AutoShape 46">
          <a:extLst>
            <a:ext uri="{FF2B5EF4-FFF2-40B4-BE49-F238E27FC236}">
              <a16:creationId xmlns:a16="http://schemas.microsoft.com/office/drawing/2014/main" id="{EE95EF8D-A938-4C43-A5B6-6B346038F4B2}"/>
            </a:ext>
          </a:extLst>
        </xdr:cNvPr>
        <xdr:cNvSpPr>
          <a:spLocks noChangeArrowheads="1"/>
        </xdr:cNvSpPr>
      </xdr:nvSpPr>
      <xdr:spPr>
        <a:xfrm>
          <a:off x="10119360" y="44717970"/>
          <a:ext cx="352425" cy="293370"/>
        </a:xfrm>
        <a:prstGeom prst="triangle">
          <a:avLst>
            <a:gd name="adj" fmla="val 50000"/>
          </a:avLst>
        </a:prstGeom>
        <a:noFill/>
        <a:ln w="9525">
          <a:solidFill>
            <a:srgbClr val="000000"/>
          </a:solidFill>
          <a:miter lim="800000"/>
        </a:ln>
      </xdr:spPr>
    </xdr:sp>
    <xdr:clientData/>
  </xdr:twoCellAnchor>
  <xdr:twoCellAnchor>
    <xdr:from>
      <xdr:col>9</xdr:col>
      <xdr:colOff>171450</xdr:colOff>
      <xdr:row>260</xdr:row>
      <xdr:rowOff>47625</xdr:rowOff>
    </xdr:from>
    <xdr:to>
      <xdr:col>11</xdr:col>
      <xdr:colOff>180975</xdr:colOff>
      <xdr:row>260</xdr:row>
      <xdr:rowOff>152400</xdr:rowOff>
    </xdr:to>
    <xdr:sp macro="" textlink="">
      <xdr:nvSpPr>
        <xdr:cNvPr id="173" name="Freeform 10707">
          <a:extLst>
            <a:ext uri="{FF2B5EF4-FFF2-40B4-BE49-F238E27FC236}">
              <a16:creationId xmlns:a16="http://schemas.microsoft.com/office/drawing/2014/main" id="{A2365BF2-1BA8-4A3E-AD42-5F0BD0C4B7FB}"/>
            </a:ext>
          </a:extLst>
        </xdr:cNvPr>
        <xdr:cNvSpPr/>
      </xdr:nvSpPr>
      <xdr:spPr>
        <a:xfrm>
          <a:off x="4027170" y="46285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152400</xdr:colOff>
      <xdr:row>260</xdr:row>
      <xdr:rowOff>47625</xdr:rowOff>
    </xdr:from>
    <xdr:to>
      <xdr:col>13</xdr:col>
      <xdr:colOff>161925</xdr:colOff>
      <xdr:row>260</xdr:row>
      <xdr:rowOff>152400</xdr:rowOff>
    </xdr:to>
    <xdr:sp macro="" textlink="">
      <xdr:nvSpPr>
        <xdr:cNvPr id="174" name="Freeform 10707">
          <a:extLst>
            <a:ext uri="{FF2B5EF4-FFF2-40B4-BE49-F238E27FC236}">
              <a16:creationId xmlns:a16="http://schemas.microsoft.com/office/drawing/2014/main" id="{5199BA36-C9C4-4DD0-9F2E-9E0C3DF68211}"/>
            </a:ext>
          </a:extLst>
        </xdr:cNvPr>
        <xdr:cNvSpPr/>
      </xdr:nvSpPr>
      <xdr:spPr>
        <a:xfrm>
          <a:off x="4792980" y="46285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183355</xdr:colOff>
      <xdr:row>251</xdr:row>
      <xdr:rowOff>47625</xdr:rowOff>
    </xdr:from>
    <xdr:to>
      <xdr:col>25</xdr:col>
      <xdr:colOff>192880</xdr:colOff>
      <xdr:row>251</xdr:row>
      <xdr:rowOff>152400</xdr:rowOff>
    </xdr:to>
    <xdr:sp macro="" textlink="">
      <xdr:nvSpPr>
        <xdr:cNvPr id="175" name="Freeform 10707">
          <a:extLst>
            <a:ext uri="{FF2B5EF4-FFF2-40B4-BE49-F238E27FC236}">
              <a16:creationId xmlns:a16="http://schemas.microsoft.com/office/drawing/2014/main" id="{6ABD3EF5-D72B-4B94-BBEE-BE6B8196D1BD}"/>
            </a:ext>
          </a:extLst>
        </xdr:cNvPr>
        <xdr:cNvSpPr/>
      </xdr:nvSpPr>
      <xdr:spPr>
        <a:xfrm>
          <a:off x="9533095" y="4470844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251</xdr:row>
      <xdr:rowOff>47625</xdr:rowOff>
    </xdr:from>
    <xdr:to>
      <xdr:col>27</xdr:col>
      <xdr:colOff>180975</xdr:colOff>
      <xdr:row>251</xdr:row>
      <xdr:rowOff>152400</xdr:rowOff>
    </xdr:to>
    <xdr:sp macro="" textlink="">
      <xdr:nvSpPr>
        <xdr:cNvPr id="176" name="Freeform 10707">
          <a:extLst>
            <a:ext uri="{FF2B5EF4-FFF2-40B4-BE49-F238E27FC236}">
              <a16:creationId xmlns:a16="http://schemas.microsoft.com/office/drawing/2014/main" id="{D9E3CC73-8FBB-4655-A6E9-20B369C33ADC}"/>
            </a:ext>
          </a:extLst>
        </xdr:cNvPr>
        <xdr:cNvSpPr/>
      </xdr:nvSpPr>
      <xdr:spPr>
        <a:xfrm>
          <a:off x="10290810" y="4470844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260</xdr:row>
      <xdr:rowOff>47625</xdr:rowOff>
    </xdr:from>
    <xdr:to>
      <xdr:col>1</xdr:col>
      <xdr:colOff>180975</xdr:colOff>
      <xdr:row>260</xdr:row>
      <xdr:rowOff>152400</xdr:rowOff>
    </xdr:to>
    <xdr:sp macro="" textlink="">
      <xdr:nvSpPr>
        <xdr:cNvPr id="177" name="Freeform 10707">
          <a:extLst>
            <a:ext uri="{FF2B5EF4-FFF2-40B4-BE49-F238E27FC236}">
              <a16:creationId xmlns:a16="http://schemas.microsoft.com/office/drawing/2014/main" id="{52E0ADD5-6F38-42F7-BBC9-6081F5C03EDB}"/>
            </a:ext>
          </a:extLst>
        </xdr:cNvPr>
        <xdr:cNvSpPr/>
      </xdr:nvSpPr>
      <xdr:spPr>
        <a:xfrm>
          <a:off x="171450" y="4628578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260</xdr:row>
      <xdr:rowOff>47625</xdr:rowOff>
    </xdr:from>
    <xdr:to>
      <xdr:col>5</xdr:col>
      <xdr:colOff>180975</xdr:colOff>
      <xdr:row>260</xdr:row>
      <xdr:rowOff>152400</xdr:rowOff>
    </xdr:to>
    <xdr:sp macro="" textlink="">
      <xdr:nvSpPr>
        <xdr:cNvPr id="178" name="Freeform 10707">
          <a:extLst>
            <a:ext uri="{FF2B5EF4-FFF2-40B4-BE49-F238E27FC236}">
              <a16:creationId xmlns:a16="http://schemas.microsoft.com/office/drawing/2014/main" id="{85B9170A-DD49-4361-9A9E-F7B9C593A66B}"/>
            </a:ext>
          </a:extLst>
        </xdr:cNvPr>
        <xdr:cNvSpPr/>
      </xdr:nvSpPr>
      <xdr:spPr>
        <a:xfrm>
          <a:off x="1611630" y="4628578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260</xdr:row>
      <xdr:rowOff>47625</xdr:rowOff>
    </xdr:from>
    <xdr:to>
      <xdr:col>7</xdr:col>
      <xdr:colOff>180975</xdr:colOff>
      <xdr:row>260</xdr:row>
      <xdr:rowOff>152400</xdr:rowOff>
    </xdr:to>
    <xdr:sp macro="" textlink="">
      <xdr:nvSpPr>
        <xdr:cNvPr id="179" name="Freeform 10707">
          <a:extLst>
            <a:ext uri="{FF2B5EF4-FFF2-40B4-BE49-F238E27FC236}">
              <a16:creationId xmlns:a16="http://schemas.microsoft.com/office/drawing/2014/main" id="{7D46FE1A-7BE3-4F75-A50F-82FC7C52E538}"/>
            </a:ext>
          </a:extLst>
        </xdr:cNvPr>
        <xdr:cNvSpPr/>
      </xdr:nvSpPr>
      <xdr:spPr>
        <a:xfrm>
          <a:off x="2426970" y="462857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260</xdr:row>
      <xdr:rowOff>47625</xdr:rowOff>
    </xdr:from>
    <xdr:to>
      <xdr:col>9</xdr:col>
      <xdr:colOff>180975</xdr:colOff>
      <xdr:row>260</xdr:row>
      <xdr:rowOff>152400</xdr:rowOff>
    </xdr:to>
    <xdr:sp macro="" textlink="">
      <xdr:nvSpPr>
        <xdr:cNvPr id="180" name="Freeform 10707">
          <a:extLst>
            <a:ext uri="{FF2B5EF4-FFF2-40B4-BE49-F238E27FC236}">
              <a16:creationId xmlns:a16="http://schemas.microsoft.com/office/drawing/2014/main" id="{478F8C4D-1F78-4E9E-BAE5-B2FB808B5550}"/>
            </a:ext>
          </a:extLst>
        </xdr:cNvPr>
        <xdr:cNvSpPr/>
      </xdr:nvSpPr>
      <xdr:spPr>
        <a:xfrm>
          <a:off x="3227070" y="462857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260</xdr:row>
      <xdr:rowOff>47625</xdr:rowOff>
    </xdr:from>
    <xdr:to>
      <xdr:col>3</xdr:col>
      <xdr:colOff>180975</xdr:colOff>
      <xdr:row>260</xdr:row>
      <xdr:rowOff>152400</xdr:rowOff>
    </xdr:to>
    <xdr:sp macro="" textlink="">
      <xdr:nvSpPr>
        <xdr:cNvPr id="181" name="Freeform 10707">
          <a:extLst>
            <a:ext uri="{FF2B5EF4-FFF2-40B4-BE49-F238E27FC236}">
              <a16:creationId xmlns:a16="http://schemas.microsoft.com/office/drawing/2014/main" id="{7748A806-4F87-435A-A741-84444DA2E49E}"/>
            </a:ext>
          </a:extLst>
        </xdr:cNvPr>
        <xdr:cNvSpPr/>
      </xdr:nvSpPr>
      <xdr:spPr>
        <a:xfrm>
          <a:off x="712470" y="4628578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0</xdr:colOff>
      <xdr:row>260</xdr:row>
      <xdr:rowOff>57150</xdr:rowOff>
    </xdr:from>
    <xdr:to>
      <xdr:col>17</xdr:col>
      <xdr:colOff>352425</xdr:colOff>
      <xdr:row>262</xdr:row>
      <xdr:rowOff>0</xdr:rowOff>
    </xdr:to>
    <xdr:sp macro="" textlink="">
      <xdr:nvSpPr>
        <xdr:cNvPr id="182" name="AutoShape 46">
          <a:extLst>
            <a:ext uri="{FF2B5EF4-FFF2-40B4-BE49-F238E27FC236}">
              <a16:creationId xmlns:a16="http://schemas.microsoft.com/office/drawing/2014/main" id="{FB865433-A4C0-4950-BFBF-25391C37D1CF}"/>
            </a:ext>
          </a:extLst>
        </xdr:cNvPr>
        <xdr:cNvSpPr>
          <a:spLocks noChangeArrowheads="1"/>
        </xdr:cNvSpPr>
      </xdr:nvSpPr>
      <xdr:spPr>
        <a:xfrm>
          <a:off x="6995160" y="4629531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260</xdr:row>
      <xdr:rowOff>57150</xdr:rowOff>
    </xdr:from>
    <xdr:to>
      <xdr:col>19</xdr:col>
      <xdr:colOff>352425</xdr:colOff>
      <xdr:row>262</xdr:row>
      <xdr:rowOff>0</xdr:rowOff>
    </xdr:to>
    <xdr:sp macro="" textlink="">
      <xdr:nvSpPr>
        <xdr:cNvPr id="183" name="AutoShape 46">
          <a:extLst>
            <a:ext uri="{FF2B5EF4-FFF2-40B4-BE49-F238E27FC236}">
              <a16:creationId xmlns:a16="http://schemas.microsoft.com/office/drawing/2014/main" id="{BCD28783-1E59-46A1-9425-6BB5188E9880}"/>
            </a:ext>
          </a:extLst>
        </xdr:cNvPr>
        <xdr:cNvSpPr>
          <a:spLocks noChangeArrowheads="1"/>
        </xdr:cNvSpPr>
      </xdr:nvSpPr>
      <xdr:spPr>
        <a:xfrm>
          <a:off x="777240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260</xdr:row>
      <xdr:rowOff>57150</xdr:rowOff>
    </xdr:from>
    <xdr:to>
      <xdr:col>21</xdr:col>
      <xdr:colOff>352425</xdr:colOff>
      <xdr:row>262</xdr:row>
      <xdr:rowOff>0</xdr:rowOff>
    </xdr:to>
    <xdr:sp macro="" textlink="">
      <xdr:nvSpPr>
        <xdr:cNvPr id="184" name="AutoShape 46">
          <a:extLst>
            <a:ext uri="{FF2B5EF4-FFF2-40B4-BE49-F238E27FC236}">
              <a16:creationId xmlns:a16="http://schemas.microsoft.com/office/drawing/2014/main" id="{13238418-5DC8-457D-B746-6851AD70A66E}"/>
            </a:ext>
          </a:extLst>
        </xdr:cNvPr>
        <xdr:cNvSpPr>
          <a:spLocks noChangeArrowheads="1"/>
        </xdr:cNvSpPr>
      </xdr:nvSpPr>
      <xdr:spPr>
        <a:xfrm>
          <a:off x="8572500" y="4629531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260</xdr:row>
      <xdr:rowOff>57150</xdr:rowOff>
    </xdr:from>
    <xdr:to>
      <xdr:col>23</xdr:col>
      <xdr:colOff>352425</xdr:colOff>
      <xdr:row>262</xdr:row>
      <xdr:rowOff>0</xdr:rowOff>
    </xdr:to>
    <xdr:sp macro="" textlink="">
      <xdr:nvSpPr>
        <xdr:cNvPr id="185" name="AutoShape 46">
          <a:extLst>
            <a:ext uri="{FF2B5EF4-FFF2-40B4-BE49-F238E27FC236}">
              <a16:creationId xmlns:a16="http://schemas.microsoft.com/office/drawing/2014/main" id="{08B21546-3DFB-4FC9-A294-4036806C12EE}"/>
            </a:ext>
          </a:extLst>
        </xdr:cNvPr>
        <xdr:cNvSpPr>
          <a:spLocks noChangeArrowheads="1"/>
        </xdr:cNvSpPr>
      </xdr:nvSpPr>
      <xdr:spPr>
        <a:xfrm>
          <a:off x="9349740" y="46295310"/>
          <a:ext cx="352425" cy="293370"/>
        </a:xfrm>
        <a:prstGeom prst="triangle">
          <a:avLst>
            <a:gd name="adj" fmla="val 50000"/>
          </a:avLst>
        </a:prstGeom>
        <a:noFill/>
        <a:ln w="9525">
          <a:solidFill>
            <a:srgbClr val="000000"/>
          </a:solidFill>
          <a:miter lim="800000"/>
        </a:ln>
      </xdr:spPr>
    </xdr:sp>
    <xdr:clientData/>
  </xdr:twoCellAnchor>
  <xdr:twoCellAnchor>
    <xdr:from>
      <xdr:col>17</xdr:col>
      <xdr:colOff>171450</xdr:colOff>
      <xdr:row>260</xdr:row>
      <xdr:rowOff>47625</xdr:rowOff>
    </xdr:from>
    <xdr:to>
      <xdr:col>19</xdr:col>
      <xdr:colOff>180975</xdr:colOff>
      <xdr:row>260</xdr:row>
      <xdr:rowOff>152400</xdr:rowOff>
    </xdr:to>
    <xdr:sp macro="" textlink="">
      <xdr:nvSpPr>
        <xdr:cNvPr id="186" name="Freeform 10707">
          <a:extLst>
            <a:ext uri="{FF2B5EF4-FFF2-40B4-BE49-F238E27FC236}">
              <a16:creationId xmlns:a16="http://schemas.microsoft.com/office/drawing/2014/main" id="{A6BF5261-CCB5-4B52-9D4B-2A47B0274B8C}"/>
            </a:ext>
          </a:extLst>
        </xdr:cNvPr>
        <xdr:cNvSpPr/>
      </xdr:nvSpPr>
      <xdr:spPr>
        <a:xfrm>
          <a:off x="7166610" y="462857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260</xdr:row>
      <xdr:rowOff>47625</xdr:rowOff>
    </xdr:from>
    <xdr:to>
      <xdr:col>21</xdr:col>
      <xdr:colOff>180975</xdr:colOff>
      <xdr:row>260</xdr:row>
      <xdr:rowOff>152400</xdr:rowOff>
    </xdr:to>
    <xdr:sp macro="" textlink="">
      <xdr:nvSpPr>
        <xdr:cNvPr id="187" name="Freeform 10707">
          <a:extLst>
            <a:ext uri="{FF2B5EF4-FFF2-40B4-BE49-F238E27FC236}">
              <a16:creationId xmlns:a16="http://schemas.microsoft.com/office/drawing/2014/main" id="{109F22E2-8FEF-4671-A96E-65DB44DB1FFA}"/>
            </a:ext>
          </a:extLst>
        </xdr:cNvPr>
        <xdr:cNvSpPr/>
      </xdr:nvSpPr>
      <xdr:spPr>
        <a:xfrm>
          <a:off x="7943850" y="462857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0</xdr:colOff>
      <xdr:row>270</xdr:row>
      <xdr:rowOff>66675</xdr:rowOff>
    </xdr:from>
    <xdr:to>
      <xdr:col>3</xdr:col>
      <xdr:colOff>352425</xdr:colOff>
      <xdr:row>272</xdr:row>
      <xdr:rowOff>9525</xdr:rowOff>
    </xdr:to>
    <xdr:sp macro="" textlink="">
      <xdr:nvSpPr>
        <xdr:cNvPr id="188" name="AutoShape 46">
          <a:extLst>
            <a:ext uri="{FF2B5EF4-FFF2-40B4-BE49-F238E27FC236}">
              <a16:creationId xmlns:a16="http://schemas.microsoft.com/office/drawing/2014/main" id="{D3365251-ACC4-481C-8B59-8C52ACBFB960}"/>
            </a:ext>
          </a:extLst>
        </xdr:cNvPr>
        <xdr:cNvSpPr>
          <a:spLocks noChangeArrowheads="1"/>
        </xdr:cNvSpPr>
      </xdr:nvSpPr>
      <xdr:spPr>
        <a:xfrm>
          <a:off x="1440180" y="48057435"/>
          <a:ext cx="352425" cy="293370"/>
        </a:xfrm>
        <a:prstGeom prst="triangle">
          <a:avLst>
            <a:gd name="adj" fmla="val 50000"/>
          </a:avLst>
        </a:prstGeom>
        <a:solidFill>
          <a:sysClr val="window" lastClr="FFFFFF"/>
        </a:solidFill>
        <a:ln w="9525">
          <a:solidFill>
            <a:srgbClr val="000000"/>
          </a:solidFill>
          <a:miter lim="800000"/>
        </a:ln>
      </xdr:spPr>
    </xdr:sp>
    <xdr:clientData/>
  </xdr:twoCellAnchor>
  <xdr:twoCellAnchor>
    <xdr:from>
      <xdr:col>13</xdr:col>
      <xdr:colOff>0</xdr:colOff>
      <xdr:row>270</xdr:row>
      <xdr:rowOff>57150</xdr:rowOff>
    </xdr:from>
    <xdr:to>
      <xdr:col>14</xdr:col>
      <xdr:colOff>0</xdr:colOff>
      <xdr:row>272</xdr:row>
      <xdr:rowOff>0</xdr:rowOff>
    </xdr:to>
    <xdr:sp macro="" textlink="">
      <xdr:nvSpPr>
        <xdr:cNvPr id="189" name="AutoShape 46">
          <a:extLst>
            <a:ext uri="{FF2B5EF4-FFF2-40B4-BE49-F238E27FC236}">
              <a16:creationId xmlns:a16="http://schemas.microsoft.com/office/drawing/2014/main" id="{3B3A60B1-FAE6-44AC-92A6-ABE01A5615AE}"/>
            </a:ext>
          </a:extLst>
        </xdr:cNvPr>
        <xdr:cNvSpPr>
          <a:spLocks noChangeArrowheads="1"/>
        </xdr:cNvSpPr>
      </xdr:nvSpPr>
      <xdr:spPr>
        <a:xfrm>
          <a:off x="5425440" y="48047910"/>
          <a:ext cx="365760" cy="293370"/>
        </a:xfrm>
        <a:prstGeom prst="triangle">
          <a:avLst>
            <a:gd name="adj" fmla="val 50000"/>
          </a:avLst>
        </a:prstGeom>
        <a:noFill/>
        <a:ln w="9525">
          <a:solidFill>
            <a:srgbClr val="000000"/>
          </a:solidFill>
          <a:miter lim="800000"/>
        </a:ln>
      </xdr:spPr>
    </xdr:sp>
    <xdr:clientData/>
  </xdr:twoCellAnchor>
  <xdr:twoCellAnchor>
    <xdr:from>
      <xdr:col>5</xdr:col>
      <xdr:colOff>0</xdr:colOff>
      <xdr:row>270</xdr:row>
      <xdr:rowOff>57150</xdr:rowOff>
    </xdr:from>
    <xdr:to>
      <xdr:col>5</xdr:col>
      <xdr:colOff>352425</xdr:colOff>
      <xdr:row>272</xdr:row>
      <xdr:rowOff>0</xdr:rowOff>
    </xdr:to>
    <xdr:sp macro="" textlink="">
      <xdr:nvSpPr>
        <xdr:cNvPr id="190" name="AutoShape 46">
          <a:extLst>
            <a:ext uri="{FF2B5EF4-FFF2-40B4-BE49-F238E27FC236}">
              <a16:creationId xmlns:a16="http://schemas.microsoft.com/office/drawing/2014/main" id="{CB9B6EBB-BCB3-408F-9B79-830D0D383786}"/>
            </a:ext>
          </a:extLst>
        </xdr:cNvPr>
        <xdr:cNvSpPr>
          <a:spLocks noChangeArrowheads="1"/>
        </xdr:cNvSpPr>
      </xdr:nvSpPr>
      <xdr:spPr>
        <a:xfrm>
          <a:off x="2255520" y="48047910"/>
          <a:ext cx="352425" cy="293370"/>
        </a:xfrm>
        <a:prstGeom prst="triangle">
          <a:avLst>
            <a:gd name="adj" fmla="val 50000"/>
          </a:avLst>
        </a:prstGeom>
        <a:noFill/>
        <a:ln w="9525">
          <a:solidFill>
            <a:srgbClr val="000000"/>
          </a:solidFill>
          <a:miter lim="800000"/>
        </a:ln>
      </xdr:spPr>
    </xdr:sp>
    <xdr:clientData/>
  </xdr:twoCellAnchor>
  <xdr:twoCellAnchor>
    <xdr:from>
      <xdr:col>7</xdr:col>
      <xdr:colOff>0</xdr:colOff>
      <xdr:row>270</xdr:row>
      <xdr:rowOff>57150</xdr:rowOff>
    </xdr:from>
    <xdr:to>
      <xdr:col>7</xdr:col>
      <xdr:colOff>352425</xdr:colOff>
      <xdr:row>272</xdr:row>
      <xdr:rowOff>0</xdr:rowOff>
    </xdr:to>
    <xdr:sp macro="" textlink="">
      <xdr:nvSpPr>
        <xdr:cNvPr id="191" name="AutoShape 46">
          <a:extLst>
            <a:ext uri="{FF2B5EF4-FFF2-40B4-BE49-F238E27FC236}">
              <a16:creationId xmlns:a16="http://schemas.microsoft.com/office/drawing/2014/main" id="{A55D3860-10C9-4875-8868-A11614CDDD09}"/>
            </a:ext>
          </a:extLst>
        </xdr:cNvPr>
        <xdr:cNvSpPr>
          <a:spLocks noChangeArrowheads="1"/>
        </xdr:cNvSpPr>
      </xdr:nvSpPr>
      <xdr:spPr>
        <a:xfrm>
          <a:off x="3055620" y="4804791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260</xdr:row>
      <xdr:rowOff>57150</xdr:rowOff>
    </xdr:from>
    <xdr:to>
      <xdr:col>27</xdr:col>
      <xdr:colOff>352425</xdr:colOff>
      <xdr:row>262</xdr:row>
      <xdr:rowOff>0</xdr:rowOff>
    </xdr:to>
    <xdr:sp macro="" textlink="">
      <xdr:nvSpPr>
        <xdr:cNvPr id="193" name="AutoShape 46">
          <a:extLst>
            <a:ext uri="{FF2B5EF4-FFF2-40B4-BE49-F238E27FC236}">
              <a16:creationId xmlns:a16="http://schemas.microsoft.com/office/drawing/2014/main" id="{20CE79AC-1717-4C06-80B0-8EC507151555}"/>
            </a:ext>
          </a:extLst>
        </xdr:cNvPr>
        <xdr:cNvSpPr>
          <a:spLocks noChangeArrowheads="1"/>
        </xdr:cNvSpPr>
      </xdr:nvSpPr>
      <xdr:spPr>
        <a:xfrm>
          <a:off x="10873740" y="46295310"/>
          <a:ext cx="352425" cy="293370"/>
        </a:xfrm>
        <a:prstGeom prst="triangle">
          <a:avLst>
            <a:gd name="adj" fmla="val 50000"/>
          </a:avLst>
        </a:prstGeom>
        <a:noFill/>
        <a:ln w="9525">
          <a:solidFill>
            <a:srgbClr val="000000"/>
          </a:solidFill>
          <a:miter lim="800000"/>
        </a:ln>
      </xdr:spPr>
    </xdr:sp>
    <xdr:clientData/>
  </xdr:twoCellAnchor>
  <xdr:twoCellAnchor>
    <xdr:from>
      <xdr:col>25</xdr:col>
      <xdr:colOff>7620</xdr:colOff>
      <xdr:row>260</xdr:row>
      <xdr:rowOff>57150</xdr:rowOff>
    </xdr:from>
    <xdr:to>
      <xdr:col>25</xdr:col>
      <xdr:colOff>360045</xdr:colOff>
      <xdr:row>262</xdr:row>
      <xdr:rowOff>0</xdr:rowOff>
    </xdr:to>
    <xdr:sp macro="" textlink="">
      <xdr:nvSpPr>
        <xdr:cNvPr id="194" name="AutoShape 46">
          <a:extLst>
            <a:ext uri="{FF2B5EF4-FFF2-40B4-BE49-F238E27FC236}">
              <a16:creationId xmlns:a16="http://schemas.microsoft.com/office/drawing/2014/main" id="{E23BFF4F-9C72-470C-8F83-A56F19C5F6E1}"/>
            </a:ext>
          </a:extLst>
        </xdr:cNvPr>
        <xdr:cNvSpPr>
          <a:spLocks noChangeArrowheads="1"/>
        </xdr:cNvSpPr>
      </xdr:nvSpPr>
      <xdr:spPr>
        <a:xfrm>
          <a:off x="1012698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171450</xdr:colOff>
      <xdr:row>270</xdr:row>
      <xdr:rowOff>47625</xdr:rowOff>
    </xdr:from>
    <xdr:to>
      <xdr:col>13</xdr:col>
      <xdr:colOff>180975</xdr:colOff>
      <xdr:row>270</xdr:row>
      <xdr:rowOff>152400</xdr:rowOff>
    </xdr:to>
    <xdr:sp macro="" textlink="">
      <xdr:nvSpPr>
        <xdr:cNvPr id="195" name="Freeform 10707">
          <a:extLst>
            <a:ext uri="{FF2B5EF4-FFF2-40B4-BE49-F238E27FC236}">
              <a16:creationId xmlns:a16="http://schemas.microsoft.com/office/drawing/2014/main" id="{566F35B6-20B4-466F-B394-E364D5743FC0}"/>
            </a:ext>
          </a:extLst>
        </xdr:cNvPr>
        <xdr:cNvSpPr/>
      </xdr:nvSpPr>
      <xdr:spPr>
        <a:xfrm>
          <a:off x="4812030" y="480383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270</xdr:row>
      <xdr:rowOff>47625</xdr:rowOff>
    </xdr:from>
    <xdr:to>
      <xdr:col>15</xdr:col>
      <xdr:colOff>180975</xdr:colOff>
      <xdr:row>270</xdr:row>
      <xdr:rowOff>152400</xdr:rowOff>
    </xdr:to>
    <xdr:sp macro="" textlink="">
      <xdr:nvSpPr>
        <xdr:cNvPr id="196" name="Freeform 10707">
          <a:extLst>
            <a:ext uri="{FF2B5EF4-FFF2-40B4-BE49-F238E27FC236}">
              <a16:creationId xmlns:a16="http://schemas.microsoft.com/office/drawing/2014/main" id="{404A271A-25A2-415B-AFFF-BA27F2458954}"/>
            </a:ext>
          </a:extLst>
        </xdr:cNvPr>
        <xdr:cNvSpPr/>
      </xdr:nvSpPr>
      <xdr:spPr>
        <a:xfrm>
          <a:off x="5596890" y="480383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171452</xdr:colOff>
      <xdr:row>270</xdr:row>
      <xdr:rowOff>57150</xdr:rowOff>
    </xdr:from>
    <xdr:to>
      <xdr:col>17</xdr:col>
      <xdr:colOff>160020</xdr:colOff>
      <xdr:row>270</xdr:row>
      <xdr:rowOff>152400</xdr:rowOff>
    </xdr:to>
    <xdr:sp macro="" textlink="">
      <xdr:nvSpPr>
        <xdr:cNvPr id="197" name="Freeform 10707">
          <a:extLst>
            <a:ext uri="{FF2B5EF4-FFF2-40B4-BE49-F238E27FC236}">
              <a16:creationId xmlns:a16="http://schemas.microsoft.com/office/drawing/2014/main" id="{FF3F1052-8C1E-4A5A-99E5-BFFFC838F0D9}"/>
            </a:ext>
          </a:extLst>
        </xdr:cNvPr>
        <xdr:cNvSpPr/>
      </xdr:nvSpPr>
      <xdr:spPr>
        <a:xfrm>
          <a:off x="6381752" y="48047910"/>
          <a:ext cx="773428" cy="9525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183355</xdr:colOff>
      <xdr:row>260</xdr:row>
      <xdr:rowOff>47625</xdr:rowOff>
    </xdr:from>
    <xdr:to>
      <xdr:col>25</xdr:col>
      <xdr:colOff>192880</xdr:colOff>
      <xdr:row>260</xdr:row>
      <xdr:rowOff>152400</xdr:rowOff>
    </xdr:to>
    <xdr:sp macro="" textlink="">
      <xdr:nvSpPr>
        <xdr:cNvPr id="198" name="Freeform 10707">
          <a:extLst>
            <a:ext uri="{FF2B5EF4-FFF2-40B4-BE49-F238E27FC236}">
              <a16:creationId xmlns:a16="http://schemas.microsoft.com/office/drawing/2014/main" id="{284DBD9A-032F-4395-AF03-DF054DF0DC54}"/>
            </a:ext>
          </a:extLst>
        </xdr:cNvPr>
        <xdr:cNvSpPr/>
      </xdr:nvSpPr>
      <xdr:spPr>
        <a:xfrm>
          <a:off x="9533095" y="4628578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25</xdr:col>
      <xdr:colOff>171450</xdr:colOff>
      <xdr:row>260</xdr:row>
      <xdr:rowOff>47625</xdr:rowOff>
    </xdr:from>
    <xdr:to>
      <xdr:col>27</xdr:col>
      <xdr:colOff>180975</xdr:colOff>
      <xdr:row>260</xdr:row>
      <xdr:rowOff>152400</xdr:rowOff>
    </xdr:to>
    <xdr:sp macro="" textlink="">
      <xdr:nvSpPr>
        <xdr:cNvPr id="199" name="Freeform 10707">
          <a:extLst>
            <a:ext uri="{FF2B5EF4-FFF2-40B4-BE49-F238E27FC236}">
              <a16:creationId xmlns:a16="http://schemas.microsoft.com/office/drawing/2014/main" id="{4A74DCD7-57F7-474F-9D88-284F7817A336}"/>
            </a:ext>
          </a:extLst>
        </xdr:cNvPr>
        <xdr:cNvSpPr/>
      </xdr:nvSpPr>
      <xdr:spPr>
        <a:xfrm>
          <a:off x="10290810" y="4628578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0</xdr:col>
      <xdr:colOff>171450</xdr:colOff>
      <xdr:row>270</xdr:row>
      <xdr:rowOff>47625</xdr:rowOff>
    </xdr:from>
    <xdr:to>
      <xdr:col>1</xdr:col>
      <xdr:colOff>180975</xdr:colOff>
      <xdr:row>270</xdr:row>
      <xdr:rowOff>152400</xdr:rowOff>
    </xdr:to>
    <xdr:sp macro="" textlink="">
      <xdr:nvSpPr>
        <xdr:cNvPr id="200" name="Freeform 10707">
          <a:extLst>
            <a:ext uri="{FF2B5EF4-FFF2-40B4-BE49-F238E27FC236}">
              <a16:creationId xmlns:a16="http://schemas.microsoft.com/office/drawing/2014/main" id="{4D75BF59-C814-40D2-BCC4-580D3597BF01}"/>
            </a:ext>
          </a:extLst>
        </xdr:cNvPr>
        <xdr:cNvSpPr/>
      </xdr:nvSpPr>
      <xdr:spPr>
        <a:xfrm>
          <a:off x="171450" y="4803838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270</xdr:row>
      <xdr:rowOff>47625</xdr:rowOff>
    </xdr:from>
    <xdr:to>
      <xdr:col>5</xdr:col>
      <xdr:colOff>180975</xdr:colOff>
      <xdr:row>270</xdr:row>
      <xdr:rowOff>152400</xdr:rowOff>
    </xdr:to>
    <xdr:sp macro="" textlink="">
      <xdr:nvSpPr>
        <xdr:cNvPr id="201" name="Freeform 10707">
          <a:extLst>
            <a:ext uri="{FF2B5EF4-FFF2-40B4-BE49-F238E27FC236}">
              <a16:creationId xmlns:a16="http://schemas.microsoft.com/office/drawing/2014/main" id="{32F5B3A4-0FA3-45B2-A621-8E796A2702C7}"/>
            </a:ext>
          </a:extLst>
        </xdr:cNvPr>
        <xdr:cNvSpPr/>
      </xdr:nvSpPr>
      <xdr:spPr>
        <a:xfrm>
          <a:off x="1611630" y="4803838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270</xdr:row>
      <xdr:rowOff>47625</xdr:rowOff>
    </xdr:from>
    <xdr:to>
      <xdr:col>7</xdr:col>
      <xdr:colOff>180975</xdr:colOff>
      <xdr:row>270</xdr:row>
      <xdr:rowOff>152400</xdr:rowOff>
    </xdr:to>
    <xdr:sp macro="" textlink="">
      <xdr:nvSpPr>
        <xdr:cNvPr id="202" name="Freeform 10707">
          <a:extLst>
            <a:ext uri="{FF2B5EF4-FFF2-40B4-BE49-F238E27FC236}">
              <a16:creationId xmlns:a16="http://schemas.microsoft.com/office/drawing/2014/main" id="{9FF27B32-50C3-4E05-B141-2BC20E1DA35E}"/>
            </a:ext>
          </a:extLst>
        </xdr:cNvPr>
        <xdr:cNvSpPr/>
      </xdr:nvSpPr>
      <xdr:spPr>
        <a:xfrm>
          <a:off x="2426970" y="480383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270</xdr:row>
      <xdr:rowOff>47625</xdr:rowOff>
    </xdr:from>
    <xdr:to>
      <xdr:col>9</xdr:col>
      <xdr:colOff>180975</xdr:colOff>
      <xdr:row>270</xdr:row>
      <xdr:rowOff>152400</xdr:rowOff>
    </xdr:to>
    <xdr:sp macro="" textlink="">
      <xdr:nvSpPr>
        <xdr:cNvPr id="203" name="Freeform 10707">
          <a:extLst>
            <a:ext uri="{FF2B5EF4-FFF2-40B4-BE49-F238E27FC236}">
              <a16:creationId xmlns:a16="http://schemas.microsoft.com/office/drawing/2014/main" id="{780DB6BC-C794-46EF-802B-343E01FC5B99}"/>
            </a:ext>
          </a:extLst>
        </xdr:cNvPr>
        <xdr:cNvSpPr/>
      </xdr:nvSpPr>
      <xdr:spPr>
        <a:xfrm>
          <a:off x="3227070" y="480383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0</xdr:colOff>
      <xdr:row>270</xdr:row>
      <xdr:rowOff>57150</xdr:rowOff>
    </xdr:from>
    <xdr:to>
      <xdr:col>23</xdr:col>
      <xdr:colOff>352425</xdr:colOff>
      <xdr:row>272</xdr:row>
      <xdr:rowOff>0</xdr:rowOff>
    </xdr:to>
    <xdr:sp macro="" textlink="">
      <xdr:nvSpPr>
        <xdr:cNvPr id="205" name="AutoShape 46">
          <a:extLst>
            <a:ext uri="{FF2B5EF4-FFF2-40B4-BE49-F238E27FC236}">
              <a16:creationId xmlns:a16="http://schemas.microsoft.com/office/drawing/2014/main" id="{5A30B8AB-21ED-4C73-852E-D3F347B2FC29}"/>
            </a:ext>
          </a:extLst>
        </xdr:cNvPr>
        <xdr:cNvSpPr>
          <a:spLocks noChangeArrowheads="1"/>
        </xdr:cNvSpPr>
      </xdr:nvSpPr>
      <xdr:spPr>
        <a:xfrm>
          <a:off x="9349740" y="48047910"/>
          <a:ext cx="352425" cy="293370"/>
        </a:xfrm>
        <a:prstGeom prst="triangle">
          <a:avLst>
            <a:gd name="adj" fmla="val 50000"/>
          </a:avLst>
        </a:prstGeom>
        <a:noFill/>
        <a:ln w="9525">
          <a:solidFill>
            <a:srgbClr val="000000"/>
          </a:solidFill>
          <a:miter lim="800000"/>
        </a:ln>
      </xdr:spPr>
    </xdr:sp>
    <xdr:clientData/>
  </xdr:twoCellAnchor>
  <xdr:twoCellAnchor>
    <xdr:from>
      <xdr:col>17</xdr:col>
      <xdr:colOff>171450</xdr:colOff>
      <xdr:row>270</xdr:row>
      <xdr:rowOff>47625</xdr:rowOff>
    </xdr:from>
    <xdr:to>
      <xdr:col>19</xdr:col>
      <xdr:colOff>180975</xdr:colOff>
      <xdr:row>270</xdr:row>
      <xdr:rowOff>152400</xdr:rowOff>
    </xdr:to>
    <xdr:sp macro="" textlink="">
      <xdr:nvSpPr>
        <xdr:cNvPr id="206" name="Freeform 10707">
          <a:extLst>
            <a:ext uri="{FF2B5EF4-FFF2-40B4-BE49-F238E27FC236}">
              <a16:creationId xmlns:a16="http://schemas.microsoft.com/office/drawing/2014/main" id="{39C17EBE-7A86-4F41-B310-7E4DEB12C660}"/>
            </a:ext>
          </a:extLst>
        </xdr:cNvPr>
        <xdr:cNvSpPr/>
      </xdr:nvSpPr>
      <xdr:spPr>
        <a:xfrm>
          <a:off x="7166610" y="480383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270</xdr:row>
      <xdr:rowOff>47625</xdr:rowOff>
    </xdr:from>
    <xdr:to>
      <xdr:col>21</xdr:col>
      <xdr:colOff>180975</xdr:colOff>
      <xdr:row>270</xdr:row>
      <xdr:rowOff>152400</xdr:rowOff>
    </xdr:to>
    <xdr:sp macro="" textlink="">
      <xdr:nvSpPr>
        <xdr:cNvPr id="207" name="Freeform 10707">
          <a:extLst>
            <a:ext uri="{FF2B5EF4-FFF2-40B4-BE49-F238E27FC236}">
              <a16:creationId xmlns:a16="http://schemas.microsoft.com/office/drawing/2014/main" id="{D1C30BA6-3E38-4B22-9EB4-2412453CD692}"/>
            </a:ext>
          </a:extLst>
        </xdr:cNvPr>
        <xdr:cNvSpPr/>
      </xdr:nvSpPr>
      <xdr:spPr>
        <a:xfrm>
          <a:off x="7943850" y="480383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270</xdr:row>
      <xdr:rowOff>47625</xdr:rowOff>
    </xdr:from>
    <xdr:to>
      <xdr:col>23</xdr:col>
      <xdr:colOff>180975</xdr:colOff>
      <xdr:row>270</xdr:row>
      <xdr:rowOff>152400</xdr:rowOff>
    </xdr:to>
    <xdr:sp macro="" textlink="">
      <xdr:nvSpPr>
        <xdr:cNvPr id="208" name="Freeform 10707">
          <a:extLst>
            <a:ext uri="{FF2B5EF4-FFF2-40B4-BE49-F238E27FC236}">
              <a16:creationId xmlns:a16="http://schemas.microsoft.com/office/drawing/2014/main" id="{803CDB06-55A7-438C-9120-9DFF729F9AFE}"/>
            </a:ext>
          </a:extLst>
        </xdr:cNvPr>
        <xdr:cNvSpPr/>
      </xdr:nvSpPr>
      <xdr:spPr>
        <a:xfrm>
          <a:off x="8743950" y="480383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192882</xdr:colOff>
      <xdr:row>279</xdr:row>
      <xdr:rowOff>59531</xdr:rowOff>
    </xdr:from>
    <xdr:to>
      <xdr:col>17</xdr:col>
      <xdr:colOff>182880</xdr:colOff>
      <xdr:row>279</xdr:row>
      <xdr:rowOff>152400</xdr:rowOff>
    </xdr:to>
    <xdr:sp macro="" textlink="">
      <xdr:nvSpPr>
        <xdr:cNvPr id="209" name="Freeform 10707">
          <a:extLst>
            <a:ext uri="{FF2B5EF4-FFF2-40B4-BE49-F238E27FC236}">
              <a16:creationId xmlns:a16="http://schemas.microsoft.com/office/drawing/2014/main" id="{DE712E2B-D32D-4A7C-9DFD-7ED063C7FB77}"/>
            </a:ext>
          </a:extLst>
        </xdr:cNvPr>
        <xdr:cNvSpPr/>
      </xdr:nvSpPr>
      <xdr:spPr>
        <a:xfrm>
          <a:off x="6403182" y="49627631"/>
          <a:ext cx="774858" cy="9286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0</xdr:colOff>
      <xdr:row>272</xdr:row>
      <xdr:rowOff>0</xdr:rowOff>
    </xdr:from>
    <xdr:to>
      <xdr:col>17</xdr:col>
      <xdr:colOff>352425</xdr:colOff>
      <xdr:row>272</xdr:row>
      <xdr:rowOff>0</xdr:rowOff>
    </xdr:to>
    <xdr:sp macro="" textlink="">
      <xdr:nvSpPr>
        <xdr:cNvPr id="210" name="AutoShape 46">
          <a:extLst>
            <a:ext uri="{FF2B5EF4-FFF2-40B4-BE49-F238E27FC236}">
              <a16:creationId xmlns:a16="http://schemas.microsoft.com/office/drawing/2014/main" id="{11936509-C187-4595-A518-4B98B22E75B4}"/>
            </a:ext>
          </a:extLst>
        </xdr:cNvPr>
        <xdr:cNvSpPr>
          <a:spLocks noChangeArrowheads="1"/>
        </xdr:cNvSpPr>
      </xdr:nvSpPr>
      <xdr:spPr>
        <a:xfrm>
          <a:off x="6995160" y="483412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272</xdr:row>
      <xdr:rowOff>0</xdr:rowOff>
    </xdr:from>
    <xdr:to>
      <xdr:col>19</xdr:col>
      <xdr:colOff>352425</xdr:colOff>
      <xdr:row>272</xdr:row>
      <xdr:rowOff>0</xdr:rowOff>
    </xdr:to>
    <xdr:sp macro="" textlink="">
      <xdr:nvSpPr>
        <xdr:cNvPr id="211" name="AutoShape 46">
          <a:extLst>
            <a:ext uri="{FF2B5EF4-FFF2-40B4-BE49-F238E27FC236}">
              <a16:creationId xmlns:a16="http://schemas.microsoft.com/office/drawing/2014/main" id="{98947E39-520F-4622-9F41-2E765498D674}"/>
            </a:ext>
          </a:extLst>
        </xdr:cNvPr>
        <xdr:cNvSpPr>
          <a:spLocks noChangeArrowheads="1"/>
        </xdr:cNvSpPr>
      </xdr:nvSpPr>
      <xdr:spPr>
        <a:xfrm>
          <a:off x="7772400" y="48341280"/>
          <a:ext cx="352425" cy="0"/>
        </a:xfrm>
        <a:prstGeom prst="triangle">
          <a:avLst>
            <a:gd name="adj" fmla="val 50000"/>
          </a:avLst>
        </a:prstGeom>
        <a:noFill/>
        <a:ln w="9525">
          <a:solidFill>
            <a:srgbClr val="000000"/>
          </a:solidFill>
          <a:miter lim="800000"/>
        </a:ln>
      </xdr:spPr>
    </xdr:sp>
    <xdr:clientData/>
  </xdr:twoCellAnchor>
  <xdr:twoCellAnchor>
    <xdr:from>
      <xdr:col>3</xdr:col>
      <xdr:colOff>0</xdr:colOff>
      <xdr:row>279</xdr:row>
      <xdr:rowOff>57150</xdr:rowOff>
    </xdr:from>
    <xdr:to>
      <xdr:col>4</xdr:col>
      <xdr:colOff>0</xdr:colOff>
      <xdr:row>281</xdr:row>
      <xdr:rowOff>0</xdr:rowOff>
    </xdr:to>
    <xdr:sp macro="" textlink="">
      <xdr:nvSpPr>
        <xdr:cNvPr id="212" name="AutoShape 46">
          <a:extLst>
            <a:ext uri="{FF2B5EF4-FFF2-40B4-BE49-F238E27FC236}">
              <a16:creationId xmlns:a16="http://schemas.microsoft.com/office/drawing/2014/main" id="{70AFC8A3-03D7-4223-929F-380915716160}"/>
            </a:ext>
          </a:extLst>
        </xdr:cNvPr>
        <xdr:cNvSpPr>
          <a:spLocks noChangeArrowheads="1"/>
        </xdr:cNvSpPr>
      </xdr:nvSpPr>
      <xdr:spPr>
        <a:xfrm>
          <a:off x="1440180" y="4962525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279</xdr:row>
      <xdr:rowOff>57150</xdr:rowOff>
    </xdr:from>
    <xdr:to>
      <xdr:col>10</xdr:col>
      <xdr:colOff>0</xdr:colOff>
      <xdr:row>281</xdr:row>
      <xdr:rowOff>0</xdr:rowOff>
    </xdr:to>
    <xdr:sp macro="" textlink="">
      <xdr:nvSpPr>
        <xdr:cNvPr id="213" name="AutoShape 46">
          <a:extLst>
            <a:ext uri="{FF2B5EF4-FFF2-40B4-BE49-F238E27FC236}">
              <a16:creationId xmlns:a16="http://schemas.microsoft.com/office/drawing/2014/main" id="{A4630E9E-53E2-4B9D-BEC9-14EAAA9F7A63}"/>
            </a:ext>
          </a:extLst>
        </xdr:cNvPr>
        <xdr:cNvSpPr>
          <a:spLocks noChangeArrowheads="1"/>
        </xdr:cNvSpPr>
      </xdr:nvSpPr>
      <xdr:spPr>
        <a:xfrm>
          <a:off x="3855720" y="49625250"/>
          <a:ext cx="365760" cy="293370"/>
        </a:xfrm>
        <a:prstGeom prst="triangle">
          <a:avLst>
            <a:gd name="adj" fmla="val 50000"/>
          </a:avLst>
        </a:prstGeom>
        <a:noFill/>
        <a:ln w="9525">
          <a:solidFill>
            <a:srgbClr val="000000"/>
          </a:solidFill>
          <a:miter lim="800000"/>
        </a:ln>
      </xdr:spPr>
    </xdr:sp>
    <xdr:clientData/>
  </xdr:twoCellAnchor>
  <xdr:twoCellAnchor>
    <xdr:from>
      <xdr:col>13</xdr:col>
      <xdr:colOff>0</xdr:colOff>
      <xdr:row>279</xdr:row>
      <xdr:rowOff>66675</xdr:rowOff>
    </xdr:from>
    <xdr:to>
      <xdr:col>14</xdr:col>
      <xdr:colOff>0</xdr:colOff>
      <xdr:row>281</xdr:row>
      <xdr:rowOff>9525</xdr:rowOff>
    </xdr:to>
    <xdr:sp macro="" textlink="">
      <xdr:nvSpPr>
        <xdr:cNvPr id="214" name="AutoShape 46">
          <a:extLst>
            <a:ext uri="{FF2B5EF4-FFF2-40B4-BE49-F238E27FC236}">
              <a16:creationId xmlns:a16="http://schemas.microsoft.com/office/drawing/2014/main" id="{22F02DE7-4DFE-47AE-8FFB-8302A4D2D1FC}"/>
            </a:ext>
          </a:extLst>
        </xdr:cNvPr>
        <xdr:cNvSpPr>
          <a:spLocks noChangeArrowheads="1"/>
        </xdr:cNvSpPr>
      </xdr:nvSpPr>
      <xdr:spPr>
        <a:xfrm>
          <a:off x="5425440" y="49634775"/>
          <a:ext cx="365760" cy="293370"/>
        </a:xfrm>
        <a:prstGeom prst="triangle">
          <a:avLst>
            <a:gd name="adj" fmla="val 50000"/>
          </a:avLst>
        </a:prstGeom>
        <a:solidFill>
          <a:sysClr val="window" lastClr="FFFFFF"/>
        </a:solidFill>
        <a:ln w="9525">
          <a:solidFill>
            <a:srgbClr val="000000"/>
          </a:solidFill>
          <a:miter lim="800000"/>
        </a:ln>
      </xdr:spPr>
    </xdr:sp>
    <xdr:clientData/>
  </xdr:twoCellAnchor>
  <xdr:twoCellAnchor>
    <xdr:from>
      <xdr:col>15</xdr:col>
      <xdr:colOff>0</xdr:colOff>
      <xdr:row>279</xdr:row>
      <xdr:rowOff>57150</xdr:rowOff>
    </xdr:from>
    <xdr:to>
      <xdr:col>15</xdr:col>
      <xdr:colOff>352425</xdr:colOff>
      <xdr:row>281</xdr:row>
      <xdr:rowOff>0</xdr:rowOff>
    </xdr:to>
    <xdr:sp macro="" textlink="">
      <xdr:nvSpPr>
        <xdr:cNvPr id="215" name="AutoShape 46">
          <a:extLst>
            <a:ext uri="{FF2B5EF4-FFF2-40B4-BE49-F238E27FC236}">
              <a16:creationId xmlns:a16="http://schemas.microsoft.com/office/drawing/2014/main" id="{BCFE0CDE-CBE3-4728-8A3F-ADFAF9E8D7E2}"/>
            </a:ext>
          </a:extLst>
        </xdr:cNvPr>
        <xdr:cNvSpPr>
          <a:spLocks noChangeArrowheads="1"/>
        </xdr:cNvSpPr>
      </xdr:nvSpPr>
      <xdr:spPr>
        <a:xfrm>
          <a:off x="6210300" y="4962525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279</xdr:row>
      <xdr:rowOff>57150</xdr:rowOff>
    </xdr:from>
    <xdr:to>
      <xdr:col>5</xdr:col>
      <xdr:colOff>352425</xdr:colOff>
      <xdr:row>281</xdr:row>
      <xdr:rowOff>0</xdr:rowOff>
    </xdr:to>
    <xdr:sp macro="" textlink="">
      <xdr:nvSpPr>
        <xdr:cNvPr id="216" name="AutoShape 46">
          <a:extLst>
            <a:ext uri="{FF2B5EF4-FFF2-40B4-BE49-F238E27FC236}">
              <a16:creationId xmlns:a16="http://schemas.microsoft.com/office/drawing/2014/main" id="{D5D38552-B7AA-42EB-A6CC-41EF8A4454B6}"/>
            </a:ext>
          </a:extLst>
        </xdr:cNvPr>
        <xdr:cNvSpPr>
          <a:spLocks noChangeArrowheads="1"/>
        </xdr:cNvSpPr>
      </xdr:nvSpPr>
      <xdr:spPr>
        <a:xfrm>
          <a:off x="2255520" y="49625250"/>
          <a:ext cx="352425" cy="293370"/>
        </a:xfrm>
        <a:prstGeom prst="triangle">
          <a:avLst>
            <a:gd name="adj" fmla="val 50000"/>
          </a:avLst>
        </a:prstGeom>
        <a:noFill/>
        <a:ln w="9525">
          <a:solidFill>
            <a:srgbClr val="000000"/>
          </a:solidFill>
          <a:miter lim="800000"/>
        </a:ln>
      </xdr:spPr>
    </xdr:sp>
    <xdr:clientData/>
  </xdr:twoCellAnchor>
  <xdr:twoCellAnchor>
    <xdr:from>
      <xdr:col>7</xdr:col>
      <xdr:colOff>0</xdr:colOff>
      <xdr:row>279</xdr:row>
      <xdr:rowOff>57150</xdr:rowOff>
    </xdr:from>
    <xdr:to>
      <xdr:col>7</xdr:col>
      <xdr:colOff>352425</xdr:colOff>
      <xdr:row>281</xdr:row>
      <xdr:rowOff>0</xdr:rowOff>
    </xdr:to>
    <xdr:sp macro="" textlink="">
      <xdr:nvSpPr>
        <xdr:cNvPr id="217" name="AutoShape 46">
          <a:extLst>
            <a:ext uri="{FF2B5EF4-FFF2-40B4-BE49-F238E27FC236}">
              <a16:creationId xmlns:a16="http://schemas.microsoft.com/office/drawing/2014/main" id="{7B0A771F-0647-467F-A9A1-D3ED96658999}"/>
            </a:ext>
          </a:extLst>
        </xdr:cNvPr>
        <xdr:cNvSpPr>
          <a:spLocks noChangeArrowheads="1"/>
        </xdr:cNvSpPr>
      </xdr:nvSpPr>
      <xdr:spPr>
        <a:xfrm>
          <a:off x="3055620" y="4962525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270</xdr:row>
      <xdr:rowOff>57150</xdr:rowOff>
    </xdr:from>
    <xdr:to>
      <xdr:col>27</xdr:col>
      <xdr:colOff>352425</xdr:colOff>
      <xdr:row>272</xdr:row>
      <xdr:rowOff>0</xdr:rowOff>
    </xdr:to>
    <xdr:sp macro="" textlink="">
      <xdr:nvSpPr>
        <xdr:cNvPr id="219" name="AutoShape 46">
          <a:extLst>
            <a:ext uri="{FF2B5EF4-FFF2-40B4-BE49-F238E27FC236}">
              <a16:creationId xmlns:a16="http://schemas.microsoft.com/office/drawing/2014/main" id="{CFFA42FD-9BA5-4FE9-80CC-D09DBDCF2657}"/>
            </a:ext>
          </a:extLst>
        </xdr:cNvPr>
        <xdr:cNvSpPr>
          <a:spLocks noChangeArrowheads="1"/>
        </xdr:cNvSpPr>
      </xdr:nvSpPr>
      <xdr:spPr>
        <a:xfrm>
          <a:off x="10873740" y="480479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270</xdr:row>
      <xdr:rowOff>57150</xdr:rowOff>
    </xdr:from>
    <xdr:to>
      <xdr:col>25</xdr:col>
      <xdr:colOff>352425</xdr:colOff>
      <xdr:row>272</xdr:row>
      <xdr:rowOff>0</xdr:rowOff>
    </xdr:to>
    <xdr:sp macro="" textlink="">
      <xdr:nvSpPr>
        <xdr:cNvPr id="220" name="AutoShape 46">
          <a:extLst>
            <a:ext uri="{FF2B5EF4-FFF2-40B4-BE49-F238E27FC236}">
              <a16:creationId xmlns:a16="http://schemas.microsoft.com/office/drawing/2014/main" id="{F2C24188-84C5-488F-B721-FA5511F5E0E8}"/>
            </a:ext>
          </a:extLst>
        </xdr:cNvPr>
        <xdr:cNvSpPr>
          <a:spLocks noChangeArrowheads="1"/>
        </xdr:cNvSpPr>
      </xdr:nvSpPr>
      <xdr:spPr>
        <a:xfrm>
          <a:off x="10119360" y="48047910"/>
          <a:ext cx="352425" cy="293370"/>
        </a:xfrm>
        <a:prstGeom prst="triangle">
          <a:avLst>
            <a:gd name="adj" fmla="val 50000"/>
          </a:avLst>
        </a:prstGeom>
        <a:noFill/>
        <a:ln w="9525">
          <a:solidFill>
            <a:srgbClr val="000000"/>
          </a:solidFill>
          <a:miter lim="800000"/>
        </a:ln>
      </xdr:spPr>
    </xdr:sp>
    <xdr:clientData/>
  </xdr:twoCellAnchor>
  <xdr:twoCellAnchor>
    <xdr:from>
      <xdr:col>9</xdr:col>
      <xdr:colOff>171450</xdr:colOff>
      <xdr:row>279</xdr:row>
      <xdr:rowOff>47625</xdr:rowOff>
    </xdr:from>
    <xdr:to>
      <xdr:col>11</xdr:col>
      <xdr:colOff>180975</xdr:colOff>
      <xdr:row>279</xdr:row>
      <xdr:rowOff>152400</xdr:rowOff>
    </xdr:to>
    <xdr:sp macro="" textlink="">
      <xdr:nvSpPr>
        <xdr:cNvPr id="221" name="Freeform 10707">
          <a:extLst>
            <a:ext uri="{FF2B5EF4-FFF2-40B4-BE49-F238E27FC236}">
              <a16:creationId xmlns:a16="http://schemas.microsoft.com/office/drawing/2014/main" id="{8085241E-B6F5-44B6-B4F9-6077A12B3946}"/>
            </a:ext>
          </a:extLst>
        </xdr:cNvPr>
        <xdr:cNvSpPr/>
      </xdr:nvSpPr>
      <xdr:spPr>
        <a:xfrm>
          <a:off x="4027170" y="4961572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279</xdr:row>
      <xdr:rowOff>47625</xdr:rowOff>
    </xdr:from>
    <xdr:to>
      <xdr:col>13</xdr:col>
      <xdr:colOff>180975</xdr:colOff>
      <xdr:row>279</xdr:row>
      <xdr:rowOff>152400</xdr:rowOff>
    </xdr:to>
    <xdr:sp macro="" textlink="">
      <xdr:nvSpPr>
        <xdr:cNvPr id="222" name="Freeform 10707">
          <a:extLst>
            <a:ext uri="{FF2B5EF4-FFF2-40B4-BE49-F238E27FC236}">
              <a16:creationId xmlns:a16="http://schemas.microsoft.com/office/drawing/2014/main" id="{C951DB18-5138-456A-B224-907CDE392A2A}"/>
            </a:ext>
          </a:extLst>
        </xdr:cNvPr>
        <xdr:cNvSpPr/>
      </xdr:nvSpPr>
      <xdr:spPr>
        <a:xfrm>
          <a:off x="4812030" y="4961572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279</xdr:row>
      <xdr:rowOff>47625</xdr:rowOff>
    </xdr:from>
    <xdr:to>
      <xdr:col>15</xdr:col>
      <xdr:colOff>180975</xdr:colOff>
      <xdr:row>279</xdr:row>
      <xdr:rowOff>152400</xdr:rowOff>
    </xdr:to>
    <xdr:sp macro="" textlink="">
      <xdr:nvSpPr>
        <xdr:cNvPr id="223" name="Freeform 10707">
          <a:extLst>
            <a:ext uri="{FF2B5EF4-FFF2-40B4-BE49-F238E27FC236}">
              <a16:creationId xmlns:a16="http://schemas.microsoft.com/office/drawing/2014/main" id="{58BFD43F-C406-480B-B67D-920AFC2C6D13}"/>
            </a:ext>
          </a:extLst>
        </xdr:cNvPr>
        <xdr:cNvSpPr/>
      </xdr:nvSpPr>
      <xdr:spPr>
        <a:xfrm>
          <a:off x="5596890" y="4961572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183355</xdr:colOff>
      <xdr:row>270</xdr:row>
      <xdr:rowOff>47625</xdr:rowOff>
    </xdr:from>
    <xdr:to>
      <xdr:col>25</xdr:col>
      <xdr:colOff>192880</xdr:colOff>
      <xdr:row>270</xdr:row>
      <xdr:rowOff>152400</xdr:rowOff>
    </xdr:to>
    <xdr:sp macro="" textlink="">
      <xdr:nvSpPr>
        <xdr:cNvPr id="224" name="Freeform 10707">
          <a:extLst>
            <a:ext uri="{FF2B5EF4-FFF2-40B4-BE49-F238E27FC236}">
              <a16:creationId xmlns:a16="http://schemas.microsoft.com/office/drawing/2014/main" id="{4667306A-7DC6-4389-AAA9-34A59D6770EE}"/>
            </a:ext>
          </a:extLst>
        </xdr:cNvPr>
        <xdr:cNvSpPr/>
      </xdr:nvSpPr>
      <xdr:spPr>
        <a:xfrm>
          <a:off x="9533095" y="4803838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270</xdr:row>
      <xdr:rowOff>47625</xdr:rowOff>
    </xdr:from>
    <xdr:to>
      <xdr:col>27</xdr:col>
      <xdr:colOff>180975</xdr:colOff>
      <xdr:row>270</xdr:row>
      <xdr:rowOff>152400</xdr:rowOff>
    </xdr:to>
    <xdr:sp macro="" textlink="">
      <xdr:nvSpPr>
        <xdr:cNvPr id="225" name="Freeform 10707">
          <a:extLst>
            <a:ext uri="{FF2B5EF4-FFF2-40B4-BE49-F238E27FC236}">
              <a16:creationId xmlns:a16="http://schemas.microsoft.com/office/drawing/2014/main" id="{E0347CE9-5827-49F3-8659-F77A583C5F42}"/>
            </a:ext>
          </a:extLst>
        </xdr:cNvPr>
        <xdr:cNvSpPr/>
      </xdr:nvSpPr>
      <xdr:spPr>
        <a:xfrm>
          <a:off x="10290810" y="4803838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279</xdr:row>
      <xdr:rowOff>47625</xdr:rowOff>
    </xdr:from>
    <xdr:to>
      <xdr:col>1</xdr:col>
      <xdr:colOff>180975</xdr:colOff>
      <xdr:row>279</xdr:row>
      <xdr:rowOff>152400</xdr:rowOff>
    </xdr:to>
    <xdr:sp macro="" textlink="">
      <xdr:nvSpPr>
        <xdr:cNvPr id="226" name="Freeform 10707">
          <a:extLst>
            <a:ext uri="{FF2B5EF4-FFF2-40B4-BE49-F238E27FC236}">
              <a16:creationId xmlns:a16="http://schemas.microsoft.com/office/drawing/2014/main" id="{1DE66860-48AA-4FA3-B114-A841C1E59943}"/>
            </a:ext>
          </a:extLst>
        </xdr:cNvPr>
        <xdr:cNvSpPr/>
      </xdr:nvSpPr>
      <xdr:spPr>
        <a:xfrm>
          <a:off x="171450" y="4961572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279</xdr:row>
      <xdr:rowOff>47625</xdr:rowOff>
    </xdr:from>
    <xdr:to>
      <xdr:col>5</xdr:col>
      <xdr:colOff>180975</xdr:colOff>
      <xdr:row>279</xdr:row>
      <xdr:rowOff>152400</xdr:rowOff>
    </xdr:to>
    <xdr:sp macro="" textlink="">
      <xdr:nvSpPr>
        <xdr:cNvPr id="227" name="Freeform 10707">
          <a:extLst>
            <a:ext uri="{FF2B5EF4-FFF2-40B4-BE49-F238E27FC236}">
              <a16:creationId xmlns:a16="http://schemas.microsoft.com/office/drawing/2014/main" id="{9BECE127-8411-42DE-AD88-31FE41CFBBF0}"/>
            </a:ext>
          </a:extLst>
        </xdr:cNvPr>
        <xdr:cNvSpPr/>
      </xdr:nvSpPr>
      <xdr:spPr>
        <a:xfrm>
          <a:off x="1611630" y="4961572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279</xdr:row>
      <xdr:rowOff>47625</xdr:rowOff>
    </xdr:from>
    <xdr:to>
      <xdr:col>7</xdr:col>
      <xdr:colOff>180975</xdr:colOff>
      <xdr:row>279</xdr:row>
      <xdr:rowOff>152400</xdr:rowOff>
    </xdr:to>
    <xdr:sp macro="" textlink="">
      <xdr:nvSpPr>
        <xdr:cNvPr id="228" name="Freeform 10707">
          <a:extLst>
            <a:ext uri="{FF2B5EF4-FFF2-40B4-BE49-F238E27FC236}">
              <a16:creationId xmlns:a16="http://schemas.microsoft.com/office/drawing/2014/main" id="{C48161BE-3E33-496E-B81D-9D49BD3D299A}"/>
            </a:ext>
          </a:extLst>
        </xdr:cNvPr>
        <xdr:cNvSpPr/>
      </xdr:nvSpPr>
      <xdr:spPr>
        <a:xfrm>
          <a:off x="2426970" y="496157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279</xdr:row>
      <xdr:rowOff>47625</xdr:rowOff>
    </xdr:from>
    <xdr:to>
      <xdr:col>9</xdr:col>
      <xdr:colOff>180975</xdr:colOff>
      <xdr:row>279</xdr:row>
      <xdr:rowOff>152400</xdr:rowOff>
    </xdr:to>
    <xdr:sp macro="" textlink="">
      <xdr:nvSpPr>
        <xdr:cNvPr id="229" name="Freeform 10707">
          <a:extLst>
            <a:ext uri="{FF2B5EF4-FFF2-40B4-BE49-F238E27FC236}">
              <a16:creationId xmlns:a16="http://schemas.microsoft.com/office/drawing/2014/main" id="{3B202CFE-4098-4752-9D88-2A29DAE45698}"/>
            </a:ext>
          </a:extLst>
        </xdr:cNvPr>
        <xdr:cNvSpPr/>
      </xdr:nvSpPr>
      <xdr:spPr>
        <a:xfrm>
          <a:off x="3227070" y="496157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279</xdr:row>
      <xdr:rowOff>47625</xdr:rowOff>
    </xdr:from>
    <xdr:to>
      <xdr:col>3</xdr:col>
      <xdr:colOff>180975</xdr:colOff>
      <xdr:row>279</xdr:row>
      <xdr:rowOff>152400</xdr:rowOff>
    </xdr:to>
    <xdr:sp macro="" textlink="">
      <xdr:nvSpPr>
        <xdr:cNvPr id="230" name="Freeform 10707">
          <a:extLst>
            <a:ext uri="{FF2B5EF4-FFF2-40B4-BE49-F238E27FC236}">
              <a16:creationId xmlns:a16="http://schemas.microsoft.com/office/drawing/2014/main" id="{AD9BC68C-AA9C-4DEC-8963-4A83E3FD271F}"/>
            </a:ext>
          </a:extLst>
        </xdr:cNvPr>
        <xdr:cNvSpPr/>
      </xdr:nvSpPr>
      <xdr:spPr>
        <a:xfrm>
          <a:off x="712470" y="4961572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0</xdr:colOff>
      <xdr:row>279</xdr:row>
      <xdr:rowOff>57150</xdr:rowOff>
    </xdr:from>
    <xdr:to>
      <xdr:col>17</xdr:col>
      <xdr:colOff>352425</xdr:colOff>
      <xdr:row>281</xdr:row>
      <xdr:rowOff>0</xdr:rowOff>
    </xdr:to>
    <xdr:sp macro="" textlink="">
      <xdr:nvSpPr>
        <xdr:cNvPr id="231" name="AutoShape 46">
          <a:extLst>
            <a:ext uri="{FF2B5EF4-FFF2-40B4-BE49-F238E27FC236}">
              <a16:creationId xmlns:a16="http://schemas.microsoft.com/office/drawing/2014/main" id="{61168845-8A2B-4AC5-B4AA-63CFAF65CA0E}"/>
            </a:ext>
          </a:extLst>
        </xdr:cNvPr>
        <xdr:cNvSpPr>
          <a:spLocks noChangeArrowheads="1"/>
        </xdr:cNvSpPr>
      </xdr:nvSpPr>
      <xdr:spPr>
        <a:xfrm>
          <a:off x="6995160" y="4962525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279</xdr:row>
      <xdr:rowOff>57150</xdr:rowOff>
    </xdr:from>
    <xdr:to>
      <xdr:col>19</xdr:col>
      <xdr:colOff>352425</xdr:colOff>
      <xdr:row>281</xdr:row>
      <xdr:rowOff>0</xdr:rowOff>
    </xdr:to>
    <xdr:sp macro="" textlink="">
      <xdr:nvSpPr>
        <xdr:cNvPr id="232" name="AutoShape 46">
          <a:extLst>
            <a:ext uri="{FF2B5EF4-FFF2-40B4-BE49-F238E27FC236}">
              <a16:creationId xmlns:a16="http://schemas.microsoft.com/office/drawing/2014/main" id="{6128C8E0-B8B0-4043-8E0E-41A4CDE1E900}"/>
            </a:ext>
          </a:extLst>
        </xdr:cNvPr>
        <xdr:cNvSpPr>
          <a:spLocks noChangeArrowheads="1"/>
        </xdr:cNvSpPr>
      </xdr:nvSpPr>
      <xdr:spPr>
        <a:xfrm>
          <a:off x="7772400" y="49625250"/>
          <a:ext cx="352425"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279</xdr:row>
      <xdr:rowOff>57150</xdr:rowOff>
    </xdr:from>
    <xdr:to>
      <xdr:col>21</xdr:col>
      <xdr:colOff>352425</xdr:colOff>
      <xdr:row>281</xdr:row>
      <xdr:rowOff>0</xdr:rowOff>
    </xdr:to>
    <xdr:sp macro="" textlink="">
      <xdr:nvSpPr>
        <xdr:cNvPr id="233" name="AutoShape 46">
          <a:extLst>
            <a:ext uri="{FF2B5EF4-FFF2-40B4-BE49-F238E27FC236}">
              <a16:creationId xmlns:a16="http://schemas.microsoft.com/office/drawing/2014/main" id="{5039121F-9654-4B7F-AE47-16591A26ABE1}"/>
            </a:ext>
          </a:extLst>
        </xdr:cNvPr>
        <xdr:cNvSpPr>
          <a:spLocks noChangeArrowheads="1"/>
        </xdr:cNvSpPr>
      </xdr:nvSpPr>
      <xdr:spPr>
        <a:xfrm>
          <a:off x="8572500" y="49625250"/>
          <a:ext cx="352425" cy="293370"/>
        </a:xfrm>
        <a:prstGeom prst="triangle">
          <a:avLst>
            <a:gd name="adj" fmla="val 50000"/>
          </a:avLst>
        </a:prstGeom>
        <a:noFill/>
        <a:ln w="9525">
          <a:solidFill>
            <a:srgbClr val="000000"/>
          </a:solidFill>
          <a:miter lim="800000"/>
        </a:ln>
      </xdr:spPr>
    </xdr:sp>
    <xdr:clientData/>
  </xdr:twoCellAnchor>
  <xdr:twoCellAnchor>
    <xdr:from>
      <xdr:col>17</xdr:col>
      <xdr:colOff>171450</xdr:colOff>
      <xdr:row>279</xdr:row>
      <xdr:rowOff>47625</xdr:rowOff>
    </xdr:from>
    <xdr:to>
      <xdr:col>19</xdr:col>
      <xdr:colOff>180975</xdr:colOff>
      <xdr:row>279</xdr:row>
      <xdr:rowOff>152400</xdr:rowOff>
    </xdr:to>
    <xdr:sp macro="" textlink="">
      <xdr:nvSpPr>
        <xdr:cNvPr id="234" name="Freeform 10707">
          <a:extLst>
            <a:ext uri="{FF2B5EF4-FFF2-40B4-BE49-F238E27FC236}">
              <a16:creationId xmlns:a16="http://schemas.microsoft.com/office/drawing/2014/main" id="{95C05CF5-E899-4B5B-A50A-537A3AFB1435}"/>
            </a:ext>
          </a:extLst>
        </xdr:cNvPr>
        <xdr:cNvSpPr/>
      </xdr:nvSpPr>
      <xdr:spPr>
        <a:xfrm>
          <a:off x="7166610" y="496157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19</xdr:col>
      <xdr:colOff>171450</xdr:colOff>
      <xdr:row>279</xdr:row>
      <xdr:rowOff>47625</xdr:rowOff>
    </xdr:from>
    <xdr:to>
      <xdr:col>21</xdr:col>
      <xdr:colOff>180975</xdr:colOff>
      <xdr:row>279</xdr:row>
      <xdr:rowOff>152400</xdr:rowOff>
    </xdr:to>
    <xdr:sp macro="" textlink="">
      <xdr:nvSpPr>
        <xdr:cNvPr id="235" name="Freeform 10707">
          <a:extLst>
            <a:ext uri="{FF2B5EF4-FFF2-40B4-BE49-F238E27FC236}">
              <a16:creationId xmlns:a16="http://schemas.microsoft.com/office/drawing/2014/main" id="{6B853735-0A50-4924-91DC-620A6A861514}"/>
            </a:ext>
          </a:extLst>
        </xdr:cNvPr>
        <xdr:cNvSpPr/>
      </xdr:nvSpPr>
      <xdr:spPr>
        <a:xfrm>
          <a:off x="7943850" y="496157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19</xdr:col>
      <xdr:colOff>171450</xdr:colOff>
      <xdr:row>279</xdr:row>
      <xdr:rowOff>47625</xdr:rowOff>
    </xdr:from>
    <xdr:to>
      <xdr:col>21</xdr:col>
      <xdr:colOff>180975</xdr:colOff>
      <xdr:row>279</xdr:row>
      <xdr:rowOff>152400</xdr:rowOff>
    </xdr:to>
    <xdr:sp macro="" textlink="">
      <xdr:nvSpPr>
        <xdr:cNvPr id="236" name="Freeform 10707">
          <a:extLst>
            <a:ext uri="{FF2B5EF4-FFF2-40B4-BE49-F238E27FC236}">
              <a16:creationId xmlns:a16="http://schemas.microsoft.com/office/drawing/2014/main" id="{D8B9BE2D-2EE8-484F-86C7-404EA532282C}"/>
            </a:ext>
          </a:extLst>
        </xdr:cNvPr>
        <xdr:cNvSpPr/>
      </xdr:nvSpPr>
      <xdr:spPr>
        <a:xfrm>
          <a:off x="7943850" y="496157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17</xdr:col>
      <xdr:colOff>0</xdr:colOff>
      <xdr:row>281</xdr:row>
      <xdr:rowOff>0</xdr:rowOff>
    </xdr:from>
    <xdr:to>
      <xdr:col>17</xdr:col>
      <xdr:colOff>352425</xdr:colOff>
      <xdr:row>281</xdr:row>
      <xdr:rowOff>0</xdr:rowOff>
    </xdr:to>
    <xdr:sp macro="" textlink="">
      <xdr:nvSpPr>
        <xdr:cNvPr id="237" name="AutoShape 46">
          <a:extLst>
            <a:ext uri="{FF2B5EF4-FFF2-40B4-BE49-F238E27FC236}">
              <a16:creationId xmlns:a16="http://schemas.microsoft.com/office/drawing/2014/main" id="{06A8C703-8300-49C3-A5C9-9817B514798B}"/>
            </a:ext>
          </a:extLst>
        </xdr:cNvPr>
        <xdr:cNvSpPr>
          <a:spLocks noChangeArrowheads="1"/>
        </xdr:cNvSpPr>
      </xdr:nvSpPr>
      <xdr:spPr>
        <a:xfrm>
          <a:off x="6995160" y="4991862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288</xdr:row>
      <xdr:rowOff>57150</xdr:rowOff>
    </xdr:from>
    <xdr:to>
      <xdr:col>2</xdr:col>
      <xdr:colOff>0</xdr:colOff>
      <xdr:row>290</xdr:row>
      <xdr:rowOff>0</xdr:rowOff>
    </xdr:to>
    <xdr:sp macro="" textlink="">
      <xdr:nvSpPr>
        <xdr:cNvPr id="238" name="AutoShape 46">
          <a:extLst>
            <a:ext uri="{FF2B5EF4-FFF2-40B4-BE49-F238E27FC236}">
              <a16:creationId xmlns:a16="http://schemas.microsoft.com/office/drawing/2014/main" id="{C52A6B0F-A698-4D08-874C-6498DF311ED8}"/>
            </a:ext>
          </a:extLst>
        </xdr:cNvPr>
        <xdr:cNvSpPr>
          <a:spLocks noChangeArrowheads="1"/>
        </xdr:cNvSpPr>
      </xdr:nvSpPr>
      <xdr:spPr>
        <a:xfrm>
          <a:off x="541020" y="51202590"/>
          <a:ext cx="388620" cy="293370"/>
        </a:xfrm>
        <a:prstGeom prst="triangle">
          <a:avLst>
            <a:gd name="adj" fmla="val 50000"/>
          </a:avLst>
        </a:prstGeom>
        <a:noFill/>
        <a:ln w="9525">
          <a:solidFill>
            <a:srgbClr val="000000"/>
          </a:solidFill>
          <a:miter lim="800000"/>
        </a:ln>
      </xdr:spPr>
    </xdr:sp>
    <xdr:clientData/>
  </xdr:twoCellAnchor>
  <xdr:twoCellAnchor>
    <xdr:from>
      <xdr:col>9</xdr:col>
      <xdr:colOff>0</xdr:colOff>
      <xdr:row>288</xdr:row>
      <xdr:rowOff>57150</xdr:rowOff>
    </xdr:from>
    <xdr:to>
      <xdr:col>10</xdr:col>
      <xdr:colOff>0</xdr:colOff>
      <xdr:row>290</xdr:row>
      <xdr:rowOff>0</xdr:rowOff>
    </xdr:to>
    <xdr:sp macro="" textlink="">
      <xdr:nvSpPr>
        <xdr:cNvPr id="239" name="AutoShape 46">
          <a:extLst>
            <a:ext uri="{FF2B5EF4-FFF2-40B4-BE49-F238E27FC236}">
              <a16:creationId xmlns:a16="http://schemas.microsoft.com/office/drawing/2014/main" id="{3E03A1FF-ADFE-4F49-8B91-82667119B921}"/>
            </a:ext>
          </a:extLst>
        </xdr:cNvPr>
        <xdr:cNvSpPr>
          <a:spLocks noChangeArrowheads="1"/>
        </xdr:cNvSpPr>
      </xdr:nvSpPr>
      <xdr:spPr>
        <a:xfrm>
          <a:off x="3855720" y="51202590"/>
          <a:ext cx="365760"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288</xdr:row>
      <xdr:rowOff>57150</xdr:rowOff>
    </xdr:from>
    <xdr:to>
      <xdr:col>12</xdr:col>
      <xdr:colOff>0</xdr:colOff>
      <xdr:row>290</xdr:row>
      <xdr:rowOff>0</xdr:rowOff>
    </xdr:to>
    <xdr:sp macro="" textlink="">
      <xdr:nvSpPr>
        <xdr:cNvPr id="240" name="AutoShape 46">
          <a:extLst>
            <a:ext uri="{FF2B5EF4-FFF2-40B4-BE49-F238E27FC236}">
              <a16:creationId xmlns:a16="http://schemas.microsoft.com/office/drawing/2014/main" id="{3D6F6477-403F-4746-9DF2-9613466ACA9F}"/>
            </a:ext>
          </a:extLst>
        </xdr:cNvPr>
        <xdr:cNvSpPr>
          <a:spLocks noChangeArrowheads="1"/>
        </xdr:cNvSpPr>
      </xdr:nvSpPr>
      <xdr:spPr>
        <a:xfrm>
          <a:off x="4640580" y="51202590"/>
          <a:ext cx="365760" cy="293370"/>
        </a:xfrm>
        <a:prstGeom prst="triangle">
          <a:avLst>
            <a:gd name="adj" fmla="val 50000"/>
          </a:avLst>
        </a:prstGeom>
        <a:noFill/>
        <a:ln w="9525">
          <a:solidFill>
            <a:srgbClr val="000000"/>
          </a:solidFill>
          <a:miter lim="800000"/>
        </a:ln>
      </xdr:spPr>
    </xdr:sp>
    <xdr:clientData/>
  </xdr:twoCellAnchor>
  <xdr:twoCellAnchor>
    <xdr:from>
      <xdr:col>13</xdr:col>
      <xdr:colOff>0</xdr:colOff>
      <xdr:row>288</xdr:row>
      <xdr:rowOff>57150</xdr:rowOff>
    </xdr:from>
    <xdr:to>
      <xdr:col>14</xdr:col>
      <xdr:colOff>0</xdr:colOff>
      <xdr:row>290</xdr:row>
      <xdr:rowOff>0</xdr:rowOff>
    </xdr:to>
    <xdr:sp macro="" textlink="">
      <xdr:nvSpPr>
        <xdr:cNvPr id="241" name="AutoShape 46">
          <a:extLst>
            <a:ext uri="{FF2B5EF4-FFF2-40B4-BE49-F238E27FC236}">
              <a16:creationId xmlns:a16="http://schemas.microsoft.com/office/drawing/2014/main" id="{62EDE3F6-3E5C-49DC-9230-AC91FB6BA60F}"/>
            </a:ext>
          </a:extLst>
        </xdr:cNvPr>
        <xdr:cNvSpPr>
          <a:spLocks noChangeArrowheads="1"/>
        </xdr:cNvSpPr>
      </xdr:nvSpPr>
      <xdr:spPr>
        <a:xfrm>
          <a:off x="5425440" y="51202590"/>
          <a:ext cx="365760" cy="293370"/>
        </a:xfrm>
        <a:prstGeom prst="triangle">
          <a:avLst>
            <a:gd name="adj" fmla="val 50000"/>
          </a:avLst>
        </a:prstGeom>
        <a:noFill/>
        <a:ln w="9525">
          <a:solidFill>
            <a:srgbClr val="000000"/>
          </a:solidFill>
          <a:miter lim="800000"/>
        </a:ln>
      </xdr:spPr>
    </xdr:sp>
    <xdr:clientData/>
  </xdr:twoCellAnchor>
  <xdr:twoCellAnchor>
    <xdr:from>
      <xdr:col>3</xdr:col>
      <xdr:colOff>0</xdr:colOff>
      <xdr:row>288</xdr:row>
      <xdr:rowOff>57150</xdr:rowOff>
    </xdr:from>
    <xdr:to>
      <xdr:col>3</xdr:col>
      <xdr:colOff>352425</xdr:colOff>
      <xdr:row>290</xdr:row>
      <xdr:rowOff>0</xdr:rowOff>
    </xdr:to>
    <xdr:sp macro="" textlink="">
      <xdr:nvSpPr>
        <xdr:cNvPr id="242" name="AutoShape 46">
          <a:extLst>
            <a:ext uri="{FF2B5EF4-FFF2-40B4-BE49-F238E27FC236}">
              <a16:creationId xmlns:a16="http://schemas.microsoft.com/office/drawing/2014/main" id="{6F04D248-2302-497F-B549-D368E3C79211}"/>
            </a:ext>
          </a:extLst>
        </xdr:cNvPr>
        <xdr:cNvSpPr>
          <a:spLocks noChangeArrowheads="1"/>
        </xdr:cNvSpPr>
      </xdr:nvSpPr>
      <xdr:spPr>
        <a:xfrm>
          <a:off x="1440180" y="5120259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288</xdr:row>
      <xdr:rowOff>57150</xdr:rowOff>
    </xdr:from>
    <xdr:to>
      <xdr:col>5</xdr:col>
      <xdr:colOff>352425</xdr:colOff>
      <xdr:row>290</xdr:row>
      <xdr:rowOff>0</xdr:rowOff>
    </xdr:to>
    <xdr:sp macro="" textlink="">
      <xdr:nvSpPr>
        <xdr:cNvPr id="243" name="AutoShape 46">
          <a:extLst>
            <a:ext uri="{FF2B5EF4-FFF2-40B4-BE49-F238E27FC236}">
              <a16:creationId xmlns:a16="http://schemas.microsoft.com/office/drawing/2014/main" id="{E111AA19-45D6-4D53-88B5-85F4D38DD82F}"/>
            </a:ext>
          </a:extLst>
        </xdr:cNvPr>
        <xdr:cNvSpPr>
          <a:spLocks noChangeArrowheads="1"/>
        </xdr:cNvSpPr>
      </xdr:nvSpPr>
      <xdr:spPr>
        <a:xfrm>
          <a:off x="2255520" y="5120259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279</xdr:row>
      <xdr:rowOff>57150</xdr:rowOff>
    </xdr:from>
    <xdr:to>
      <xdr:col>27</xdr:col>
      <xdr:colOff>352425</xdr:colOff>
      <xdr:row>281</xdr:row>
      <xdr:rowOff>0</xdr:rowOff>
    </xdr:to>
    <xdr:sp macro="" textlink="">
      <xdr:nvSpPr>
        <xdr:cNvPr id="244" name="AutoShape 46">
          <a:extLst>
            <a:ext uri="{FF2B5EF4-FFF2-40B4-BE49-F238E27FC236}">
              <a16:creationId xmlns:a16="http://schemas.microsoft.com/office/drawing/2014/main" id="{18487EB9-C2AC-4762-9501-ED67022DB7C8}"/>
            </a:ext>
          </a:extLst>
        </xdr:cNvPr>
        <xdr:cNvSpPr>
          <a:spLocks noChangeArrowheads="1"/>
        </xdr:cNvSpPr>
      </xdr:nvSpPr>
      <xdr:spPr>
        <a:xfrm>
          <a:off x="10873740" y="4962525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279</xdr:row>
      <xdr:rowOff>57150</xdr:rowOff>
    </xdr:from>
    <xdr:to>
      <xdr:col>25</xdr:col>
      <xdr:colOff>352425</xdr:colOff>
      <xdr:row>281</xdr:row>
      <xdr:rowOff>0</xdr:rowOff>
    </xdr:to>
    <xdr:sp macro="" textlink="">
      <xdr:nvSpPr>
        <xdr:cNvPr id="245" name="AutoShape 46">
          <a:extLst>
            <a:ext uri="{FF2B5EF4-FFF2-40B4-BE49-F238E27FC236}">
              <a16:creationId xmlns:a16="http://schemas.microsoft.com/office/drawing/2014/main" id="{CFFCDF42-23FB-434D-BA12-BCE73E214ED2}"/>
            </a:ext>
          </a:extLst>
        </xdr:cNvPr>
        <xdr:cNvSpPr>
          <a:spLocks noChangeArrowheads="1"/>
        </xdr:cNvSpPr>
      </xdr:nvSpPr>
      <xdr:spPr>
        <a:xfrm>
          <a:off x="10119360" y="4962525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279</xdr:row>
      <xdr:rowOff>57150</xdr:rowOff>
    </xdr:from>
    <xdr:to>
      <xdr:col>23</xdr:col>
      <xdr:colOff>352425</xdr:colOff>
      <xdr:row>281</xdr:row>
      <xdr:rowOff>0</xdr:rowOff>
    </xdr:to>
    <xdr:sp macro="" textlink="">
      <xdr:nvSpPr>
        <xdr:cNvPr id="246" name="AutoShape 46">
          <a:extLst>
            <a:ext uri="{FF2B5EF4-FFF2-40B4-BE49-F238E27FC236}">
              <a16:creationId xmlns:a16="http://schemas.microsoft.com/office/drawing/2014/main" id="{47A3FB77-3871-40E5-B82D-3F6C0DEF2A13}"/>
            </a:ext>
          </a:extLst>
        </xdr:cNvPr>
        <xdr:cNvSpPr>
          <a:spLocks noChangeArrowheads="1"/>
        </xdr:cNvSpPr>
      </xdr:nvSpPr>
      <xdr:spPr>
        <a:xfrm>
          <a:off x="9349740" y="49625250"/>
          <a:ext cx="352425" cy="293370"/>
        </a:xfrm>
        <a:prstGeom prst="triangle">
          <a:avLst>
            <a:gd name="adj" fmla="val 50000"/>
          </a:avLst>
        </a:prstGeom>
        <a:noFill/>
        <a:ln w="9525">
          <a:solidFill>
            <a:srgbClr val="000000"/>
          </a:solidFill>
          <a:miter lim="800000"/>
        </a:ln>
      </xdr:spPr>
    </xdr:sp>
    <xdr:clientData/>
  </xdr:twoCellAnchor>
  <xdr:twoCellAnchor>
    <xdr:from>
      <xdr:col>9</xdr:col>
      <xdr:colOff>171450</xdr:colOff>
      <xdr:row>288</xdr:row>
      <xdr:rowOff>47625</xdr:rowOff>
    </xdr:from>
    <xdr:to>
      <xdr:col>11</xdr:col>
      <xdr:colOff>180975</xdr:colOff>
      <xdr:row>288</xdr:row>
      <xdr:rowOff>152400</xdr:rowOff>
    </xdr:to>
    <xdr:sp macro="" textlink="">
      <xdr:nvSpPr>
        <xdr:cNvPr id="247" name="Freeform 10707">
          <a:extLst>
            <a:ext uri="{FF2B5EF4-FFF2-40B4-BE49-F238E27FC236}">
              <a16:creationId xmlns:a16="http://schemas.microsoft.com/office/drawing/2014/main" id="{EA536BF4-DE64-45BB-9DDA-145193EF3799}"/>
            </a:ext>
          </a:extLst>
        </xdr:cNvPr>
        <xdr:cNvSpPr/>
      </xdr:nvSpPr>
      <xdr:spPr>
        <a:xfrm>
          <a:off x="4027170" y="511930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11</xdr:col>
      <xdr:colOff>171450</xdr:colOff>
      <xdr:row>288</xdr:row>
      <xdr:rowOff>47625</xdr:rowOff>
    </xdr:from>
    <xdr:to>
      <xdr:col>13</xdr:col>
      <xdr:colOff>180975</xdr:colOff>
      <xdr:row>288</xdr:row>
      <xdr:rowOff>152400</xdr:rowOff>
    </xdr:to>
    <xdr:sp macro="" textlink="">
      <xdr:nvSpPr>
        <xdr:cNvPr id="248" name="Freeform 10707">
          <a:extLst>
            <a:ext uri="{FF2B5EF4-FFF2-40B4-BE49-F238E27FC236}">
              <a16:creationId xmlns:a16="http://schemas.microsoft.com/office/drawing/2014/main" id="{49192061-8778-456E-93AF-060FAA832590}"/>
            </a:ext>
          </a:extLst>
        </xdr:cNvPr>
        <xdr:cNvSpPr/>
      </xdr:nvSpPr>
      <xdr:spPr>
        <a:xfrm>
          <a:off x="4812030" y="511930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21</xdr:col>
      <xdr:colOff>183355</xdr:colOff>
      <xdr:row>279</xdr:row>
      <xdr:rowOff>47625</xdr:rowOff>
    </xdr:from>
    <xdr:to>
      <xdr:col>23</xdr:col>
      <xdr:colOff>192880</xdr:colOff>
      <xdr:row>279</xdr:row>
      <xdr:rowOff>152400</xdr:rowOff>
    </xdr:to>
    <xdr:sp macro="" textlink="">
      <xdr:nvSpPr>
        <xdr:cNvPr id="249" name="Freeform 10707">
          <a:extLst>
            <a:ext uri="{FF2B5EF4-FFF2-40B4-BE49-F238E27FC236}">
              <a16:creationId xmlns:a16="http://schemas.microsoft.com/office/drawing/2014/main" id="{80467CDB-620A-4633-95CD-BEA2123E9450}"/>
            </a:ext>
          </a:extLst>
        </xdr:cNvPr>
        <xdr:cNvSpPr/>
      </xdr:nvSpPr>
      <xdr:spPr>
        <a:xfrm>
          <a:off x="8755855" y="496157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23</xdr:col>
      <xdr:colOff>171450</xdr:colOff>
      <xdr:row>279</xdr:row>
      <xdr:rowOff>47625</xdr:rowOff>
    </xdr:from>
    <xdr:to>
      <xdr:col>25</xdr:col>
      <xdr:colOff>180975</xdr:colOff>
      <xdr:row>279</xdr:row>
      <xdr:rowOff>152400</xdr:rowOff>
    </xdr:to>
    <xdr:sp macro="" textlink="">
      <xdr:nvSpPr>
        <xdr:cNvPr id="250" name="Freeform 10707">
          <a:extLst>
            <a:ext uri="{FF2B5EF4-FFF2-40B4-BE49-F238E27FC236}">
              <a16:creationId xmlns:a16="http://schemas.microsoft.com/office/drawing/2014/main" id="{94FB3E4F-7668-49ED-941F-9290CFD3F069}"/>
            </a:ext>
          </a:extLst>
        </xdr:cNvPr>
        <xdr:cNvSpPr/>
      </xdr:nvSpPr>
      <xdr:spPr>
        <a:xfrm>
          <a:off x="9521190" y="4961572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279</xdr:row>
      <xdr:rowOff>47625</xdr:rowOff>
    </xdr:from>
    <xdr:to>
      <xdr:col>27</xdr:col>
      <xdr:colOff>180975</xdr:colOff>
      <xdr:row>279</xdr:row>
      <xdr:rowOff>152400</xdr:rowOff>
    </xdr:to>
    <xdr:sp macro="" textlink="">
      <xdr:nvSpPr>
        <xdr:cNvPr id="251" name="Freeform 10707">
          <a:extLst>
            <a:ext uri="{FF2B5EF4-FFF2-40B4-BE49-F238E27FC236}">
              <a16:creationId xmlns:a16="http://schemas.microsoft.com/office/drawing/2014/main" id="{A9714F40-08F4-4F04-B4FA-F977E9404316}"/>
            </a:ext>
          </a:extLst>
        </xdr:cNvPr>
        <xdr:cNvSpPr/>
      </xdr:nvSpPr>
      <xdr:spPr>
        <a:xfrm>
          <a:off x="10290810" y="4961572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xdr:col>
      <xdr:colOff>171450</xdr:colOff>
      <xdr:row>288</xdr:row>
      <xdr:rowOff>47625</xdr:rowOff>
    </xdr:from>
    <xdr:to>
      <xdr:col>3</xdr:col>
      <xdr:colOff>180975</xdr:colOff>
      <xdr:row>288</xdr:row>
      <xdr:rowOff>152400</xdr:rowOff>
    </xdr:to>
    <xdr:sp macro="" textlink="">
      <xdr:nvSpPr>
        <xdr:cNvPr id="252" name="Freeform 10707">
          <a:extLst>
            <a:ext uri="{FF2B5EF4-FFF2-40B4-BE49-F238E27FC236}">
              <a16:creationId xmlns:a16="http://schemas.microsoft.com/office/drawing/2014/main" id="{FC88DAC0-351F-409A-AE73-3F705E365942}"/>
            </a:ext>
          </a:extLst>
        </xdr:cNvPr>
        <xdr:cNvSpPr/>
      </xdr:nvSpPr>
      <xdr:spPr>
        <a:xfrm>
          <a:off x="712470" y="5119306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3</xdr:col>
      <xdr:colOff>171450</xdr:colOff>
      <xdr:row>288</xdr:row>
      <xdr:rowOff>47625</xdr:rowOff>
    </xdr:from>
    <xdr:to>
      <xdr:col>5</xdr:col>
      <xdr:colOff>180975</xdr:colOff>
      <xdr:row>288</xdr:row>
      <xdr:rowOff>152400</xdr:rowOff>
    </xdr:to>
    <xdr:sp macro="" textlink="">
      <xdr:nvSpPr>
        <xdr:cNvPr id="253" name="Freeform 10707">
          <a:extLst>
            <a:ext uri="{FF2B5EF4-FFF2-40B4-BE49-F238E27FC236}">
              <a16:creationId xmlns:a16="http://schemas.microsoft.com/office/drawing/2014/main" id="{AFDC7152-7084-47C6-A4D7-58DFD5F223FA}"/>
            </a:ext>
          </a:extLst>
        </xdr:cNvPr>
        <xdr:cNvSpPr/>
      </xdr:nvSpPr>
      <xdr:spPr>
        <a:xfrm>
          <a:off x="1611630" y="5119306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5</xdr:col>
      <xdr:colOff>171450</xdr:colOff>
      <xdr:row>288</xdr:row>
      <xdr:rowOff>47625</xdr:rowOff>
    </xdr:from>
    <xdr:to>
      <xdr:col>7</xdr:col>
      <xdr:colOff>180975</xdr:colOff>
      <xdr:row>288</xdr:row>
      <xdr:rowOff>152400</xdr:rowOff>
    </xdr:to>
    <xdr:sp macro="" textlink="">
      <xdr:nvSpPr>
        <xdr:cNvPr id="254" name="Freeform 10707">
          <a:extLst>
            <a:ext uri="{FF2B5EF4-FFF2-40B4-BE49-F238E27FC236}">
              <a16:creationId xmlns:a16="http://schemas.microsoft.com/office/drawing/2014/main" id="{EF7868B0-4DC7-4693-BD19-D0D8266E376B}"/>
            </a:ext>
          </a:extLst>
        </xdr:cNvPr>
        <xdr:cNvSpPr/>
      </xdr:nvSpPr>
      <xdr:spPr>
        <a:xfrm>
          <a:off x="2426970" y="511930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0</xdr:col>
      <xdr:colOff>171450</xdr:colOff>
      <xdr:row>288</xdr:row>
      <xdr:rowOff>47625</xdr:rowOff>
    </xdr:from>
    <xdr:to>
      <xdr:col>1</xdr:col>
      <xdr:colOff>180975</xdr:colOff>
      <xdr:row>288</xdr:row>
      <xdr:rowOff>152400</xdr:rowOff>
    </xdr:to>
    <xdr:sp macro="" textlink="">
      <xdr:nvSpPr>
        <xdr:cNvPr id="255" name="Freeform 10707">
          <a:extLst>
            <a:ext uri="{FF2B5EF4-FFF2-40B4-BE49-F238E27FC236}">
              <a16:creationId xmlns:a16="http://schemas.microsoft.com/office/drawing/2014/main" id="{EBF0AE72-4FD0-4AC3-847D-EF0A50CC8BB9}"/>
            </a:ext>
          </a:extLst>
        </xdr:cNvPr>
        <xdr:cNvSpPr/>
      </xdr:nvSpPr>
      <xdr:spPr>
        <a:xfrm>
          <a:off x="171450" y="5119306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13</xdr:col>
      <xdr:colOff>0</xdr:colOff>
      <xdr:row>290</xdr:row>
      <xdr:rowOff>0</xdr:rowOff>
    </xdr:from>
    <xdr:to>
      <xdr:col>13</xdr:col>
      <xdr:colOff>352425</xdr:colOff>
      <xdr:row>290</xdr:row>
      <xdr:rowOff>0</xdr:rowOff>
    </xdr:to>
    <xdr:sp macro="" textlink="">
      <xdr:nvSpPr>
        <xdr:cNvPr id="256" name="AutoShape 46">
          <a:extLst>
            <a:ext uri="{FF2B5EF4-FFF2-40B4-BE49-F238E27FC236}">
              <a16:creationId xmlns:a16="http://schemas.microsoft.com/office/drawing/2014/main" id="{BFFC470B-8BD1-44EA-867B-1AEBCCA756B0}"/>
            </a:ext>
          </a:extLst>
        </xdr:cNvPr>
        <xdr:cNvSpPr>
          <a:spLocks noChangeArrowheads="1"/>
        </xdr:cNvSpPr>
      </xdr:nvSpPr>
      <xdr:spPr>
        <a:xfrm>
          <a:off x="5425440" y="5149596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306</xdr:row>
      <xdr:rowOff>57150</xdr:rowOff>
    </xdr:from>
    <xdr:to>
      <xdr:col>22</xdr:col>
      <xdr:colOff>0</xdr:colOff>
      <xdr:row>308</xdr:row>
      <xdr:rowOff>0</xdr:rowOff>
    </xdr:to>
    <xdr:sp macro="" textlink="">
      <xdr:nvSpPr>
        <xdr:cNvPr id="257" name="AutoShape 46">
          <a:extLst>
            <a:ext uri="{FF2B5EF4-FFF2-40B4-BE49-F238E27FC236}">
              <a16:creationId xmlns:a16="http://schemas.microsoft.com/office/drawing/2014/main" id="{30128008-5FB4-41BC-9B2B-774304A990BF}"/>
            </a:ext>
          </a:extLst>
        </xdr:cNvPr>
        <xdr:cNvSpPr>
          <a:spLocks noChangeArrowheads="1"/>
        </xdr:cNvSpPr>
      </xdr:nvSpPr>
      <xdr:spPr>
        <a:xfrm>
          <a:off x="8572500" y="54357270"/>
          <a:ext cx="365760" cy="293370"/>
        </a:xfrm>
        <a:prstGeom prst="triangle">
          <a:avLst>
            <a:gd name="adj" fmla="val 50000"/>
          </a:avLst>
        </a:prstGeom>
        <a:noFill/>
        <a:ln w="9525">
          <a:solidFill>
            <a:srgbClr val="000000"/>
          </a:solidFill>
          <a:miter lim="800000"/>
        </a:ln>
      </xdr:spPr>
    </xdr:sp>
    <xdr:clientData/>
  </xdr:twoCellAnchor>
  <xdr:twoCellAnchor>
    <xdr:from>
      <xdr:col>1</xdr:col>
      <xdr:colOff>0</xdr:colOff>
      <xdr:row>315</xdr:row>
      <xdr:rowOff>57150</xdr:rowOff>
    </xdr:from>
    <xdr:to>
      <xdr:col>2</xdr:col>
      <xdr:colOff>0</xdr:colOff>
      <xdr:row>317</xdr:row>
      <xdr:rowOff>0</xdr:rowOff>
    </xdr:to>
    <xdr:sp macro="" textlink="">
      <xdr:nvSpPr>
        <xdr:cNvPr id="258" name="AutoShape 46">
          <a:extLst>
            <a:ext uri="{FF2B5EF4-FFF2-40B4-BE49-F238E27FC236}">
              <a16:creationId xmlns:a16="http://schemas.microsoft.com/office/drawing/2014/main" id="{CFB4EC02-A5B7-4CBA-836B-10109EFDAEFE}"/>
            </a:ext>
          </a:extLst>
        </xdr:cNvPr>
        <xdr:cNvSpPr>
          <a:spLocks noChangeArrowheads="1"/>
        </xdr:cNvSpPr>
      </xdr:nvSpPr>
      <xdr:spPr>
        <a:xfrm>
          <a:off x="541020" y="55934610"/>
          <a:ext cx="388620" cy="293370"/>
        </a:xfrm>
        <a:prstGeom prst="triangle">
          <a:avLst>
            <a:gd name="adj" fmla="val 50000"/>
          </a:avLst>
        </a:prstGeom>
        <a:noFill/>
        <a:ln w="9525">
          <a:solidFill>
            <a:srgbClr val="000000"/>
          </a:solidFill>
          <a:miter lim="800000"/>
        </a:ln>
      </xdr:spPr>
    </xdr:sp>
    <xdr:clientData/>
  </xdr:twoCellAnchor>
  <xdr:twoCellAnchor>
    <xdr:from>
      <xdr:col>3</xdr:col>
      <xdr:colOff>0</xdr:colOff>
      <xdr:row>315</xdr:row>
      <xdr:rowOff>57150</xdr:rowOff>
    </xdr:from>
    <xdr:to>
      <xdr:col>4</xdr:col>
      <xdr:colOff>0</xdr:colOff>
      <xdr:row>317</xdr:row>
      <xdr:rowOff>0</xdr:rowOff>
    </xdr:to>
    <xdr:sp macro="" textlink="">
      <xdr:nvSpPr>
        <xdr:cNvPr id="259" name="AutoShape 46">
          <a:extLst>
            <a:ext uri="{FF2B5EF4-FFF2-40B4-BE49-F238E27FC236}">
              <a16:creationId xmlns:a16="http://schemas.microsoft.com/office/drawing/2014/main" id="{DDB036F5-0AF7-43BB-AB61-D90513C76FE8}"/>
            </a:ext>
          </a:extLst>
        </xdr:cNvPr>
        <xdr:cNvSpPr>
          <a:spLocks noChangeArrowheads="1"/>
        </xdr:cNvSpPr>
      </xdr:nvSpPr>
      <xdr:spPr>
        <a:xfrm>
          <a:off x="1440180" y="55934610"/>
          <a:ext cx="381000" cy="293370"/>
        </a:xfrm>
        <a:prstGeom prst="triangle">
          <a:avLst>
            <a:gd name="adj" fmla="val 50000"/>
          </a:avLst>
        </a:prstGeom>
        <a:noFill/>
        <a:ln w="9525">
          <a:solidFill>
            <a:srgbClr val="000000"/>
          </a:solidFill>
          <a:miter lim="800000"/>
        </a:ln>
      </xdr:spPr>
    </xdr:sp>
    <xdr:clientData/>
  </xdr:twoCellAnchor>
  <xdr:twoCellAnchor>
    <xdr:from>
      <xdr:col>5</xdr:col>
      <xdr:colOff>7620</xdr:colOff>
      <xdr:row>315</xdr:row>
      <xdr:rowOff>57150</xdr:rowOff>
    </xdr:from>
    <xdr:to>
      <xdr:col>5</xdr:col>
      <xdr:colOff>360045</xdr:colOff>
      <xdr:row>317</xdr:row>
      <xdr:rowOff>0</xdr:rowOff>
    </xdr:to>
    <xdr:sp macro="" textlink="">
      <xdr:nvSpPr>
        <xdr:cNvPr id="260" name="AutoShape 46">
          <a:extLst>
            <a:ext uri="{FF2B5EF4-FFF2-40B4-BE49-F238E27FC236}">
              <a16:creationId xmlns:a16="http://schemas.microsoft.com/office/drawing/2014/main" id="{4474B4D2-46AC-4970-844A-1A361A3F2CB6}"/>
            </a:ext>
          </a:extLst>
        </xdr:cNvPr>
        <xdr:cNvSpPr>
          <a:spLocks noChangeArrowheads="1"/>
        </xdr:cNvSpPr>
      </xdr:nvSpPr>
      <xdr:spPr>
        <a:xfrm>
          <a:off x="226314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315</xdr:row>
      <xdr:rowOff>57150</xdr:rowOff>
    </xdr:from>
    <xdr:to>
      <xdr:col>7</xdr:col>
      <xdr:colOff>352425</xdr:colOff>
      <xdr:row>317</xdr:row>
      <xdr:rowOff>0</xdr:rowOff>
    </xdr:to>
    <xdr:sp macro="" textlink="">
      <xdr:nvSpPr>
        <xdr:cNvPr id="261" name="AutoShape 46">
          <a:extLst>
            <a:ext uri="{FF2B5EF4-FFF2-40B4-BE49-F238E27FC236}">
              <a16:creationId xmlns:a16="http://schemas.microsoft.com/office/drawing/2014/main" id="{4CF7E423-B13B-4F11-AE69-FFD4E8D45498}"/>
            </a:ext>
          </a:extLst>
        </xdr:cNvPr>
        <xdr:cNvSpPr>
          <a:spLocks noChangeArrowheads="1"/>
        </xdr:cNvSpPr>
      </xdr:nvSpPr>
      <xdr:spPr>
        <a:xfrm>
          <a:off x="3055620" y="5593461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315</xdr:row>
      <xdr:rowOff>57150</xdr:rowOff>
    </xdr:from>
    <xdr:to>
      <xdr:col>11</xdr:col>
      <xdr:colOff>352425</xdr:colOff>
      <xdr:row>317</xdr:row>
      <xdr:rowOff>0</xdr:rowOff>
    </xdr:to>
    <xdr:sp macro="" textlink="">
      <xdr:nvSpPr>
        <xdr:cNvPr id="263" name="AutoShape 46">
          <a:extLst>
            <a:ext uri="{FF2B5EF4-FFF2-40B4-BE49-F238E27FC236}">
              <a16:creationId xmlns:a16="http://schemas.microsoft.com/office/drawing/2014/main" id="{376A5F77-2D07-459C-8FED-1DED99FBD8AA}"/>
            </a:ext>
          </a:extLst>
        </xdr:cNvPr>
        <xdr:cNvSpPr>
          <a:spLocks noChangeArrowheads="1"/>
        </xdr:cNvSpPr>
      </xdr:nvSpPr>
      <xdr:spPr>
        <a:xfrm>
          <a:off x="4640580" y="5593461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306</xdr:row>
      <xdr:rowOff>57150</xdr:rowOff>
    </xdr:from>
    <xdr:to>
      <xdr:col>23</xdr:col>
      <xdr:colOff>352425</xdr:colOff>
      <xdr:row>308</xdr:row>
      <xdr:rowOff>0</xdr:rowOff>
    </xdr:to>
    <xdr:sp macro="" textlink="">
      <xdr:nvSpPr>
        <xdr:cNvPr id="264" name="AutoShape 46">
          <a:extLst>
            <a:ext uri="{FF2B5EF4-FFF2-40B4-BE49-F238E27FC236}">
              <a16:creationId xmlns:a16="http://schemas.microsoft.com/office/drawing/2014/main" id="{7D84F49B-E839-4D6B-806E-8F3DC72EC214}"/>
            </a:ext>
          </a:extLst>
        </xdr:cNvPr>
        <xdr:cNvSpPr>
          <a:spLocks noChangeArrowheads="1"/>
        </xdr:cNvSpPr>
      </xdr:nvSpPr>
      <xdr:spPr>
        <a:xfrm>
          <a:off x="9349740" y="5435727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306</xdr:row>
      <xdr:rowOff>57150</xdr:rowOff>
    </xdr:from>
    <xdr:to>
      <xdr:col>25</xdr:col>
      <xdr:colOff>352425</xdr:colOff>
      <xdr:row>308</xdr:row>
      <xdr:rowOff>0</xdr:rowOff>
    </xdr:to>
    <xdr:sp macro="" textlink="">
      <xdr:nvSpPr>
        <xdr:cNvPr id="265" name="AutoShape 46">
          <a:extLst>
            <a:ext uri="{FF2B5EF4-FFF2-40B4-BE49-F238E27FC236}">
              <a16:creationId xmlns:a16="http://schemas.microsoft.com/office/drawing/2014/main" id="{9BAAECE5-CD28-4F19-8E66-BA31FE178A9D}"/>
            </a:ext>
          </a:extLst>
        </xdr:cNvPr>
        <xdr:cNvSpPr>
          <a:spLocks noChangeArrowheads="1"/>
        </xdr:cNvSpPr>
      </xdr:nvSpPr>
      <xdr:spPr>
        <a:xfrm>
          <a:off x="10119360" y="54357270"/>
          <a:ext cx="352425" cy="293370"/>
        </a:xfrm>
        <a:prstGeom prst="triangle">
          <a:avLst>
            <a:gd name="adj" fmla="val 50000"/>
          </a:avLst>
        </a:prstGeom>
        <a:noFill/>
        <a:ln w="9525">
          <a:solidFill>
            <a:srgbClr val="000000"/>
          </a:solidFill>
          <a:miter lim="800000"/>
        </a:ln>
      </xdr:spPr>
    </xdr:sp>
    <xdr:clientData/>
  </xdr:twoCellAnchor>
  <xdr:twoCellAnchor>
    <xdr:from>
      <xdr:col>18</xdr:col>
      <xdr:colOff>402590</xdr:colOff>
      <xdr:row>306</xdr:row>
      <xdr:rowOff>64770</xdr:rowOff>
    </xdr:from>
    <xdr:to>
      <xdr:col>20</xdr:col>
      <xdr:colOff>635</xdr:colOff>
      <xdr:row>308</xdr:row>
      <xdr:rowOff>635</xdr:rowOff>
    </xdr:to>
    <xdr:sp macro="" textlink="">
      <xdr:nvSpPr>
        <xdr:cNvPr id="266" name="AutoShape 46">
          <a:extLst>
            <a:ext uri="{FF2B5EF4-FFF2-40B4-BE49-F238E27FC236}">
              <a16:creationId xmlns:a16="http://schemas.microsoft.com/office/drawing/2014/main" id="{C4B05FF8-B801-4FBE-B0E6-C78CE584CDB5}"/>
            </a:ext>
          </a:extLst>
        </xdr:cNvPr>
        <xdr:cNvSpPr>
          <a:spLocks noChangeArrowheads="1"/>
        </xdr:cNvSpPr>
      </xdr:nvSpPr>
      <xdr:spPr>
        <a:xfrm>
          <a:off x="7763510" y="54364890"/>
          <a:ext cx="375285" cy="286385"/>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306</xdr:row>
      <xdr:rowOff>57150</xdr:rowOff>
    </xdr:from>
    <xdr:to>
      <xdr:col>17</xdr:col>
      <xdr:colOff>352425</xdr:colOff>
      <xdr:row>308</xdr:row>
      <xdr:rowOff>0</xdr:rowOff>
    </xdr:to>
    <xdr:sp macro="" textlink="">
      <xdr:nvSpPr>
        <xdr:cNvPr id="267" name="AutoShape 46">
          <a:extLst>
            <a:ext uri="{FF2B5EF4-FFF2-40B4-BE49-F238E27FC236}">
              <a16:creationId xmlns:a16="http://schemas.microsoft.com/office/drawing/2014/main" id="{0C4D15D7-F5CE-4192-9102-45EBAA62D144}"/>
            </a:ext>
          </a:extLst>
        </xdr:cNvPr>
        <xdr:cNvSpPr>
          <a:spLocks noChangeArrowheads="1"/>
        </xdr:cNvSpPr>
      </xdr:nvSpPr>
      <xdr:spPr>
        <a:xfrm>
          <a:off x="6995160" y="5435727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306</xdr:row>
      <xdr:rowOff>57150</xdr:rowOff>
    </xdr:from>
    <xdr:to>
      <xdr:col>15</xdr:col>
      <xdr:colOff>352425</xdr:colOff>
      <xdr:row>308</xdr:row>
      <xdr:rowOff>0</xdr:rowOff>
    </xdr:to>
    <xdr:sp macro="" textlink="">
      <xdr:nvSpPr>
        <xdr:cNvPr id="269" name="AutoShape 46">
          <a:extLst>
            <a:ext uri="{FF2B5EF4-FFF2-40B4-BE49-F238E27FC236}">
              <a16:creationId xmlns:a16="http://schemas.microsoft.com/office/drawing/2014/main" id="{0BFCB4E7-E0AB-40EF-A117-0751E3315F02}"/>
            </a:ext>
          </a:extLst>
        </xdr:cNvPr>
        <xdr:cNvSpPr>
          <a:spLocks noChangeArrowheads="1"/>
        </xdr:cNvSpPr>
      </xdr:nvSpPr>
      <xdr:spPr>
        <a:xfrm>
          <a:off x="6210300" y="54357270"/>
          <a:ext cx="352425" cy="293370"/>
        </a:xfrm>
        <a:prstGeom prst="triangle">
          <a:avLst>
            <a:gd name="adj" fmla="val 50000"/>
          </a:avLst>
        </a:prstGeom>
        <a:noFill/>
        <a:ln w="9525">
          <a:solidFill>
            <a:srgbClr val="000000"/>
          </a:solidFill>
          <a:miter lim="800000"/>
        </a:ln>
      </xdr:spPr>
    </xdr:sp>
    <xdr:clientData/>
  </xdr:twoCellAnchor>
  <xdr:twoCellAnchor>
    <xdr:from>
      <xdr:col>0</xdr:col>
      <xdr:colOff>171450</xdr:colOff>
      <xdr:row>315</xdr:row>
      <xdr:rowOff>47625</xdr:rowOff>
    </xdr:from>
    <xdr:to>
      <xdr:col>1</xdr:col>
      <xdr:colOff>180975</xdr:colOff>
      <xdr:row>315</xdr:row>
      <xdr:rowOff>152400</xdr:rowOff>
    </xdr:to>
    <xdr:sp macro="" textlink="">
      <xdr:nvSpPr>
        <xdr:cNvPr id="270" name="Freeform 10707">
          <a:extLst>
            <a:ext uri="{FF2B5EF4-FFF2-40B4-BE49-F238E27FC236}">
              <a16:creationId xmlns:a16="http://schemas.microsoft.com/office/drawing/2014/main" id="{8631C2D8-3050-4F45-8814-3FCC52559D0C}"/>
            </a:ext>
          </a:extLst>
        </xdr:cNvPr>
        <xdr:cNvSpPr/>
      </xdr:nvSpPr>
      <xdr:spPr>
        <a:xfrm>
          <a:off x="171450" y="5592508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315</xdr:row>
      <xdr:rowOff>47625</xdr:rowOff>
    </xdr:from>
    <xdr:to>
      <xdr:col>3</xdr:col>
      <xdr:colOff>180975</xdr:colOff>
      <xdr:row>315</xdr:row>
      <xdr:rowOff>152400</xdr:rowOff>
    </xdr:to>
    <xdr:sp macro="" textlink="">
      <xdr:nvSpPr>
        <xdr:cNvPr id="271" name="Freeform 10707">
          <a:extLst>
            <a:ext uri="{FF2B5EF4-FFF2-40B4-BE49-F238E27FC236}">
              <a16:creationId xmlns:a16="http://schemas.microsoft.com/office/drawing/2014/main" id="{B8EB908E-2105-421D-A7A8-5B8190AB3DC1}"/>
            </a:ext>
          </a:extLst>
        </xdr:cNvPr>
        <xdr:cNvSpPr/>
      </xdr:nvSpPr>
      <xdr:spPr>
        <a:xfrm>
          <a:off x="712470" y="5592508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315</xdr:row>
      <xdr:rowOff>47625</xdr:rowOff>
    </xdr:from>
    <xdr:to>
      <xdr:col>5</xdr:col>
      <xdr:colOff>180975</xdr:colOff>
      <xdr:row>315</xdr:row>
      <xdr:rowOff>152400</xdr:rowOff>
    </xdr:to>
    <xdr:sp macro="" textlink="">
      <xdr:nvSpPr>
        <xdr:cNvPr id="272" name="Freeform 10707">
          <a:extLst>
            <a:ext uri="{FF2B5EF4-FFF2-40B4-BE49-F238E27FC236}">
              <a16:creationId xmlns:a16="http://schemas.microsoft.com/office/drawing/2014/main" id="{0443870A-E3B9-4B6F-950D-134218351D83}"/>
            </a:ext>
          </a:extLst>
        </xdr:cNvPr>
        <xdr:cNvSpPr/>
      </xdr:nvSpPr>
      <xdr:spPr>
        <a:xfrm>
          <a:off x="1611630" y="5592508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315</xdr:row>
      <xdr:rowOff>47625</xdr:rowOff>
    </xdr:from>
    <xdr:to>
      <xdr:col>7</xdr:col>
      <xdr:colOff>180975</xdr:colOff>
      <xdr:row>315</xdr:row>
      <xdr:rowOff>152400</xdr:rowOff>
    </xdr:to>
    <xdr:sp macro="" textlink="">
      <xdr:nvSpPr>
        <xdr:cNvPr id="273" name="Freeform 10707">
          <a:extLst>
            <a:ext uri="{FF2B5EF4-FFF2-40B4-BE49-F238E27FC236}">
              <a16:creationId xmlns:a16="http://schemas.microsoft.com/office/drawing/2014/main" id="{BAA899BC-E45F-417D-92BF-F217A70AFCDB}"/>
            </a:ext>
          </a:extLst>
        </xdr:cNvPr>
        <xdr:cNvSpPr/>
      </xdr:nvSpPr>
      <xdr:spPr>
        <a:xfrm>
          <a:off x="2426970" y="559250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163830</xdr:colOff>
      <xdr:row>315</xdr:row>
      <xdr:rowOff>55245</xdr:rowOff>
    </xdr:from>
    <xdr:to>
      <xdr:col>9</xdr:col>
      <xdr:colOff>173355</xdr:colOff>
      <xdr:row>315</xdr:row>
      <xdr:rowOff>160020</xdr:rowOff>
    </xdr:to>
    <xdr:sp macro="" textlink="">
      <xdr:nvSpPr>
        <xdr:cNvPr id="274" name="Freeform 10707">
          <a:extLst>
            <a:ext uri="{FF2B5EF4-FFF2-40B4-BE49-F238E27FC236}">
              <a16:creationId xmlns:a16="http://schemas.microsoft.com/office/drawing/2014/main" id="{9AA74B74-AF33-45C7-BA26-4209BE8326D0}"/>
            </a:ext>
          </a:extLst>
        </xdr:cNvPr>
        <xdr:cNvSpPr/>
      </xdr:nvSpPr>
      <xdr:spPr>
        <a:xfrm>
          <a:off x="3219450" y="559327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163830</xdr:colOff>
      <xdr:row>315</xdr:row>
      <xdr:rowOff>55245</xdr:rowOff>
    </xdr:from>
    <xdr:to>
      <xdr:col>11</xdr:col>
      <xdr:colOff>173355</xdr:colOff>
      <xdr:row>315</xdr:row>
      <xdr:rowOff>160020</xdr:rowOff>
    </xdr:to>
    <xdr:sp macro="" textlink="">
      <xdr:nvSpPr>
        <xdr:cNvPr id="275" name="Freeform 10707">
          <a:extLst>
            <a:ext uri="{FF2B5EF4-FFF2-40B4-BE49-F238E27FC236}">
              <a16:creationId xmlns:a16="http://schemas.microsoft.com/office/drawing/2014/main" id="{C8822798-A294-473E-B94B-6FA04F06FEDA}"/>
            </a:ext>
          </a:extLst>
        </xdr:cNvPr>
        <xdr:cNvSpPr/>
      </xdr:nvSpPr>
      <xdr:spPr>
        <a:xfrm>
          <a:off x="4019550" y="559327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171451</xdr:colOff>
      <xdr:row>306</xdr:row>
      <xdr:rowOff>47626</xdr:rowOff>
    </xdr:from>
    <xdr:to>
      <xdr:col>17</xdr:col>
      <xdr:colOff>190500</xdr:colOff>
      <xdr:row>306</xdr:row>
      <xdr:rowOff>129540</xdr:rowOff>
    </xdr:to>
    <xdr:sp macro="" textlink="">
      <xdr:nvSpPr>
        <xdr:cNvPr id="276" name="Freeform 10707">
          <a:extLst>
            <a:ext uri="{FF2B5EF4-FFF2-40B4-BE49-F238E27FC236}">
              <a16:creationId xmlns:a16="http://schemas.microsoft.com/office/drawing/2014/main" id="{AEFB01EA-E745-4976-8C8B-953477C07CA5}"/>
            </a:ext>
          </a:extLst>
        </xdr:cNvPr>
        <xdr:cNvSpPr/>
      </xdr:nvSpPr>
      <xdr:spPr>
        <a:xfrm>
          <a:off x="6381751" y="54347746"/>
          <a:ext cx="803909" cy="8191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306</xdr:row>
      <xdr:rowOff>47625</xdr:rowOff>
    </xdr:from>
    <xdr:to>
      <xdr:col>19</xdr:col>
      <xdr:colOff>180975</xdr:colOff>
      <xdr:row>306</xdr:row>
      <xdr:rowOff>152400</xdr:rowOff>
    </xdr:to>
    <xdr:sp macro="" textlink="">
      <xdr:nvSpPr>
        <xdr:cNvPr id="277" name="Freeform 10707">
          <a:extLst>
            <a:ext uri="{FF2B5EF4-FFF2-40B4-BE49-F238E27FC236}">
              <a16:creationId xmlns:a16="http://schemas.microsoft.com/office/drawing/2014/main" id="{ED7F6071-AD2E-4699-89A7-4DE1D0F7F23F}"/>
            </a:ext>
          </a:extLst>
        </xdr:cNvPr>
        <xdr:cNvSpPr/>
      </xdr:nvSpPr>
      <xdr:spPr>
        <a:xfrm>
          <a:off x="7166610" y="5434774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306</xdr:row>
      <xdr:rowOff>47625</xdr:rowOff>
    </xdr:from>
    <xdr:to>
      <xdr:col>23</xdr:col>
      <xdr:colOff>180975</xdr:colOff>
      <xdr:row>306</xdr:row>
      <xdr:rowOff>152400</xdr:rowOff>
    </xdr:to>
    <xdr:sp macro="" textlink="">
      <xdr:nvSpPr>
        <xdr:cNvPr id="278" name="Freeform 10707">
          <a:extLst>
            <a:ext uri="{FF2B5EF4-FFF2-40B4-BE49-F238E27FC236}">
              <a16:creationId xmlns:a16="http://schemas.microsoft.com/office/drawing/2014/main" id="{D54D418D-E061-4AB4-BDFD-4B2070A94495}"/>
            </a:ext>
          </a:extLst>
        </xdr:cNvPr>
        <xdr:cNvSpPr/>
      </xdr:nvSpPr>
      <xdr:spPr>
        <a:xfrm>
          <a:off x="8743950" y="5434774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306</xdr:row>
      <xdr:rowOff>47625</xdr:rowOff>
    </xdr:from>
    <xdr:to>
      <xdr:col>25</xdr:col>
      <xdr:colOff>180975</xdr:colOff>
      <xdr:row>306</xdr:row>
      <xdr:rowOff>152400</xdr:rowOff>
    </xdr:to>
    <xdr:sp macro="" textlink="">
      <xdr:nvSpPr>
        <xdr:cNvPr id="279" name="Freeform 10707">
          <a:extLst>
            <a:ext uri="{FF2B5EF4-FFF2-40B4-BE49-F238E27FC236}">
              <a16:creationId xmlns:a16="http://schemas.microsoft.com/office/drawing/2014/main" id="{3ED439EB-8073-4FF4-83A4-86A990F26EE0}"/>
            </a:ext>
          </a:extLst>
        </xdr:cNvPr>
        <xdr:cNvSpPr/>
      </xdr:nvSpPr>
      <xdr:spPr>
        <a:xfrm>
          <a:off x="9521190" y="5434774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306</xdr:row>
      <xdr:rowOff>47625</xdr:rowOff>
    </xdr:from>
    <xdr:to>
      <xdr:col>27</xdr:col>
      <xdr:colOff>180975</xdr:colOff>
      <xdr:row>306</xdr:row>
      <xdr:rowOff>152400</xdr:rowOff>
    </xdr:to>
    <xdr:sp macro="" textlink="">
      <xdr:nvSpPr>
        <xdr:cNvPr id="280" name="Freeform 10707">
          <a:extLst>
            <a:ext uri="{FF2B5EF4-FFF2-40B4-BE49-F238E27FC236}">
              <a16:creationId xmlns:a16="http://schemas.microsoft.com/office/drawing/2014/main" id="{E3969525-7FB2-476F-B2BA-C11BDA053441}"/>
            </a:ext>
          </a:extLst>
        </xdr:cNvPr>
        <xdr:cNvSpPr/>
      </xdr:nvSpPr>
      <xdr:spPr>
        <a:xfrm>
          <a:off x="10290810" y="5434774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315</xdr:row>
      <xdr:rowOff>62865</xdr:rowOff>
    </xdr:from>
    <xdr:to>
      <xdr:col>13</xdr:col>
      <xdr:colOff>180975</xdr:colOff>
      <xdr:row>315</xdr:row>
      <xdr:rowOff>167640</xdr:rowOff>
    </xdr:to>
    <xdr:sp macro="" textlink="">
      <xdr:nvSpPr>
        <xdr:cNvPr id="281" name="Freeform 10707">
          <a:extLst>
            <a:ext uri="{FF2B5EF4-FFF2-40B4-BE49-F238E27FC236}">
              <a16:creationId xmlns:a16="http://schemas.microsoft.com/office/drawing/2014/main" id="{D649DD43-C727-4235-881D-0F687D402212}"/>
            </a:ext>
          </a:extLst>
        </xdr:cNvPr>
        <xdr:cNvSpPr/>
      </xdr:nvSpPr>
      <xdr:spPr>
        <a:xfrm>
          <a:off x="4812030" y="5594032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306</xdr:row>
      <xdr:rowOff>47625</xdr:rowOff>
    </xdr:from>
    <xdr:to>
      <xdr:col>21</xdr:col>
      <xdr:colOff>180975</xdr:colOff>
      <xdr:row>306</xdr:row>
      <xdr:rowOff>152400</xdr:rowOff>
    </xdr:to>
    <xdr:sp macro="" textlink="">
      <xdr:nvSpPr>
        <xdr:cNvPr id="282" name="Freeform 10707">
          <a:extLst>
            <a:ext uri="{FF2B5EF4-FFF2-40B4-BE49-F238E27FC236}">
              <a16:creationId xmlns:a16="http://schemas.microsoft.com/office/drawing/2014/main" id="{C635F47E-74F7-42D8-A2E2-A2C1AB023CFD}"/>
            </a:ext>
          </a:extLst>
        </xdr:cNvPr>
        <xdr:cNvSpPr/>
      </xdr:nvSpPr>
      <xdr:spPr>
        <a:xfrm>
          <a:off x="7943850" y="543477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0</xdr:colOff>
      <xdr:row>324</xdr:row>
      <xdr:rowOff>57150</xdr:rowOff>
    </xdr:from>
    <xdr:to>
      <xdr:col>22</xdr:col>
      <xdr:colOff>0</xdr:colOff>
      <xdr:row>326</xdr:row>
      <xdr:rowOff>0</xdr:rowOff>
    </xdr:to>
    <xdr:sp macro="" textlink="">
      <xdr:nvSpPr>
        <xdr:cNvPr id="283" name="AutoShape 46">
          <a:extLst>
            <a:ext uri="{FF2B5EF4-FFF2-40B4-BE49-F238E27FC236}">
              <a16:creationId xmlns:a16="http://schemas.microsoft.com/office/drawing/2014/main" id="{A7EACA39-0CEB-409C-9472-F496A4B2F094}"/>
            </a:ext>
          </a:extLst>
        </xdr:cNvPr>
        <xdr:cNvSpPr>
          <a:spLocks noChangeArrowheads="1"/>
        </xdr:cNvSpPr>
      </xdr:nvSpPr>
      <xdr:spPr>
        <a:xfrm>
          <a:off x="8572500" y="575119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324</xdr:row>
      <xdr:rowOff>65246</xdr:rowOff>
    </xdr:from>
    <xdr:to>
      <xdr:col>28</xdr:col>
      <xdr:colOff>0</xdr:colOff>
      <xdr:row>325</xdr:row>
      <xdr:rowOff>174784</xdr:rowOff>
    </xdr:to>
    <xdr:sp macro="" textlink="">
      <xdr:nvSpPr>
        <xdr:cNvPr id="284" name="AutoShape 46">
          <a:extLst>
            <a:ext uri="{FF2B5EF4-FFF2-40B4-BE49-F238E27FC236}">
              <a16:creationId xmlns:a16="http://schemas.microsoft.com/office/drawing/2014/main" id="{ADB11AAB-BC29-48FC-B8CA-3EEAE1449A7A}"/>
            </a:ext>
          </a:extLst>
        </xdr:cNvPr>
        <xdr:cNvSpPr>
          <a:spLocks noChangeArrowheads="1"/>
        </xdr:cNvSpPr>
      </xdr:nvSpPr>
      <xdr:spPr>
        <a:xfrm>
          <a:off x="10873740" y="57520046"/>
          <a:ext cx="373380" cy="284798"/>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7620</xdr:colOff>
      <xdr:row>333</xdr:row>
      <xdr:rowOff>51434</xdr:rowOff>
    </xdr:from>
    <xdr:to>
      <xdr:col>2</xdr:col>
      <xdr:colOff>1905</xdr:colOff>
      <xdr:row>334</xdr:row>
      <xdr:rowOff>175259</xdr:rowOff>
    </xdr:to>
    <xdr:sp macro="" textlink="">
      <xdr:nvSpPr>
        <xdr:cNvPr id="285" name="AutoShape 46">
          <a:extLst>
            <a:ext uri="{FF2B5EF4-FFF2-40B4-BE49-F238E27FC236}">
              <a16:creationId xmlns:a16="http://schemas.microsoft.com/office/drawing/2014/main" id="{41EDED06-8125-484B-ACBF-966A8BC68B9A}"/>
            </a:ext>
          </a:extLst>
        </xdr:cNvPr>
        <xdr:cNvSpPr>
          <a:spLocks noChangeArrowheads="1"/>
        </xdr:cNvSpPr>
      </xdr:nvSpPr>
      <xdr:spPr>
        <a:xfrm>
          <a:off x="548640" y="59083574"/>
          <a:ext cx="382905" cy="299085"/>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333</xdr:row>
      <xdr:rowOff>38100</xdr:rowOff>
    </xdr:from>
    <xdr:to>
      <xdr:col>4</xdr:col>
      <xdr:colOff>0</xdr:colOff>
      <xdr:row>335</xdr:row>
      <xdr:rowOff>0</xdr:rowOff>
    </xdr:to>
    <xdr:sp macro="" textlink="">
      <xdr:nvSpPr>
        <xdr:cNvPr id="286" name="AutoShape 46">
          <a:extLst>
            <a:ext uri="{FF2B5EF4-FFF2-40B4-BE49-F238E27FC236}">
              <a16:creationId xmlns:a16="http://schemas.microsoft.com/office/drawing/2014/main" id="{681066EA-04F0-4985-B46C-BEADAD9AEB1F}"/>
            </a:ext>
          </a:extLst>
        </xdr:cNvPr>
        <xdr:cNvSpPr>
          <a:spLocks noChangeArrowheads="1"/>
        </xdr:cNvSpPr>
      </xdr:nvSpPr>
      <xdr:spPr>
        <a:xfrm>
          <a:off x="1440180" y="59070240"/>
          <a:ext cx="381000" cy="31242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7620</xdr:colOff>
      <xdr:row>333</xdr:row>
      <xdr:rowOff>57150</xdr:rowOff>
    </xdr:from>
    <xdr:to>
      <xdr:col>5</xdr:col>
      <xdr:colOff>360045</xdr:colOff>
      <xdr:row>335</xdr:row>
      <xdr:rowOff>0</xdr:rowOff>
    </xdr:to>
    <xdr:sp macro="" textlink="">
      <xdr:nvSpPr>
        <xdr:cNvPr id="287" name="AutoShape 46">
          <a:extLst>
            <a:ext uri="{FF2B5EF4-FFF2-40B4-BE49-F238E27FC236}">
              <a16:creationId xmlns:a16="http://schemas.microsoft.com/office/drawing/2014/main" id="{186AE051-8BA5-4D89-AC9A-32CF2CF09445}"/>
            </a:ext>
          </a:extLst>
        </xdr:cNvPr>
        <xdr:cNvSpPr>
          <a:spLocks noChangeArrowheads="1"/>
        </xdr:cNvSpPr>
      </xdr:nvSpPr>
      <xdr:spPr>
        <a:xfrm>
          <a:off x="226314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333</xdr:row>
      <xdr:rowOff>57150</xdr:rowOff>
    </xdr:from>
    <xdr:to>
      <xdr:col>7</xdr:col>
      <xdr:colOff>352425</xdr:colOff>
      <xdr:row>335</xdr:row>
      <xdr:rowOff>0</xdr:rowOff>
    </xdr:to>
    <xdr:sp macro="" textlink="">
      <xdr:nvSpPr>
        <xdr:cNvPr id="288" name="AutoShape 46">
          <a:extLst>
            <a:ext uri="{FF2B5EF4-FFF2-40B4-BE49-F238E27FC236}">
              <a16:creationId xmlns:a16="http://schemas.microsoft.com/office/drawing/2014/main" id="{27F51A63-3AA4-4B44-8428-537441F3E26A}"/>
            </a:ext>
          </a:extLst>
        </xdr:cNvPr>
        <xdr:cNvSpPr>
          <a:spLocks noChangeArrowheads="1"/>
        </xdr:cNvSpPr>
      </xdr:nvSpPr>
      <xdr:spPr>
        <a:xfrm>
          <a:off x="305562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1</xdr:colOff>
      <xdr:row>333</xdr:row>
      <xdr:rowOff>45944</xdr:rowOff>
    </xdr:from>
    <xdr:to>
      <xdr:col>10</xdr:col>
      <xdr:colOff>0</xdr:colOff>
      <xdr:row>335</xdr:row>
      <xdr:rowOff>0</xdr:rowOff>
    </xdr:to>
    <xdr:sp macro="" textlink="">
      <xdr:nvSpPr>
        <xdr:cNvPr id="289" name="AutoShape 46">
          <a:extLst>
            <a:ext uri="{FF2B5EF4-FFF2-40B4-BE49-F238E27FC236}">
              <a16:creationId xmlns:a16="http://schemas.microsoft.com/office/drawing/2014/main" id="{F0698359-308D-4DE3-AA27-7552E1F4730B}"/>
            </a:ext>
          </a:extLst>
        </xdr:cNvPr>
        <xdr:cNvSpPr>
          <a:spLocks noChangeArrowheads="1"/>
        </xdr:cNvSpPr>
      </xdr:nvSpPr>
      <xdr:spPr>
        <a:xfrm>
          <a:off x="3855721" y="59078084"/>
          <a:ext cx="365759" cy="304576"/>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324</xdr:row>
      <xdr:rowOff>57150</xdr:rowOff>
    </xdr:from>
    <xdr:to>
      <xdr:col>23</xdr:col>
      <xdr:colOff>352425</xdr:colOff>
      <xdr:row>326</xdr:row>
      <xdr:rowOff>0</xdr:rowOff>
    </xdr:to>
    <xdr:sp macro="" textlink="">
      <xdr:nvSpPr>
        <xdr:cNvPr id="290" name="AutoShape 46">
          <a:extLst>
            <a:ext uri="{FF2B5EF4-FFF2-40B4-BE49-F238E27FC236}">
              <a16:creationId xmlns:a16="http://schemas.microsoft.com/office/drawing/2014/main" id="{42EBA253-567E-45CA-8F38-958924094D92}"/>
            </a:ext>
          </a:extLst>
        </xdr:cNvPr>
        <xdr:cNvSpPr>
          <a:spLocks noChangeArrowheads="1"/>
        </xdr:cNvSpPr>
      </xdr:nvSpPr>
      <xdr:spPr>
        <a:xfrm>
          <a:off x="934974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324</xdr:row>
      <xdr:rowOff>57150</xdr:rowOff>
    </xdr:from>
    <xdr:to>
      <xdr:col>25</xdr:col>
      <xdr:colOff>352425</xdr:colOff>
      <xdr:row>326</xdr:row>
      <xdr:rowOff>0</xdr:rowOff>
    </xdr:to>
    <xdr:sp macro="" textlink="">
      <xdr:nvSpPr>
        <xdr:cNvPr id="291" name="AutoShape 46">
          <a:extLst>
            <a:ext uri="{FF2B5EF4-FFF2-40B4-BE49-F238E27FC236}">
              <a16:creationId xmlns:a16="http://schemas.microsoft.com/office/drawing/2014/main" id="{162AD516-4214-4697-B3B7-A68C00D8CE07}"/>
            </a:ext>
          </a:extLst>
        </xdr:cNvPr>
        <xdr:cNvSpPr>
          <a:spLocks noChangeArrowheads="1"/>
        </xdr:cNvSpPr>
      </xdr:nvSpPr>
      <xdr:spPr>
        <a:xfrm>
          <a:off x="1011936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324</xdr:row>
      <xdr:rowOff>57150</xdr:rowOff>
    </xdr:from>
    <xdr:to>
      <xdr:col>19</xdr:col>
      <xdr:colOff>352425</xdr:colOff>
      <xdr:row>326</xdr:row>
      <xdr:rowOff>0</xdr:rowOff>
    </xdr:to>
    <xdr:sp macro="" textlink="">
      <xdr:nvSpPr>
        <xdr:cNvPr id="292" name="AutoShape 46">
          <a:extLst>
            <a:ext uri="{FF2B5EF4-FFF2-40B4-BE49-F238E27FC236}">
              <a16:creationId xmlns:a16="http://schemas.microsoft.com/office/drawing/2014/main" id="{A822F619-3708-4F74-B6EF-E5D17172B4A4}"/>
            </a:ext>
          </a:extLst>
        </xdr:cNvPr>
        <xdr:cNvSpPr>
          <a:spLocks noChangeArrowheads="1"/>
        </xdr:cNvSpPr>
      </xdr:nvSpPr>
      <xdr:spPr>
        <a:xfrm>
          <a:off x="777240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324</xdr:row>
      <xdr:rowOff>57150</xdr:rowOff>
    </xdr:from>
    <xdr:to>
      <xdr:col>17</xdr:col>
      <xdr:colOff>352425</xdr:colOff>
      <xdr:row>326</xdr:row>
      <xdr:rowOff>0</xdr:rowOff>
    </xdr:to>
    <xdr:sp macro="" textlink="">
      <xdr:nvSpPr>
        <xdr:cNvPr id="293" name="AutoShape 46">
          <a:extLst>
            <a:ext uri="{FF2B5EF4-FFF2-40B4-BE49-F238E27FC236}">
              <a16:creationId xmlns:a16="http://schemas.microsoft.com/office/drawing/2014/main" id="{1BFE7D68-BFDC-40A3-865F-2AAF1E2D7DE6}"/>
            </a:ext>
          </a:extLst>
        </xdr:cNvPr>
        <xdr:cNvSpPr>
          <a:spLocks noChangeArrowheads="1"/>
        </xdr:cNvSpPr>
      </xdr:nvSpPr>
      <xdr:spPr>
        <a:xfrm>
          <a:off x="699516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161925</xdr:colOff>
      <xdr:row>324</xdr:row>
      <xdr:rowOff>57150</xdr:rowOff>
    </xdr:from>
    <xdr:to>
      <xdr:col>17</xdr:col>
      <xdr:colOff>160020</xdr:colOff>
      <xdr:row>324</xdr:row>
      <xdr:rowOff>137160</xdr:rowOff>
    </xdr:to>
    <xdr:sp macro="" textlink="">
      <xdr:nvSpPr>
        <xdr:cNvPr id="301" name="Freeform 10707">
          <a:extLst>
            <a:ext uri="{FF2B5EF4-FFF2-40B4-BE49-F238E27FC236}">
              <a16:creationId xmlns:a16="http://schemas.microsoft.com/office/drawing/2014/main" id="{9BEC3FA8-9740-4604-A07A-8CB5F00096D8}"/>
            </a:ext>
          </a:extLst>
        </xdr:cNvPr>
        <xdr:cNvSpPr/>
      </xdr:nvSpPr>
      <xdr:spPr>
        <a:xfrm>
          <a:off x="6372225" y="57511950"/>
          <a:ext cx="782955" cy="8001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324</xdr:row>
      <xdr:rowOff>47625</xdr:rowOff>
    </xdr:from>
    <xdr:to>
      <xdr:col>19</xdr:col>
      <xdr:colOff>180975</xdr:colOff>
      <xdr:row>324</xdr:row>
      <xdr:rowOff>152400</xdr:rowOff>
    </xdr:to>
    <xdr:sp macro="" textlink="">
      <xdr:nvSpPr>
        <xdr:cNvPr id="302" name="Freeform 10707">
          <a:extLst>
            <a:ext uri="{FF2B5EF4-FFF2-40B4-BE49-F238E27FC236}">
              <a16:creationId xmlns:a16="http://schemas.microsoft.com/office/drawing/2014/main" id="{8B3F0715-1A83-445D-BC5E-2D4937ED794B}"/>
            </a:ext>
          </a:extLst>
        </xdr:cNvPr>
        <xdr:cNvSpPr/>
      </xdr:nvSpPr>
      <xdr:spPr>
        <a:xfrm>
          <a:off x="7166610" y="575024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324</xdr:row>
      <xdr:rowOff>47625</xdr:rowOff>
    </xdr:from>
    <xdr:to>
      <xdr:col>23</xdr:col>
      <xdr:colOff>180975</xdr:colOff>
      <xdr:row>324</xdr:row>
      <xdr:rowOff>152400</xdr:rowOff>
    </xdr:to>
    <xdr:sp macro="" textlink="">
      <xdr:nvSpPr>
        <xdr:cNvPr id="303" name="Freeform 10707">
          <a:extLst>
            <a:ext uri="{FF2B5EF4-FFF2-40B4-BE49-F238E27FC236}">
              <a16:creationId xmlns:a16="http://schemas.microsoft.com/office/drawing/2014/main" id="{1FED2E2D-B064-4775-BD68-8D99C4472C3F}"/>
            </a:ext>
          </a:extLst>
        </xdr:cNvPr>
        <xdr:cNvSpPr/>
      </xdr:nvSpPr>
      <xdr:spPr>
        <a:xfrm>
          <a:off x="8743950" y="575024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324</xdr:row>
      <xdr:rowOff>47625</xdr:rowOff>
    </xdr:from>
    <xdr:to>
      <xdr:col>21</xdr:col>
      <xdr:colOff>180975</xdr:colOff>
      <xdr:row>324</xdr:row>
      <xdr:rowOff>152400</xdr:rowOff>
    </xdr:to>
    <xdr:sp macro="" textlink="">
      <xdr:nvSpPr>
        <xdr:cNvPr id="306" name="Freeform 10707">
          <a:extLst>
            <a:ext uri="{FF2B5EF4-FFF2-40B4-BE49-F238E27FC236}">
              <a16:creationId xmlns:a16="http://schemas.microsoft.com/office/drawing/2014/main" id="{EC6A1230-28F4-42DE-A64E-5423250CCD1D}"/>
            </a:ext>
          </a:extLst>
        </xdr:cNvPr>
        <xdr:cNvSpPr/>
      </xdr:nvSpPr>
      <xdr:spPr>
        <a:xfrm>
          <a:off x="7943850" y="575024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335</xdr:row>
      <xdr:rowOff>0</xdr:rowOff>
    </xdr:from>
    <xdr:to>
      <xdr:col>5</xdr:col>
      <xdr:colOff>352425</xdr:colOff>
      <xdr:row>335</xdr:row>
      <xdr:rowOff>0</xdr:rowOff>
    </xdr:to>
    <xdr:sp macro="" textlink="">
      <xdr:nvSpPr>
        <xdr:cNvPr id="307" name="AutoShape 46">
          <a:extLst>
            <a:ext uri="{FF2B5EF4-FFF2-40B4-BE49-F238E27FC236}">
              <a16:creationId xmlns:a16="http://schemas.microsoft.com/office/drawing/2014/main" id="{18F652D5-B922-4475-98CD-C94F9AA8F6F8}"/>
            </a:ext>
          </a:extLst>
        </xdr:cNvPr>
        <xdr:cNvSpPr>
          <a:spLocks noChangeArrowheads="1"/>
        </xdr:cNvSpPr>
      </xdr:nvSpPr>
      <xdr:spPr>
        <a:xfrm>
          <a:off x="2255520" y="5938266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326</xdr:row>
      <xdr:rowOff>0</xdr:rowOff>
    </xdr:from>
    <xdr:to>
      <xdr:col>21</xdr:col>
      <xdr:colOff>352425</xdr:colOff>
      <xdr:row>326</xdr:row>
      <xdr:rowOff>0</xdr:rowOff>
    </xdr:to>
    <xdr:sp macro="" textlink="">
      <xdr:nvSpPr>
        <xdr:cNvPr id="308" name="AutoShape 46">
          <a:extLst>
            <a:ext uri="{FF2B5EF4-FFF2-40B4-BE49-F238E27FC236}">
              <a16:creationId xmlns:a16="http://schemas.microsoft.com/office/drawing/2014/main" id="{D325EBDB-1225-40E8-B940-1B509ED1C8E8}"/>
            </a:ext>
          </a:extLst>
        </xdr:cNvPr>
        <xdr:cNvSpPr>
          <a:spLocks noChangeArrowheads="1"/>
        </xdr:cNvSpPr>
      </xdr:nvSpPr>
      <xdr:spPr>
        <a:xfrm>
          <a:off x="8572500" y="57805320"/>
          <a:ext cx="352425" cy="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315</xdr:row>
      <xdr:rowOff>57150</xdr:rowOff>
    </xdr:from>
    <xdr:to>
      <xdr:col>22</xdr:col>
      <xdr:colOff>0</xdr:colOff>
      <xdr:row>317</xdr:row>
      <xdr:rowOff>0</xdr:rowOff>
    </xdr:to>
    <xdr:sp macro="" textlink="">
      <xdr:nvSpPr>
        <xdr:cNvPr id="309" name="AutoShape 46">
          <a:extLst>
            <a:ext uri="{FF2B5EF4-FFF2-40B4-BE49-F238E27FC236}">
              <a16:creationId xmlns:a16="http://schemas.microsoft.com/office/drawing/2014/main" id="{ADFB96F4-CB84-49EB-BE38-AB141BF5C6A8}"/>
            </a:ext>
          </a:extLst>
        </xdr:cNvPr>
        <xdr:cNvSpPr>
          <a:spLocks noChangeArrowheads="1"/>
        </xdr:cNvSpPr>
      </xdr:nvSpPr>
      <xdr:spPr>
        <a:xfrm>
          <a:off x="8572500" y="559346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315</xdr:row>
      <xdr:rowOff>65246</xdr:rowOff>
    </xdr:from>
    <xdr:to>
      <xdr:col>28</xdr:col>
      <xdr:colOff>0</xdr:colOff>
      <xdr:row>316</xdr:row>
      <xdr:rowOff>174784</xdr:rowOff>
    </xdr:to>
    <xdr:sp macro="" textlink="">
      <xdr:nvSpPr>
        <xdr:cNvPr id="310" name="AutoShape 46">
          <a:extLst>
            <a:ext uri="{FF2B5EF4-FFF2-40B4-BE49-F238E27FC236}">
              <a16:creationId xmlns:a16="http://schemas.microsoft.com/office/drawing/2014/main" id="{B3417EE8-7D95-4273-B832-E9F6B4D9352C}"/>
            </a:ext>
          </a:extLst>
        </xdr:cNvPr>
        <xdr:cNvSpPr>
          <a:spLocks noChangeArrowheads="1"/>
        </xdr:cNvSpPr>
      </xdr:nvSpPr>
      <xdr:spPr>
        <a:xfrm>
          <a:off x="10873740" y="55942706"/>
          <a:ext cx="373380" cy="284798"/>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533400</xdr:colOff>
      <xdr:row>324</xdr:row>
      <xdr:rowOff>51434</xdr:rowOff>
    </xdr:from>
    <xdr:to>
      <xdr:col>2</xdr:col>
      <xdr:colOff>0</xdr:colOff>
      <xdr:row>325</xdr:row>
      <xdr:rowOff>175259</xdr:rowOff>
    </xdr:to>
    <xdr:sp macro="" textlink="">
      <xdr:nvSpPr>
        <xdr:cNvPr id="311" name="AutoShape 46">
          <a:extLst>
            <a:ext uri="{FF2B5EF4-FFF2-40B4-BE49-F238E27FC236}">
              <a16:creationId xmlns:a16="http://schemas.microsoft.com/office/drawing/2014/main" id="{04B43FAE-451B-4062-8837-8126BFE9E8BB}"/>
            </a:ext>
          </a:extLst>
        </xdr:cNvPr>
        <xdr:cNvSpPr>
          <a:spLocks noChangeArrowheads="1"/>
        </xdr:cNvSpPr>
      </xdr:nvSpPr>
      <xdr:spPr>
        <a:xfrm>
          <a:off x="533400" y="57506234"/>
          <a:ext cx="396240" cy="299085"/>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15240</xdr:colOff>
      <xdr:row>324</xdr:row>
      <xdr:rowOff>57150</xdr:rowOff>
    </xdr:from>
    <xdr:to>
      <xdr:col>8</xdr:col>
      <xdr:colOff>1905</xdr:colOff>
      <xdr:row>326</xdr:row>
      <xdr:rowOff>0</xdr:rowOff>
    </xdr:to>
    <xdr:sp macro="" textlink="">
      <xdr:nvSpPr>
        <xdr:cNvPr id="314" name="AutoShape 46">
          <a:extLst>
            <a:ext uri="{FF2B5EF4-FFF2-40B4-BE49-F238E27FC236}">
              <a16:creationId xmlns:a16="http://schemas.microsoft.com/office/drawing/2014/main" id="{1FBCA363-899D-4685-B637-C7C07DA05B2B}"/>
            </a:ext>
          </a:extLst>
        </xdr:cNvPr>
        <xdr:cNvSpPr>
          <a:spLocks noChangeArrowheads="1"/>
        </xdr:cNvSpPr>
      </xdr:nvSpPr>
      <xdr:spPr>
        <a:xfrm>
          <a:off x="307086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324</xdr:row>
      <xdr:rowOff>57150</xdr:rowOff>
    </xdr:from>
    <xdr:to>
      <xdr:col>9</xdr:col>
      <xdr:colOff>352425</xdr:colOff>
      <xdr:row>326</xdr:row>
      <xdr:rowOff>0</xdr:rowOff>
    </xdr:to>
    <xdr:sp macro="" textlink="">
      <xdr:nvSpPr>
        <xdr:cNvPr id="315" name="AutoShape 46">
          <a:extLst>
            <a:ext uri="{FF2B5EF4-FFF2-40B4-BE49-F238E27FC236}">
              <a16:creationId xmlns:a16="http://schemas.microsoft.com/office/drawing/2014/main" id="{C7C1BB08-22A5-4CF4-BE40-CB42D6C348DF}"/>
            </a:ext>
          </a:extLst>
        </xdr:cNvPr>
        <xdr:cNvSpPr>
          <a:spLocks noChangeArrowheads="1"/>
        </xdr:cNvSpPr>
      </xdr:nvSpPr>
      <xdr:spPr>
        <a:xfrm>
          <a:off x="385572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7620</xdr:colOff>
      <xdr:row>324</xdr:row>
      <xdr:rowOff>57150</xdr:rowOff>
    </xdr:from>
    <xdr:to>
      <xdr:col>11</xdr:col>
      <xdr:colOff>360045</xdr:colOff>
      <xdr:row>326</xdr:row>
      <xdr:rowOff>0</xdr:rowOff>
    </xdr:to>
    <xdr:sp macro="" textlink="">
      <xdr:nvSpPr>
        <xdr:cNvPr id="316" name="AutoShape 46">
          <a:extLst>
            <a:ext uri="{FF2B5EF4-FFF2-40B4-BE49-F238E27FC236}">
              <a16:creationId xmlns:a16="http://schemas.microsoft.com/office/drawing/2014/main" id="{E2456D2B-9AC4-4048-B2DA-5A8684F55020}"/>
            </a:ext>
          </a:extLst>
        </xdr:cNvPr>
        <xdr:cNvSpPr>
          <a:spLocks noChangeArrowheads="1"/>
        </xdr:cNvSpPr>
      </xdr:nvSpPr>
      <xdr:spPr>
        <a:xfrm>
          <a:off x="464820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324</xdr:row>
      <xdr:rowOff>64770</xdr:rowOff>
    </xdr:from>
    <xdr:to>
      <xdr:col>13</xdr:col>
      <xdr:colOff>352425</xdr:colOff>
      <xdr:row>326</xdr:row>
      <xdr:rowOff>7620</xdr:rowOff>
    </xdr:to>
    <xdr:sp macro="" textlink="">
      <xdr:nvSpPr>
        <xdr:cNvPr id="321" name="AutoShape 46">
          <a:extLst>
            <a:ext uri="{FF2B5EF4-FFF2-40B4-BE49-F238E27FC236}">
              <a16:creationId xmlns:a16="http://schemas.microsoft.com/office/drawing/2014/main" id="{D292AF71-5281-4B1F-B557-62D18A0D8B23}"/>
            </a:ext>
          </a:extLst>
        </xdr:cNvPr>
        <xdr:cNvSpPr>
          <a:spLocks noChangeArrowheads="1"/>
        </xdr:cNvSpPr>
      </xdr:nvSpPr>
      <xdr:spPr>
        <a:xfrm>
          <a:off x="5425440" y="575195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171450</xdr:colOff>
      <xdr:row>324</xdr:row>
      <xdr:rowOff>47625</xdr:rowOff>
    </xdr:from>
    <xdr:to>
      <xdr:col>3</xdr:col>
      <xdr:colOff>180975</xdr:colOff>
      <xdr:row>324</xdr:row>
      <xdr:rowOff>152400</xdr:rowOff>
    </xdr:to>
    <xdr:sp macro="" textlink="">
      <xdr:nvSpPr>
        <xdr:cNvPr id="324" name="Freeform 10707">
          <a:extLst>
            <a:ext uri="{FF2B5EF4-FFF2-40B4-BE49-F238E27FC236}">
              <a16:creationId xmlns:a16="http://schemas.microsoft.com/office/drawing/2014/main" id="{3B7ABFEC-C7D9-4680-BB34-49BD0B476462}"/>
            </a:ext>
          </a:extLst>
        </xdr:cNvPr>
        <xdr:cNvSpPr/>
      </xdr:nvSpPr>
      <xdr:spPr>
        <a:xfrm>
          <a:off x="712470" y="5750242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324</xdr:row>
      <xdr:rowOff>47625</xdr:rowOff>
    </xdr:from>
    <xdr:to>
      <xdr:col>5</xdr:col>
      <xdr:colOff>180975</xdr:colOff>
      <xdr:row>324</xdr:row>
      <xdr:rowOff>152400</xdr:rowOff>
    </xdr:to>
    <xdr:sp macro="" textlink="">
      <xdr:nvSpPr>
        <xdr:cNvPr id="325" name="Freeform 10707">
          <a:extLst>
            <a:ext uri="{FF2B5EF4-FFF2-40B4-BE49-F238E27FC236}">
              <a16:creationId xmlns:a16="http://schemas.microsoft.com/office/drawing/2014/main" id="{72568D0C-E8BF-4412-A4DC-8BEDD10EB9B8}"/>
            </a:ext>
          </a:extLst>
        </xdr:cNvPr>
        <xdr:cNvSpPr/>
      </xdr:nvSpPr>
      <xdr:spPr>
        <a:xfrm>
          <a:off x="1611630" y="5750242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324</xdr:row>
      <xdr:rowOff>47625</xdr:rowOff>
    </xdr:from>
    <xdr:to>
      <xdr:col>7</xdr:col>
      <xdr:colOff>180975</xdr:colOff>
      <xdr:row>324</xdr:row>
      <xdr:rowOff>152400</xdr:rowOff>
    </xdr:to>
    <xdr:sp macro="" textlink="">
      <xdr:nvSpPr>
        <xdr:cNvPr id="326" name="Freeform 10707">
          <a:extLst>
            <a:ext uri="{FF2B5EF4-FFF2-40B4-BE49-F238E27FC236}">
              <a16:creationId xmlns:a16="http://schemas.microsoft.com/office/drawing/2014/main" id="{F79770FA-7E20-473C-B5EF-7FD17941F03E}"/>
            </a:ext>
          </a:extLst>
        </xdr:cNvPr>
        <xdr:cNvSpPr/>
      </xdr:nvSpPr>
      <xdr:spPr>
        <a:xfrm>
          <a:off x="2426970" y="575024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324</xdr:row>
      <xdr:rowOff>47625</xdr:rowOff>
    </xdr:from>
    <xdr:to>
      <xdr:col>9</xdr:col>
      <xdr:colOff>180975</xdr:colOff>
      <xdr:row>324</xdr:row>
      <xdr:rowOff>152400</xdr:rowOff>
    </xdr:to>
    <xdr:sp macro="" textlink="">
      <xdr:nvSpPr>
        <xdr:cNvPr id="327" name="Freeform 10707">
          <a:extLst>
            <a:ext uri="{FF2B5EF4-FFF2-40B4-BE49-F238E27FC236}">
              <a16:creationId xmlns:a16="http://schemas.microsoft.com/office/drawing/2014/main" id="{8D2203C7-C4D9-451E-887C-6727F4A725C3}"/>
            </a:ext>
          </a:extLst>
        </xdr:cNvPr>
        <xdr:cNvSpPr/>
      </xdr:nvSpPr>
      <xdr:spPr>
        <a:xfrm>
          <a:off x="3227070" y="575024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324</xdr:row>
      <xdr:rowOff>47625</xdr:rowOff>
    </xdr:from>
    <xdr:to>
      <xdr:col>11</xdr:col>
      <xdr:colOff>180975</xdr:colOff>
      <xdr:row>324</xdr:row>
      <xdr:rowOff>152400</xdr:rowOff>
    </xdr:to>
    <xdr:sp macro="" textlink="">
      <xdr:nvSpPr>
        <xdr:cNvPr id="328" name="Freeform 10707">
          <a:extLst>
            <a:ext uri="{FF2B5EF4-FFF2-40B4-BE49-F238E27FC236}">
              <a16:creationId xmlns:a16="http://schemas.microsoft.com/office/drawing/2014/main" id="{58DAFD62-8CB2-4CEB-8B2E-020AF018687E}"/>
            </a:ext>
          </a:extLst>
        </xdr:cNvPr>
        <xdr:cNvSpPr/>
      </xdr:nvSpPr>
      <xdr:spPr>
        <a:xfrm>
          <a:off x="4027170" y="5750242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324</xdr:row>
      <xdr:rowOff>47625</xdr:rowOff>
    </xdr:from>
    <xdr:to>
      <xdr:col>13</xdr:col>
      <xdr:colOff>180975</xdr:colOff>
      <xdr:row>324</xdr:row>
      <xdr:rowOff>152400</xdr:rowOff>
    </xdr:to>
    <xdr:sp macro="" textlink="">
      <xdr:nvSpPr>
        <xdr:cNvPr id="329" name="Freeform 10707">
          <a:extLst>
            <a:ext uri="{FF2B5EF4-FFF2-40B4-BE49-F238E27FC236}">
              <a16:creationId xmlns:a16="http://schemas.microsoft.com/office/drawing/2014/main" id="{34267353-CB06-4724-B2A2-96E811290553}"/>
            </a:ext>
          </a:extLst>
        </xdr:cNvPr>
        <xdr:cNvSpPr/>
      </xdr:nvSpPr>
      <xdr:spPr>
        <a:xfrm>
          <a:off x="4812030" y="5750242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180975</xdr:colOff>
      <xdr:row>324</xdr:row>
      <xdr:rowOff>55245</xdr:rowOff>
    </xdr:from>
    <xdr:to>
      <xdr:col>15</xdr:col>
      <xdr:colOff>161925</xdr:colOff>
      <xdr:row>324</xdr:row>
      <xdr:rowOff>131445</xdr:rowOff>
    </xdr:to>
    <xdr:sp macro="" textlink="">
      <xdr:nvSpPr>
        <xdr:cNvPr id="330" name="Freeform 10707">
          <a:extLst>
            <a:ext uri="{FF2B5EF4-FFF2-40B4-BE49-F238E27FC236}">
              <a16:creationId xmlns:a16="http://schemas.microsoft.com/office/drawing/2014/main" id="{2E35965C-1471-426E-8FE6-76BAAD3C680E}"/>
            </a:ext>
          </a:extLst>
        </xdr:cNvPr>
        <xdr:cNvSpPr/>
      </xdr:nvSpPr>
      <xdr:spPr>
        <a:xfrm>
          <a:off x="5606415" y="57510045"/>
          <a:ext cx="765810"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326</xdr:row>
      <xdr:rowOff>0</xdr:rowOff>
    </xdr:from>
    <xdr:to>
      <xdr:col>5</xdr:col>
      <xdr:colOff>352425</xdr:colOff>
      <xdr:row>326</xdr:row>
      <xdr:rowOff>0</xdr:rowOff>
    </xdr:to>
    <xdr:sp macro="" textlink="">
      <xdr:nvSpPr>
        <xdr:cNvPr id="331" name="AutoShape 46">
          <a:extLst>
            <a:ext uri="{FF2B5EF4-FFF2-40B4-BE49-F238E27FC236}">
              <a16:creationId xmlns:a16="http://schemas.microsoft.com/office/drawing/2014/main" id="{B2F81138-B27A-43A7-8C2C-C1869BDC65E4}"/>
            </a:ext>
          </a:extLst>
        </xdr:cNvPr>
        <xdr:cNvSpPr>
          <a:spLocks noChangeArrowheads="1"/>
        </xdr:cNvSpPr>
      </xdr:nvSpPr>
      <xdr:spPr>
        <a:xfrm>
          <a:off x="2255520" y="57805320"/>
          <a:ext cx="352425" cy="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352</xdr:row>
      <xdr:rowOff>65246</xdr:rowOff>
    </xdr:from>
    <xdr:to>
      <xdr:col>2</xdr:col>
      <xdr:colOff>0</xdr:colOff>
      <xdr:row>353</xdr:row>
      <xdr:rowOff>174784</xdr:rowOff>
    </xdr:to>
    <xdr:sp macro="" textlink="">
      <xdr:nvSpPr>
        <xdr:cNvPr id="332" name="AutoShape 46">
          <a:extLst>
            <a:ext uri="{FF2B5EF4-FFF2-40B4-BE49-F238E27FC236}">
              <a16:creationId xmlns:a16="http://schemas.microsoft.com/office/drawing/2014/main" id="{C6AD542F-DAF9-4D2F-A785-C81E52E8E0A3}"/>
            </a:ext>
          </a:extLst>
        </xdr:cNvPr>
        <xdr:cNvSpPr>
          <a:spLocks noChangeArrowheads="1"/>
        </xdr:cNvSpPr>
      </xdr:nvSpPr>
      <xdr:spPr>
        <a:xfrm>
          <a:off x="541020" y="62427326"/>
          <a:ext cx="388620" cy="284798"/>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352</xdr:row>
      <xdr:rowOff>57150</xdr:rowOff>
    </xdr:from>
    <xdr:to>
      <xdr:col>4</xdr:col>
      <xdr:colOff>0</xdr:colOff>
      <xdr:row>354</xdr:row>
      <xdr:rowOff>0</xdr:rowOff>
    </xdr:to>
    <xdr:sp macro="" textlink="">
      <xdr:nvSpPr>
        <xdr:cNvPr id="333" name="AutoShape 46">
          <a:extLst>
            <a:ext uri="{FF2B5EF4-FFF2-40B4-BE49-F238E27FC236}">
              <a16:creationId xmlns:a16="http://schemas.microsoft.com/office/drawing/2014/main" id="{43BB4DC8-E1BE-4F99-AA1C-B7B94DF97749}"/>
            </a:ext>
          </a:extLst>
        </xdr:cNvPr>
        <xdr:cNvSpPr>
          <a:spLocks noChangeArrowheads="1"/>
        </xdr:cNvSpPr>
      </xdr:nvSpPr>
      <xdr:spPr>
        <a:xfrm>
          <a:off x="1440180" y="6241923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352</xdr:row>
      <xdr:rowOff>57150</xdr:rowOff>
    </xdr:from>
    <xdr:to>
      <xdr:col>7</xdr:col>
      <xdr:colOff>352425</xdr:colOff>
      <xdr:row>354</xdr:row>
      <xdr:rowOff>0</xdr:rowOff>
    </xdr:to>
    <xdr:sp macro="" textlink="">
      <xdr:nvSpPr>
        <xdr:cNvPr id="334" name="AutoShape 46">
          <a:extLst>
            <a:ext uri="{FF2B5EF4-FFF2-40B4-BE49-F238E27FC236}">
              <a16:creationId xmlns:a16="http://schemas.microsoft.com/office/drawing/2014/main" id="{9C1BB01E-45FB-4630-A7E6-6CA972FF54AD}"/>
            </a:ext>
          </a:extLst>
        </xdr:cNvPr>
        <xdr:cNvSpPr>
          <a:spLocks noChangeArrowheads="1"/>
        </xdr:cNvSpPr>
      </xdr:nvSpPr>
      <xdr:spPr>
        <a:xfrm>
          <a:off x="3055620" y="62419230"/>
          <a:ext cx="352425" cy="293370"/>
        </a:xfrm>
        <a:prstGeom prst="triangle">
          <a:avLst>
            <a:gd name="adj" fmla="val 50000"/>
          </a:avLst>
        </a:prstGeom>
        <a:solidFill>
          <a:srgbClr val="FFFF00"/>
        </a:solidFill>
        <a:ln w="9525">
          <a:solidFill>
            <a:srgbClr val="000000"/>
          </a:solidFill>
          <a:miter lim="800000"/>
        </a:ln>
      </xdr:spPr>
    </xdr:sp>
    <xdr:clientData/>
  </xdr:twoCellAnchor>
  <xdr:twoCellAnchor>
    <xdr:from>
      <xdr:col>9</xdr:col>
      <xdr:colOff>0</xdr:colOff>
      <xdr:row>352</xdr:row>
      <xdr:rowOff>57150</xdr:rowOff>
    </xdr:from>
    <xdr:to>
      <xdr:col>9</xdr:col>
      <xdr:colOff>352425</xdr:colOff>
      <xdr:row>354</xdr:row>
      <xdr:rowOff>0</xdr:rowOff>
    </xdr:to>
    <xdr:sp macro="" textlink="">
      <xdr:nvSpPr>
        <xdr:cNvPr id="335" name="AutoShape 46">
          <a:extLst>
            <a:ext uri="{FF2B5EF4-FFF2-40B4-BE49-F238E27FC236}">
              <a16:creationId xmlns:a16="http://schemas.microsoft.com/office/drawing/2014/main" id="{704E6826-DB49-44C6-A7A6-7CDD543341D4}"/>
            </a:ext>
          </a:extLst>
        </xdr:cNvPr>
        <xdr:cNvSpPr>
          <a:spLocks noChangeArrowheads="1"/>
        </xdr:cNvSpPr>
      </xdr:nvSpPr>
      <xdr:spPr>
        <a:xfrm>
          <a:off x="385572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352</xdr:row>
      <xdr:rowOff>57150</xdr:rowOff>
    </xdr:from>
    <xdr:to>
      <xdr:col>11</xdr:col>
      <xdr:colOff>352425</xdr:colOff>
      <xdr:row>354</xdr:row>
      <xdr:rowOff>0</xdr:rowOff>
    </xdr:to>
    <xdr:sp macro="" textlink="">
      <xdr:nvSpPr>
        <xdr:cNvPr id="336" name="AutoShape 46">
          <a:extLst>
            <a:ext uri="{FF2B5EF4-FFF2-40B4-BE49-F238E27FC236}">
              <a16:creationId xmlns:a16="http://schemas.microsoft.com/office/drawing/2014/main" id="{417FFD5B-13D4-4319-A516-9DACD6FCBBB4}"/>
            </a:ext>
          </a:extLst>
        </xdr:cNvPr>
        <xdr:cNvSpPr>
          <a:spLocks noChangeArrowheads="1"/>
        </xdr:cNvSpPr>
      </xdr:nvSpPr>
      <xdr:spPr>
        <a:xfrm>
          <a:off x="464058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352</xdr:row>
      <xdr:rowOff>64770</xdr:rowOff>
    </xdr:from>
    <xdr:to>
      <xdr:col>13</xdr:col>
      <xdr:colOff>352425</xdr:colOff>
      <xdr:row>354</xdr:row>
      <xdr:rowOff>7620</xdr:rowOff>
    </xdr:to>
    <xdr:sp macro="" textlink="">
      <xdr:nvSpPr>
        <xdr:cNvPr id="337" name="AutoShape 46">
          <a:extLst>
            <a:ext uri="{FF2B5EF4-FFF2-40B4-BE49-F238E27FC236}">
              <a16:creationId xmlns:a16="http://schemas.microsoft.com/office/drawing/2014/main" id="{685B36F3-10EF-4F09-BB17-E1F89E039504}"/>
            </a:ext>
          </a:extLst>
        </xdr:cNvPr>
        <xdr:cNvSpPr>
          <a:spLocks noChangeArrowheads="1"/>
        </xdr:cNvSpPr>
      </xdr:nvSpPr>
      <xdr:spPr>
        <a:xfrm>
          <a:off x="5425440" y="62426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342</xdr:row>
      <xdr:rowOff>57150</xdr:rowOff>
    </xdr:from>
    <xdr:to>
      <xdr:col>25</xdr:col>
      <xdr:colOff>352425</xdr:colOff>
      <xdr:row>344</xdr:row>
      <xdr:rowOff>0</xdr:rowOff>
    </xdr:to>
    <xdr:sp macro="" textlink="">
      <xdr:nvSpPr>
        <xdr:cNvPr id="338" name="AutoShape 46">
          <a:extLst>
            <a:ext uri="{FF2B5EF4-FFF2-40B4-BE49-F238E27FC236}">
              <a16:creationId xmlns:a16="http://schemas.microsoft.com/office/drawing/2014/main" id="{C43B146B-000C-48BB-B1AF-4D4F06D58A85}"/>
            </a:ext>
          </a:extLst>
        </xdr:cNvPr>
        <xdr:cNvSpPr>
          <a:spLocks noChangeArrowheads="1"/>
        </xdr:cNvSpPr>
      </xdr:nvSpPr>
      <xdr:spPr>
        <a:xfrm>
          <a:off x="10119360" y="60666630"/>
          <a:ext cx="352425" cy="293370"/>
        </a:xfrm>
        <a:prstGeom prst="triangle">
          <a:avLst>
            <a:gd name="adj" fmla="val 50000"/>
          </a:avLst>
        </a:prstGeom>
        <a:solidFill>
          <a:sysClr val="window" lastClr="FFFFFF"/>
        </a:solidFill>
        <a:ln w="9525">
          <a:solidFill>
            <a:srgbClr val="000000"/>
          </a:solidFill>
          <a:miter lim="800000"/>
        </a:ln>
      </xdr:spPr>
    </xdr:sp>
    <xdr:clientData/>
  </xdr:twoCellAnchor>
  <xdr:twoCellAnchor>
    <xdr:from>
      <xdr:col>19</xdr:col>
      <xdr:colOff>0</xdr:colOff>
      <xdr:row>342</xdr:row>
      <xdr:rowOff>57150</xdr:rowOff>
    </xdr:from>
    <xdr:to>
      <xdr:col>19</xdr:col>
      <xdr:colOff>352425</xdr:colOff>
      <xdr:row>344</xdr:row>
      <xdr:rowOff>0</xdr:rowOff>
    </xdr:to>
    <xdr:sp macro="" textlink="">
      <xdr:nvSpPr>
        <xdr:cNvPr id="340" name="AutoShape 46">
          <a:extLst>
            <a:ext uri="{FF2B5EF4-FFF2-40B4-BE49-F238E27FC236}">
              <a16:creationId xmlns:a16="http://schemas.microsoft.com/office/drawing/2014/main" id="{9BD62B5A-02AE-48F8-93D7-EAF23D04A8FA}"/>
            </a:ext>
          </a:extLst>
        </xdr:cNvPr>
        <xdr:cNvSpPr>
          <a:spLocks noChangeArrowheads="1"/>
        </xdr:cNvSpPr>
      </xdr:nvSpPr>
      <xdr:spPr>
        <a:xfrm>
          <a:off x="777240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342</xdr:row>
      <xdr:rowOff>57150</xdr:rowOff>
    </xdr:from>
    <xdr:to>
      <xdr:col>17</xdr:col>
      <xdr:colOff>352425</xdr:colOff>
      <xdr:row>344</xdr:row>
      <xdr:rowOff>0</xdr:rowOff>
    </xdr:to>
    <xdr:sp macro="" textlink="">
      <xdr:nvSpPr>
        <xdr:cNvPr id="341" name="AutoShape 46">
          <a:extLst>
            <a:ext uri="{FF2B5EF4-FFF2-40B4-BE49-F238E27FC236}">
              <a16:creationId xmlns:a16="http://schemas.microsoft.com/office/drawing/2014/main" id="{AB1F3BA8-CCF2-4948-BE14-235655AA61CD}"/>
            </a:ext>
          </a:extLst>
        </xdr:cNvPr>
        <xdr:cNvSpPr>
          <a:spLocks noChangeArrowheads="1"/>
        </xdr:cNvSpPr>
      </xdr:nvSpPr>
      <xdr:spPr>
        <a:xfrm>
          <a:off x="699516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342</xdr:row>
      <xdr:rowOff>57150</xdr:rowOff>
    </xdr:from>
    <xdr:to>
      <xdr:col>15</xdr:col>
      <xdr:colOff>352425</xdr:colOff>
      <xdr:row>344</xdr:row>
      <xdr:rowOff>0</xdr:rowOff>
    </xdr:to>
    <xdr:sp macro="" textlink="">
      <xdr:nvSpPr>
        <xdr:cNvPr id="342" name="AutoShape 46">
          <a:extLst>
            <a:ext uri="{FF2B5EF4-FFF2-40B4-BE49-F238E27FC236}">
              <a16:creationId xmlns:a16="http://schemas.microsoft.com/office/drawing/2014/main" id="{CE557066-5D06-455F-83B3-EF1F25778B89}"/>
            </a:ext>
          </a:extLst>
        </xdr:cNvPr>
        <xdr:cNvSpPr>
          <a:spLocks noChangeArrowheads="1"/>
        </xdr:cNvSpPr>
      </xdr:nvSpPr>
      <xdr:spPr>
        <a:xfrm>
          <a:off x="6210300" y="60666630"/>
          <a:ext cx="352425" cy="293370"/>
        </a:xfrm>
        <a:prstGeom prst="triangle">
          <a:avLst>
            <a:gd name="adj" fmla="val 50000"/>
          </a:avLst>
        </a:prstGeom>
        <a:noFill/>
        <a:ln w="9525">
          <a:solidFill>
            <a:srgbClr val="000000"/>
          </a:solidFill>
          <a:miter lim="800000"/>
        </a:ln>
      </xdr:spPr>
    </xdr:sp>
    <xdr:clientData/>
  </xdr:twoCellAnchor>
  <xdr:twoCellAnchor>
    <xdr:from>
      <xdr:col>1</xdr:col>
      <xdr:colOff>163830</xdr:colOff>
      <xdr:row>352</xdr:row>
      <xdr:rowOff>55245</xdr:rowOff>
    </xdr:from>
    <xdr:to>
      <xdr:col>3</xdr:col>
      <xdr:colOff>173355</xdr:colOff>
      <xdr:row>352</xdr:row>
      <xdr:rowOff>160020</xdr:rowOff>
    </xdr:to>
    <xdr:sp macro="" textlink="">
      <xdr:nvSpPr>
        <xdr:cNvPr id="343" name="Freeform 10707">
          <a:extLst>
            <a:ext uri="{FF2B5EF4-FFF2-40B4-BE49-F238E27FC236}">
              <a16:creationId xmlns:a16="http://schemas.microsoft.com/office/drawing/2014/main" id="{F95C33EC-E5E1-4A41-A79B-8522E7859A1F}"/>
            </a:ext>
          </a:extLst>
        </xdr:cNvPr>
        <xdr:cNvSpPr/>
      </xdr:nvSpPr>
      <xdr:spPr>
        <a:xfrm>
          <a:off x="704850" y="6241732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161926</xdr:colOff>
      <xdr:row>342</xdr:row>
      <xdr:rowOff>47626</xdr:rowOff>
    </xdr:from>
    <xdr:to>
      <xdr:col>17</xdr:col>
      <xdr:colOff>190500</xdr:colOff>
      <xdr:row>342</xdr:row>
      <xdr:rowOff>137160</xdr:rowOff>
    </xdr:to>
    <xdr:sp macro="" textlink="">
      <xdr:nvSpPr>
        <xdr:cNvPr id="344" name="Freeform 10707">
          <a:extLst>
            <a:ext uri="{FF2B5EF4-FFF2-40B4-BE49-F238E27FC236}">
              <a16:creationId xmlns:a16="http://schemas.microsoft.com/office/drawing/2014/main" id="{6809021D-DB85-4996-9542-44008DAD5ACA}"/>
            </a:ext>
          </a:extLst>
        </xdr:cNvPr>
        <xdr:cNvSpPr/>
      </xdr:nvSpPr>
      <xdr:spPr>
        <a:xfrm>
          <a:off x="6372226" y="60657106"/>
          <a:ext cx="813434"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342</xdr:row>
      <xdr:rowOff>47625</xdr:rowOff>
    </xdr:from>
    <xdr:to>
      <xdr:col>19</xdr:col>
      <xdr:colOff>180975</xdr:colOff>
      <xdr:row>342</xdr:row>
      <xdr:rowOff>152400</xdr:rowOff>
    </xdr:to>
    <xdr:sp macro="" textlink="">
      <xdr:nvSpPr>
        <xdr:cNvPr id="345" name="Freeform 10707">
          <a:extLst>
            <a:ext uri="{FF2B5EF4-FFF2-40B4-BE49-F238E27FC236}">
              <a16:creationId xmlns:a16="http://schemas.microsoft.com/office/drawing/2014/main" id="{2C9CA1EB-A8E8-4AB0-84B6-563DB105CC07}"/>
            </a:ext>
          </a:extLst>
        </xdr:cNvPr>
        <xdr:cNvSpPr/>
      </xdr:nvSpPr>
      <xdr:spPr>
        <a:xfrm>
          <a:off x="7166610" y="6065710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342</xdr:row>
      <xdr:rowOff>47625</xdr:rowOff>
    </xdr:from>
    <xdr:to>
      <xdr:col>23</xdr:col>
      <xdr:colOff>180975</xdr:colOff>
      <xdr:row>342</xdr:row>
      <xdr:rowOff>152400</xdr:rowOff>
    </xdr:to>
    <xdr:sp macro="" textlink="">
      <xdr:nvSpPr>
        <xdr:cNvPr id="346" name="Freeform 10707">
          <a:extLst>
            <a:ext uri="{FF2B5EF4-FFF2-40B4-BE49-F238E27FC236}">
              <a16:creationId xmlns:a16="http://schemas.microsoft.com/office/drawing/2014/main" id="{0D7249BE-934F-4B47-B8BA-2C5366F77A52}"/>
            </a:ext>
          </a:extLst>
        </xdr:cNvPr>
        <xdr:cNvSpPr/>
      </xdr:nvSpPr>
      <xdr:spPr>
        <a:xfrm>
          <a:off x="8743950" y="6065710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342</xdr:row>
      <xdr:rowOff>47625</xdr:rowOff>
    </xdr:from>
    <xdr:to>
      <xdr:col>27</xdr:col>
      <xdr:colOff>180975</xdr:colOff>
      <xdr:row>342</xdr:row>
      <xdr:rowOff>152400</xdr:rowOff>
    </xdr:to>
    <xdr:sp macro="" textlink="">
      <xdr:nvSpPr>
        <xdr:cNvPr id="347" name="Freeform 10707">
          <a:extLst>
            <a:ext uri="{FF2B5EF4-FFF2-40B4-BE49-F238E27FC236}">
              <a16:creationId xmlns:a16="http://schemas.microsoft.com/office/drawing/2014/main" id="{01D87B8A-639E-4D8E-AFC8-E722034DC543}"/>
            </a:ext>
          </a:extLst>
        </xdr:cNvPr>
        <xdr:cNvSpPr/>
      </xdr:nvSpPr>
      <xdr:spPr>
        <a:xfrm>
          <a:off x="10290810" y="6065710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352</xdr:row>
      <xdr:rowOff>47625</xdr:rowOff>
    </xdr:from>
    <xdr:to>
      <xdr:col>1</xdr:col>
      <xdr:colOff>180975</xdr:colOff>
      <xdr:row>352</xdr:row>
      <xdr:rowOff>152400</xdr:rowOff>
    </xdr:to>
    <xdr:sp macro="" textlink="">
      <xdr:nvSpPr>
        <xdr:cNvPr id="348" name="Freeform 10707">
          <a:extLst>
            <a:ext uri="{FF2B5EF4-FFF2-40B4-BE49-F238E27FC236}">
              <a16:creationId xmlns:a16="http://schemas.microsoft.com/office/drawing/2014/main" id="{7BDF47B2-B8E9-483B-92AB-3E7D863C1282}"/>
            </a:ext>
          </a:extLst>
        </xdr:cNvPr>
        <xdr:cNvSpPr/>
      </xdr:nvSpPr>
      <xdr:spPr>
        <a:xfrm>
          <a:off x="171450" y="6240970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342</xdr:row>
      <xdr:rowOff>47625</xdr:rowOff>
    </xdr:from>
    <xdr:to>
      <xdr:col>21</xdr:col>
      <xdr:colOff>180975</xdr:colOff>
      <xdr:row>342</xdr:row>
      <xdr:rowOff>152400</xdr:rowOff>
    </xdr:to>
    <xdr:sp macro="" textlink="">
      <xdr:nvSpPr>
        <xdr:cNvPr id="349" name="Freeform 10707">
          <a:extLst>
            <a:ext uri="{FF2B5EF4-FFF2-40B4-BE49-F238E27FC236}">
              <a16:creationId xmlns:a16="http://schemas.microsoft.com/office/drawing/2014/main" id="{BAB88A9A-E69B-465C-8BBF-E8AD2B5A7010}"/>
            </a:ext>
          </a:extLst>
        </xdr:cNvPr>
        <xdr:cNvSpPr/>
      </xdr:nvSpPr>
      <xdr:spPr>
        <a:xfrm>
          <a:off x="7943850" y="606571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0</xdr:colOff>
      <xdr:row>354</xdr:row>
      <xdr:rowOff>0</xdr:rowOff>
    </xdr:from>
    <xdr:to>
      <xdr:col>5</xdr:col>
      <xdr:colOff>352425</xdr:colOff>
      <xdr:row>354</xdr:row>
      <xdr:rowOff>0</xdr:rowOff>
    </xdr:to>
    <xdr:sp macro="" textlink="">
      <xdr:nvSpPr>
        <xdr:cNvPr id="350" name="AutoShape 46">
          <a:extLst>
            <a:ext uri="{FF2B5EF4-FFF2-40B4-BE49-F238E27FC236}">
              <a16:creationId xmlns:a16="http://schemas.microsoft.com/office/drawing/2014/main" id="{D154B13B-6DCB-4694-97D9-98D984C6B38E}"/>
            </a:ext>
          </a:extLst>
        </xdr:cNvPr>
        <xdr:cNvSpPr>
          <a:spLocks noChangeArrowheads="1"/>
        </xdr:cNvSpPr>
      </xdr:nvSpPr>
      <xdr:spPr>
        <a:xfrm>
          <a:off x="2255520" y="6271260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333</xdr:row>
      <xdr:rowOff>57150</xdr:rowOff>
    </xdr:from>
    <xdr:to>
      <xdr:col>22</xdr:col>
      <xdr:colOff>0</xdr:colOff>
      <xdr:row>335</xdr:row>
      <xdr:rowOff>0</xdr:rowOff>
    </xdr:to>
    <xdr:sp macro="" textlink="">
      <xdr:nvSpPr>
        <xdr:cNvPr id="351" name="AutoShape 46">
          <a:extLst>
            <a:ext uri="{FF2B5EF4-FFF2-40B4-BE49-F238E27FC236}">
              <a16:creationId xmlns:a16="http://schemas.microsoft.com/office/drawing/2014/main" id="{C871B99D-AE1C-4427-A2F6-3916D5719D93}"/>
            </a:ext>
          </a:extLst>
        </xdr:cNvPr>
        <xdr:cNvSpPr>
          <a:spLocks noChangeArrowheads="1"/>
        </xdr:cNvSpPr>
      </xdr:nvSpPr>
      <xdr:spPr>
        <a:xfrm>
          <a:off x="8572500" y="590892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333</xdr:row>
      <xdr:rowOff>65246</xdr:rowOff>
    </xdr:from>
    <xdr:to>
      <xdr:col>28</xdr:col>
      <xdr:colOff>0</xdr:colOff>
      <xdr:row>334</xdr:row>
      <xdr:rowOff>174784</xdr:rowOff>
    </xdr:to>
    <xdr:sp macro="" textlink="">
      <xdr:nvSpPr>
        <xdr:cNvPr id="352" name="AutoShape 46">
          <a:extLst>
            <a:ext uri="{FF2B5EF4-FFF2-40B4-BE49-F238E27FC236}">
              <a16:creationId xmlns:a16="http://schemas.microsoft.com/office/drawing/2014/main" id="{7CD55137-C38C-450F-9225-7BE16DECE46B}"/>
            </a:ext>
          </a:extLst>
        </xdr:cNvPr>
        <xdr:cNvSpPr>
          <a:spLocks noChangeArrowheads="1"/>
        </xdr:cNvSpPr>
      </xdr:nvSpPr>
      <xdr:spPr>
        <a:xfrm>
          <a:off x="10873740" y="59097386"/>
          <a:ext cx="373380" cy="284798"/>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342</xdr:row>
      <xdr:rowOff>57150</xdr:rowOff>
    </xdr:from>
    <xdr:to>
      <xdr:col>2</xdr:col>
      <xdr:colOff>0</xdr:colOff>
      <xdr:row>344</xdr:row>
      <xdr:rowOff>0</xdr:rowOff>
    </xdr:to>
    <xdr:sp macro="" textlink="">
      <xdr:nvSpPr>
        <xdr:cNvPr id="353" name="AutoShape 46">
          <a:extLst>
            <a:ext uri="{FF2B5EF4-FFF2-40B4-BE49-F238E27FC236}">
              <a16:creationId xmlns:a16="http://schemas.microsoft.com/office/drawing/2014/main" id="{CD4ABA3E-396E-41C0-A1B4-559F7B20CCAC}"/>
            </a:ext>
          </a:extLst>
        </xdr:cNvPr>
        <xdr:cNvSpPr>
          <a:spLocks noChangeArrowheads="1"/>
        </xdr:cNvSpPr>
      </xdr:nvSpPr>
      <xdr:spPr>
        <a:xfrm>
          <a:off x="541020" y="6066663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342</xdr:row>
      <xdr:rowOff>57150</xdr:rowOff>
    </xdr:from>
    <xdr:to>
      <xdr:col>5</xdr:col>
      <xdr:colOff>352425</xdr:colOff>
      <xdr:row>344</xdr:row>
      <xdr:rowOff>0</xdr:rowOff>
    </xdr:to>
    <xdr:sp macro="" textlink="">
      <xdr:nvSpPr>
        <xdr:cNvPr id="354" name="AutoShape 46">
          <a:extLst>
            <a:ext uri="{FF2B5EF4-FFF2-40B4-BE49-F238E27FC236}">
              <a16:creationId xmlns:a16="http://schemas.microsoft.com/office/drawing/2014/main" id="{13F9FA1B-A1CB-4980-B4F3-9DC5F42ED36D}"/>
            </a:ext>
          </a:extLst>
        </xdr:cNvPr>
        <xdr:cNvSpPr>
          <a:spLocks noChangeArrowheads="1"/>
        </xdr:cNvSpPr>
      </xdr:nvSpPr>
      <xdr:spPr>
        <a:xfrm>
          <a:off x="225552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342</xdr:row>
      <xdr:rowOff>57150</xdr:rowOff>
    </xdr:from>
    <xdr:to>
      <xdr:col>9</xdr:col>
      <xdr:colOff>352425</xdr:colOff>
      <xdr:row>344</xdr:row>
      <xdr:rowOff>0</xdr:rowOff>
    </xdr:to>
    <xdr:sp macro="" textlink="">
      <xdr:nvSpPr>
        <xdr:cNvPr id="355" name="AutoShape 46">
          <a:extLst>
            <a:ext uri="{FF2B5EF4-FFF2-40B4-BE49-F238E27FC236}">
              <a16:creationId xmlns:a16="http://schemas.microsoft.com/office/drawing/2014/main" id="{D7C82C3A-4735-42BE-B2F2-AEE3F81D68BB}"/>
            </a:ext>
          </a:extLst>
        </xdr:cNvPr>
        <xdr:cNvSpPr>
          <a:spLocks noChangeArrowheads="1"/>
        </xdr:cNvSpPr>
      </xdr:nvSpPr>
      <xdr:spPr>
        <a:xfrm>
          <a:off x="385572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342</xdr:row>
      <xdr:rowOff>57150</xdr:rowOff>
    </xdr:from>
    <xdr:to>
      <xdr:col>11</xdr:col>
      <xdr:colOff>352425</xdr:colOff>
      <xdr:row>344</xdr:row>
      <xdr:rowOff>0</xdr:rowOff>
    </xdr:to>
    <xdr:sp macro="" textlink="">
      <xdr:nvSpPr>
        <xdr:cNvPr id="356" name="AutoShape 46">
          <a:extLst>
            <a:ext uri="{FF2B5EF4-FFF2-40B4-BE49-F238E27FC236}">
              <a16:creationId xmlns:a16="http://schemas.microsoft.com/office/drawing/2014/main" id="{40FFEA2A-FE3A-4035-9E6D-D026C2ECB209}"/>
            </a:ext>
          </a:extLst>
        </xdr:cNvPr>
        <xdr:cNvSpPr>
          <a:spLocks noChangeArrowheads="1"/>
        </xdr:cNvSpPr>
      </xdr:nvSpPr>
      <xdr:spPr>
        <a:xfrm>
          <a:off x="464058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333</xdr:row>
      <xdr:rowOff>57150</xdr:rowOff>
    </xdr:from>
    <xdr:to>
      <xdr:col>23</xdr:col>
      <xdr:colOff>352425</xdr:colOff>
      <xdr:row>335</xdr:row>
      <xdr:rowOff>0</xdr:rowOff>
    </xdr:to>
    <xdr:sp macro="" textlink="">
      <xdr:nvSpPr>
        <xdr:cNvPr id="357" name="AutoShape 46">
          <a:extLst>
            <a:ext uri="{FF2B5EF4-FFF2-40B4-BE49-F238E27FC236}">
              <a16:creationId xmlns:a16="http://schemas.microsoft.com/office/drawing/2014/main" id="{F5998B5B-57BA-459F-99A6-25A633041754}"/>
            </a:ext>
          </a:extLst>
        </xdr:cNvPr>
        <xdr:cNvSpPr>
          <a:spLocks noChangeArrowheads="1"/>
        </xdr:cNvSpPr>
      </xdr:nvSpPr>
      <xdr:spPr>
        <a:xfrm>
          <a:off x="9349740" y="5908929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333</xdr:row>
      <xdr:rowOff>57150</xdr:rowOff>
    </xdr:from>
    <xdr:to>
      <xdr:col>25</xdr:col>
      <xdr:colOff>352425</xdr:colOff>
      <xdr:row>335</xdr:row>
      <xdr:rowOff>0</xdr:rowOff>
    </xdr:to>
    <xdr:sp macro="" textlink="">
      <xdr:nvSpPr>
        <xdr:cNvPr id="358" name="AutoShape 46">
          <a:extLst>
            <a:ext uri="{FF2B5EF4-FFF2-40B4-BE49-F238E27FC236}">
              <a16:creationId xmlns:a16="http://schemas.microsoft.com/office/drawing/2014/main" id="{29D9470C-7C71-4BCE-B5A9-A08224408F4C}"/>
            </a:ext>
          </a:extLst>
        </xdr:cNvPr>
        <xdr:cNvSpPr>
          <a:spLocks noChangeArrowheads="1"/>
        </xdr:cNvSpPr>
      </xdr:nvSpPr>
      <xdr:spPr>
        <a:xfrm>
          <a:off x="10119360" y="5908929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333</xdr:row>
      <xdr:rowOff>57150</xdr:rowOff>
    </xdr:from>
    <xdr:to>
      <xdr:col>19</xdr:col>
      <xdr:colOff>352425</xdr:colOff>
      <xdr:row>335</xdr:row>
      <xdr:rowOff>0</xdr:rowOff>
    </xdr:to>
    <xdr:sp macro="" textlink="">
      <xdr:nvSpPr>
        <xdr:cNvPr id="359" name="AutoShape 46">
          <a:extLst>
            <a:ext uri="{FF2B5EF4-FFF2-40B4-BE49-F238E27FC236}">
              <a16:creationId xmlns:a16="http://schemas.microsoft.com/office/drawing/2014/main" id="{2034C21C-77CA-4DAE-A69F-3237E375B144}"/>
            </a:ext>
          </a:extLst>
        </xdr:cNvPr>
        <xdr:cNvSpPr>
          <a:spLocks noChangeArrowheads="1"/>
        </xdr:cNvSpPr>
      </xdr:nvSpPr>
      <xdr:spPr>
        <a:xfrm>
          <a:off x="777240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333</xdr:row>
      <xdr:rowOff>57150</xdr:rowOff>
    </xdr:from>
    <xdr:to>
      <xdr:col>17</xdr:col>
      <xdr:colOff>352425</xdr:colOff>
      <xdr:row>335</xdr:row>
      <xdr:rowOff>0</xdr:rowOff>
    </xdr:to>
    <xdr:sp macro="" textlink="">
      <xdr:nvSpPr>
        <xdr:cNvPr id="360" name="AutoShape 46">
          <a:extLst>
            <a:ext uri="{FF2B5EF4-FFF2-40B4-BE49-F238E27FC236}">
              <a16:creationId xmlns:a16="http://schemas.microsoft.com/office/drawing/2014/main" id="{DBCC3DA9-84D7-41BC-8854-2937F99C98BD}"/>
            </a:ext>
          </a:extLst>
        </xdr:cNvPr>
        <xdr:cNvSpPr>
          <a:spLocks noChangeArrowheads="1"/>
        </xdr:cNvSpPr>
      </xdr:nvSpPr>
      <xdr:spPr>
        <a:xfrm>
          <a:off x="699516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342</xdr:row>
      <xdr:rowOff>41910</xdr:rowOff>
    </xdr:from>
    <xdr:to>
      <xdr:col>14</xdr:col>
      <xdr:colOff>0</xdr:colOff>
      <xdr:row>344</xdr:row>
      <xdr:rowOff>0</xdr:rowOff>
    </xdr:to>
    <xdr:sp macro="" textlink="">
      <xdr:nvSpPr>
        <xdr:cNvPr id="361" name="AutoShape 46">
          <a:extLst>
            <a:ext uri="{FF2B5EF4-FFF2-40B4-BE49-F238E27FC236}">
              <a16:creationId xmlns:a16="http://schemas.microsoft.com/office/drawing/2014/main" id="{B05D87FD-A963-4712-A6F7-8A387A255A3F}"/>
            </a:ext>
          </a:extLst>
        </xdr:cNvPr>
        <xdr:cNvSpPr>
          <a:spLocks noChangeArrowheads="1"/>
        </xdr:cNvSpPr>
      </xdr:nvSpPr>
      <xdr:spPr>
        <a:xfrm>
          <a:off x="5425440" y="60651390"/>
          <a:ext cx="365760" cy="30861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333</xdr:row>
      <xdr:rowOff>57150</xdr:rowOff>
    </xdr:from>
    <xdr:to>
      <xdr:col>15</xdr:col>
      <xdr:colOff>352425</xdr:colOff>
      <xdr:row>335</xdr:row>
      <xdr:rowOff>0</xdr:rowOff>
    </xdr:to>
    <xdr:sp macro="" textlink="">
      <xdr:nvSpPr>
        <xdr:cNvPr id="362" name="AutoShape 46">
          <a:extLst>
            <a:ext uri="{FF2B5EF4-FFF2-40B4-BE49-F238E27FC236}">
              <a16:creationId xmlns:a16="http://schemas.microsoft.com/office/drawing/2014/main" id="{EA5A8AF5-2FD5-4591-B37C-FA966901F37C}"/>
            </a:ext>
          </a:extLst>
        </xdr:cNvPr>
        <xdr:cNvSpPr>
          <a:spLocks noChangeArrowheads="1"/>
        </xdr:cNvSpPr>
      </xdr:nvSpPr>
      <xdr:spPr>
        <a:xfrm>
          <a:off x="621030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344</xdr:row>
      <xdr:rowOff>0</xdr:rowOff>
    </xdr:from>
    <xdr:to>
      <xdr:col>7</xdr:col>
      <xdr:colOff>352425</xdr:colOff>
      <xdr:row>344</xdr:row>
      <xdr:rowOff>0</xdr:rowOff>
    </xdr:to>
    <xdr:sp macro="" textlink="">
      <xdr:nvSpPr>
        <xdr:cNvPr id="376" name="AutoShape 46">
          <a:extLst>
            <a:ext uri="{FF2B5EF4-FFF2-40B4-BE49-F238E27FC236}">
              <a16:creationId xmlns:a16="http://schemas.microsoft.com/office/drawing/2014/main" id="{FE6C1C98-7D17-4EBC-B232-362874CF5444}"/>
            </a:ext>
          </a:extLst>
        </xdr:cNvPr>
        <xdr:cNvSpPr>
          <a:spLocks noChangeArrowheads="1"/>
        </xdr:cNvSpPr>
      </xdr:nvSpPr>
      <xdr:spPr>
        <a:xfrm>
          <a:off x="3055620" y="6096000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352</xdr:row>
      <xdr:rowOff>57150</xdr:rowOff>
    </xdr:from>
    <xdr:to>
      <xdr:col>22</xdr:col>
      <xdr:colOff>0</xdr:colOff>
      <xdr:row>354</xdr:row>
      <xdr:rowOff>0</xdr:rowOff>
    </xdr:to>
    <xdr:sp macro="" textlink="">
      <xdr:nvSpPr>
        <xdr:cNvPr id="377" name="AutoShape 46">
          <a:extLst>
            <a:ext uri="{FF2B5EF4-FFF2-40B4-BE49-F238E27FC236}">
              <a16:creationId xmlns:a16="http://schemas.microsoft.com/office/drawing/2014/main" id="{695BF468-6893-4EA9-8A71-9F32176A51CF}"/>
            </a:ext>
          </a:extLst>
        </xdr:cNvPr>
        <xdr:cNvSpPr>
          <a:spLocks noChangeArrowheads="1"/>
        </xdr:cNvSpPr>
      </xdr:nvSpPr>
      <xdr:spPr>
        <a:xfrm>
          <a:off x="8572500" y="624192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352</xdr:row>
      <xdr:rowOff>65246</xdr:rowOff>
    </xdr:from>
    <xdr:to>
      <xdr:col>28</xdr:col>
      <xdr:colOff>0</xdr:colOff>
      <xdr:row>353</xdr:row>
      <xdr:rowOff>174784</xdr:rowOff>
    </xdr:to>
    <xdr:sp macro="" textlink="">
      <xdr:nvSpPr>
        <xdr:cNvPr id="378" name="AutoShape 46">
          <a:extLst>
            <a:ext uri="{FF2B5EF4-FFF2-40B4-BE49-F238E27FC236}">
              <a16:creationId xmlns:a16="http://schemas.microsoft.com/office/drawing/2014/main" id="{BBFEBECA-EB2C-49B3-940D-817C9B2B3844}"/>
            </a:ext>
          </a:extLst>
        </xdr:cNvPr>
        <xdr:cNvSpPr>
          <a:spLocks noChangeArrowheads="1"/>
        </xdr:cNvSpPr>
      </xdr:nvSpPr>
      <xdr:spPr>
        <a:xfrm>
          <a:off x="10873740" y="62427326"/>
          <a:ext cx="373380" cy="284798"/>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360</xdr:row>
      <xdr:rowOff>57150</xdr:rowOff>
    </xdr:from>
    <xdr:to>
      <xdr:col>2</xdr:col>
      <xdr:colOff>0</xdr:colOff>
      <xdr:row>362</xdr:row>
      <xdr:rowOff>0</xdr:rowOff>
    </xdr:to>
    <xdr:sp macro="" textlink="">
      <xdr:nvSpPr>
        <xdr:cNvPr id="379" name="AutoShape 46">
          <a:extLst>
            <a:ext uri="{FF2B5EF4-FFF2-40B4-BE49-F238E27FC236}">
              <a16:creationId xmlns:a16="http://schemas.microsoft.com/office/drawing/2014/main" id="{6E8F4325-49C6-4CA0-A75E-641A07304602}"/>
            </a:ext>
          </a:extLst>
        </xdr:cNvPr>
        <xdr:cNvSpPr>
          <a:spLocks noChangeArrowheads="1"/>
        </xdr:cNvSpPr>
      </xdr:nvSpPr>
      <xdr:spPr>
        <a:xfrm>
          <a:off x="541020" y="6382131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360</xdr:row>
      <xdr:rowOff>57150</xdr:rowOff>
    </xdr:from>
    <xdr:to>
      <xdr:col>4</xdr:col>
      <xdr:colOff>0</xdr:colOff>
      <xdr:row>362</xdr:row>
      <xdr:rowOff>0</xdr:rowOff>
    </xdr:to>
    <xdr:sp macro="" textlink="">
      <xdr:nvSpPr>
        <xdr:cNvPr id="380" name="AutoShape 46">
          <a:extLst>
            <a:ext uri="{FF2B5EF4-FFF2-40B4-BE49-F238E27FC236}">
              <a16:creationId xmlns:a16="http://schemas.microsoft.com/office/drawing/2014/main" id="{8FB83D5C-7388-43AD-A666-B49887F9EF6D}"/>
            </a:ext>
          </a:extLst>
        </xdr:cNvPr>
        <xdr:cNvSpPr>
          <a:spLocks noChangeArrowheads="1"/>
        </xdr:cNvSpPr>
      </xdr:nvSpPr>
      <xdr:spPr>
        <a:xfrm>
          <a:off x="1440180" y="63821310"/>
          <a:ext cx="381000" cy="293370"/>
        </a:xfrm>
        <a:prstGeom prst="triangle">
          <a:avLst>
            <a:gd name="adj" fmla="val 50000"/>
          </a:avLst>
        </a:prstGeom>
        <a:noFill/>
        <a:ln w="9525">
          <a:solidFill>
            <a:srgbClr val="000000"/>
          </a:solidFill>
          <a:miter lim="800000"/>
        </a:ln>
      </xdr:spPr>
    </xdr:sp>
    <xdr:clientData/>
  </xdr:twoCellAnchor>
  <xdr:twoCellAnchor>
    <xdr:from>
      <xdr:col>5</xdr:col>
      <xdr:colOff>0</xdr:colOff>
      <xdr:row>360</xdr:row>
      <xdr:rowOff>57150</xdr:rowOff>
    </xdr:from>
    <xdr:to>
      <xdr:col>5</xdr:col>
      <xdr:colOff>352425</xdr:colOff>
      <xdr:row>362</xdr:row>
      <xdr:rowOff>0</xdr:rowOff>
    </xdr:to>
    <xdr:sp macro="" textlink="">
      <xdr:nvSpPr>
        <xdr:cNvPr id="381" name="AutoShape 46">
          <a:extLst>
            <a:ext uri="{FF2B5EF4-FFF2-40B4-BE49-F238E27FC236}">
              <a16:creationId xmlns:a16="http://schemas.microsoft.com/office/drawing/2014/main" id="{6531A53D-D1E0-41CD-8878-DD955BA4137B}"/>
            </a:ext>
          </a:extLst>
        </xdr:cNvPr>
        <xdr:cNvSpPr>
          <a:spLocks noChangeArrowheads="1"/>
        </xdr:cNvSpPr>
      </xdr:nvSpPr>
      <xdr:spPr>
        <a:xfrm>
          <a:off x="2255520" y="63821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360</xdr:row>
      <xdr:rowOff>57150</xdr:rowOff>
    </xdr:from>
    <xdr:to>
      <xdr:col>7</xdr:col>
      <xdr:colOff>352425</xdr:colOff>
      <xdr:row>362</xdr:row>
      <xdr:rowOff>0</xdr:rowOff>
    </xdr:to>
    <xdr:sp macro="" textlink="">
      <xdr:nvSpPr>
        <xdr:cNvPr id="382" name="AutoShape 46">
          <a:extLst>
            <a:ext uri="{FF2B5EF4-FFF2-40B4-BE49-F238E27FC236}">
              <a16:creationId xmlns:a16="http://schemas.microsoft.com/office/drawing/2014/main" id="{E15C37F8-BAB1-4D9E-94D2-A3332FB7FC21}"/>
            </a:ext>
          </a:extLst>
        </xdr:cNvPr>
        <xdr:cNvSpPr>
          <a:spLocks noChangeArrowheads="1"/>
        </xdr:cNvSpPr>
      </xdr:nvSpPr>
      <xdr:spPr>
        <a:xfrm>
          <a:off x="3055620" y="63821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360</xdr:row>
      <xdr:rowOff>57150</xdr:rowOff>
    </xdr:from>
    <xdr:to>
      <xdr:col>9</xdr:col>
      <xdr:colOff>352425</xdr:colOff>
      <xdr:row>362</xdr:row>
      <xdr:rowOff>0</xdr:rowOff>
    </xdr:to>
    <xdr:sp macro="" textlink="">
      <xdr:nvSpPr>
        <xdr:cNvPr id="383" name="AutoShape 46">
          <a:extLst>
            <a:ext uri="{FF2B5EF4-FFF2-40B4-BE49-F238E27FC236}">
              <a16:creationId xmlns:a16="http://schemas.microsoft.com/office/drawing/2014/main" id="{70073C01-5073-446D-BA14-6CDF0428BA12}"/>
            </a:ext>
          </a:extLst>
        </xdr:cNvPr>
        <xdr:cNvSpPr>
          <a:spLocks noChangeArrowheads="1"/>
        </xdr:cNvSpPr>
      </xdr:nvSpPr>
      <xdr:spPr>
        <a:xfrm>
          <a:off x="3855720" y="63821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352</xdr:row>
      <xdr:rowOff>57150</xdr:rowOff>
    </xdr:from>
    <xdr:to>
      <xdr:col>23</xdr:col>
      <xdr:colOff>352425</xdr:colOff>
      <xdr:row>354</xdr:row>
      <xdr:rowOff>0</xdr:rowOff>
    </xdr:to>
    <xdr:sp macro="" textlink="">
      <xdr:nvSpPr>
        <xdr:cNvPr id="384" name="AutoShape 46">
          <a:extLst>
            <a:ext uri="{FF2B5EF4-FFF2-40B4-BE49-F238E27FC236}">
              <a16:creationId xmlns:a16="http://schemas.microsoft.com/office/drawing/2014/main" id="{D5786ECA-5B72-4A34-9739-BDB5CB958825}"/>
            </a:ext>
          </a:extLst>
        </xdr:cNvPr>
        <xdr:cNvSpPr>
          <a:spLocks noChangeArrowheads="1"/>
        </xdr:cNvSpPr>
      </xdr:nvSpPr>
      <xdr:spPr>
        <a:xfrm>
          <a:off x="934974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7620</xdr:colOff>
      <xdr:row>352</xdr:row>
      <xdr:rowOff>57150</xdr:rowOff>
    </xdr:from>
    <xdr:to>
      <xdr:col>19</xdr:col>
      <xdr:colOff>360045</xdr:colOff>
      <xdr:row>354</xdr:row>
      <xdr:rowOff>0</xdr:rowOff>
    </xdr:to>
    <xdr:sp macro="" textlink="">
      <xdr:nvSpPr>
        <xdr:cNvPr id="385" name="AutoShape 46">
          <a:extLst>
            <a:ext uri="{FF2B5EF4-FFF2-40B4-BE49-F238E27FC236}">
              <a16:creationId xmlns:a16="http://schemas.microsoft.com/office/drawing/2014/main" id="{891C9457-C5ED-49B5-9B7C-08FCFE155B7F}"/>
            </a:ext>
          </a:extLst>
        </xdr:cNvPr>
        <xdr:cNvSpPr>
          <a:spLocks noChangeArrowheads="1"/>
        </xdr:cNvSpPr>
      </xdr:nvSpPr>
      <xdr:spPr>
        <a:xfrm>
          <a:off x="778002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352</xdr:row>
      <xdr:rowOff>57150</xdr:rowOff>
    </xdr:from>
    <xdr:to>
      <xdr:col>17</xdr:col>
      <xdr:colOff>352425</xdr:colOff>
      <xdr:row>354</xdr:row>
      <xdr:rowOff>0</xdr:rowOff>
    </xdr:to>
    <xdr:sp macro="" textlink="">
      <xdr:nvSpPr>
        <xdr:cNvPr id="386" name="AutoShape 46">
          <a:extLst>
            <a:ext uri="{FF2B5EF4-FFF2-40B4-BE49-F238E27FC236}">
              <a16:creationId xmlns:a16="http://schemas.microsoft.com/office/drawing/2014/main" id="{FD0D1DB6-F249-4459-9F23-34E79532946D}"/>
            </a:ext>
          </a:extLst>
        </xdr:cNvPr>
        <xdr:cNvSpPr>
          <a:spLocks noChangeArrowheads="1"/>
        </xdr:cNvSpPr>
      </xdr:nvSpPr>
      <xdr:spPr>
        <a:xfrm>
          <a:off x="699516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360</xdr:row>
      <xdr:rowOff>57150</xdr:rowOff>
    </xdr:from>
    <xdr:to>
      <xdr:col>13</xdr:col>
      <xdr:colOff>352425</xdr:colOff>
      <xdr:row>362</xdr:row>
      <xdr:rowOff>0</xdr:rowOff>
    </xdr:to>
    <xdr:sp macro="" textlink="">
      <xdr:nvSpPr>
        <xdr:cNvPr id="387" name="AutoShape 46">
          <a:extLst>
            <a:ext uri="{FF2B5EF4-FFF2-40B4-BE49-F238E27FC236}">
              <a16:creationId xmlns:a16="http://schemas.microsoft.com/office/drawing/2014/main" id="{CF0B33B5-F97B-4407-A0CF-2078F1446339}"/>
            </a:ext>
          </a:extLst>
        </xdr:cNvPr>
        <xdr:cNvSpPr>
          <a:spLocks noChangeArrowheads="1"/>
        </xdr:cNvSpPr>
      </xdr:nvSpPr>
      <xdr:spPr>
        <a:xfrm>
          <a:off x="5425440" y="63821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352</xdr:row>
      <xdr:rowOff>57150</xdr:rowOff>
    </xdr:from>
    <xdr:to>
      <xdr:col>15</xdr:col>
      <xdr:colOff>352425</xdr:colOff>
      <xdr:row>354</xdr:row>
      <xdr:rowOff>0</xdr:rowOff>
    </xdr:to>
    <xdr:sp macro="" textlink="">
      <xdr:nvSpPr>
        <xdr:cNvPr id="388" name="AutoShape 46">
          <a:extLst>
            <a:ext uri="{FF2B5EF4-FFF2-40B4-BE49-F238E27FC236}">
              <a16:creationId xmlns:a16="http://schemas.microsoft.com/office/drawing/2014/main" id="{9014A3F9-3BDF-4C9A-BA52-52EC5A651FF8}"/>
            </a:ext>
          </a:extLst>
        </xdr:cNvPr>
        <xdr:cNvSpPr>
          <a:spLocks noChangeArrowheads="1"/>
        </xdr:cNvSpPr>
      </xdr:nvSpPr>
      <xdr:spPr>
        <a:xfrm>
          <a:off x="621030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171450</xdr:colOff>
      <xdr:row>360</xdr:row>
      <xdr:rowOff>47625</xdr:rowOff>
    </xdr:from>
    <xdr:to>
      <xdr:col>1</xdr:col>
      <xdr:colOff>180975</xdr:colOff>
      <xdr:row>360</xdr:row>
      <xdr:rowOff>152400</xdr:rowOff>
    </xdr:to>
    <xdr:sp macro="" textlink="">
      <xdr:nvSpPr>
        <xdr:cNvPr id="389" name="Freeform 10707">
          <a:extLst>
            <a:ext uri="{FF2B5EF4-FFF2-40B4-BE49-F238E27FC236}">
              <a16:creationId xmlns:a16="http://schemas.microsoft.com/office/drawing/2014/main" id="{0D06FDCB-0D8A-4FBE-9A60-842EF91C621A}"/>
            </a:ext>
          </a:extLst>
        </xdr:cNvPr>
        <xdr:cNvSpPr/>
      </xdr:nvSpPr>
      <xdr:spPr>
        <a:xfrm>
          <a:off x="171450" y="6381178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5</xdr:col>
      <xdr:colOff>171450</xdr:colOff>
      <xdr:row>360</xdr:row>
      <xdr:rowOff>47625</xdr:rowOff>
    </xdr:from>
    <xdr:to>
      <xdr:col>7</xdr:col>
      <xdr:colOff>180975</xdr:colOff>
      <xdr:row>360</xdr:row>
      <xdr:rowOff>152400</xdr:rowOff>
    </xdr:to>
    <xdr:sp macro="" textlink="">
      <xdr:nvSpPr>
        <xdr:cNvPr id="390" name="Freeform 10707">
          <a:extLst>
            <a:ext uri="{FF2B5EF4-FFF2-40B4-BE49-F238E27FC236}">
              <a16:creationId xmlns:a16="http://schemas.microsoft.com/office/drawing/2014/main" id="{3A2B49A5-8EE8-4BD8-A106-7F348F9EAB8C}"/>
            </a:ext>
          </a:extLst>
        </xdr:cNvPr>
        <xdr:cNvSpPr/>
      </xdr:nvSpPr>
      <xdr:spPr>
        <a:xfrm>
          <a:off x="2426970" y="638117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7</xdr:col>
      <xdr:colOff>171450</xdr:colOff>
      <xdr:row>360</xdr:row>
      <xdr:rowOff>47625</xdr:rowOff>
    </xdr:from>
    <xdr:to>
      <xdr:col>9</xdr:col>
      <xdr:colOff>180975</xdr:colOff>
      <xdr:row>360</xdr:row>
      <xdr:rowOff>152400</xdr:rowOff>
    </xdr:to>
    <xdr:sp macro="" textlink="">
      <xdr:nvSpPr>
        <xdr:cNvPr id="391" name="Freeform 10707">
          <a:extLst>
            <a:ext uri="{FF2B5EF4-FFF2-40B4-BE49-F238E27FC236}">
              <a16:creationId xmlns:a16="http://schemas.microsoft.com/office/drawing/2014/main" id="{58A19143-FF0A-45CE-A11B-152B8CE62258}"/>
            </a:ext>
          </a:extLst>
        </xdr:cNvPr>
        <xdr:cNvSpPr/>
      </xdr:nvSpPr>
      <xdr:spPr>
        <a:xfrm>
          <a:off x="3227070" y="638117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9</xdr:col>
      <xdr:colOff>171450</xdr:colOff>
      <xdr:row>360</xdr:row>
      <xdr:rowOff>47625</xdr:rowOff>
    </xdr:from>
    <xdr:to>
      <xdr:col>11</xdr:col>
      <xdr:colOff>180975</xdr:colOff>
      <xdr:row>360</xdr:row>
      <xdr:rowOff>152400</xdr:rowOff>
    </xdr:to>
    <xdr:sp macro="" textlink="">
      <xdr:nvSpPr>
        <xdr:cNvPr id="392" name="Freeform 10707">
          <a:extLst>
            <a:ext uri="{FF2B5EF4-FFF2-40B4-BE49-F238E27FC236}">
              <a16:creationId xmlns:a16="http://schemas.microsoft.com/office/drawing/2014/main" id="{E6B96C9A-E63E-4875-8EF4-F83ECE18FDB1}"/>
            </a:ext>
          </a:extLst>
        </xdr:cNvPr>
        <xdr:cNvSpPr/>
      </xdr:nvSpPr>
      <xdr:spPr>
        <a:xfrm>
          <a:off x="4027170" y="63811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171450</xdr:colOff>
      <xdr:row>352</xdr:row>
      <xdr:rowOff>68580</xdr:rowOff>
    </xdr:from>
    <xdr:to>
      <xdr:col>17</xdr:col>
      <xdr:colOff>160020</xdr:colOff>
      <xdr:row>352</xdr:row>
      <xdr:rowOff>142875</xdr:rowOff>
    </xdr:to>
    <xdr:sp macro="" textlink="">
      <xdr:nvSpPr>
        <xdr:cNvPr id="393" name="Freeform 10707">
          <a:extLst>
            <a:ext uri="{FF2B5EF4-FFF2-40B4-BE49-F238E27FC236}">
              <a16:creationId xmlns:a16="http://schemas.microsoft.com/office/drawing/2014/main" id="{843814D7-29C7-4006-91A2-76DB91D6EA5C}"/>
            </a:ext>
          </a:extLst>
        </xdr:cNvPr>
        <xdr:cNvSpPr/>
      </xdr:nvSpPr>
      <xdr:spPr>
        <a:xfrm>
          <a:off x="6381750" y="62430660"/>
          <a:ext cx="773430" cy="742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25</xdr:col>
      <xdr:colOff>171450</xdr:colOff>
      <xdr:row>352</xdr:row>
      <xdr:rowOff>47625</xdr:rowOff>
    </xdr:from>
    <xdr:to>
      <xdr:col>27</xdr:col>
      <xdr:colOff>180975</xdr:colOff>
      <xdr:row>352</xdr:row>
      <xdr:rowOff>152400</xdr:rowOff>
    </xdr:to>
    <xdr:sp macro="" textlink="">
      <xdr:nvSpPr>
        <xdr:cNvPr id="395" name="Freeform 10707">
          <a:extLst>
            <a:ext uri="{FF2B5EF4-FFF2-40B4-BE49-F238E27FC236}">
              <a16:creationId xmlns:a16="http://schemas.microsoft.com/office/drawing/2014/main" id="{B2024586-A03F-462E-B2A1-A070C275AD8F}"/>
            </a:ext>
          </a:extLst>
        </xdr:cNvPr>
        <xdr:cNvSpPr/>
      </xdr:nvSpPr>
      <xdr:spPr>
        <a:xfrm>
          <a:off x="10290810" y="6240970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11</xdr:col>
      <xdr:colOff>171450</xdr:colOff>
      <xdr:row>360</xdr:row>
      <xdr:rowOff>47625</xdr:rowOff>
    </xdr:from>
    <xdr:to>
      <xdr:col>13</xdr:col>
      <xdr:colOff>180975</xdr:colOff>
      <xdr:row>360</xdr:row>
      <xdr:rowOff>152400</xdr:rowOff>
    </xdr:to>
    <xdr:sp macro="" textlink="">
      <xdr:nvSpPr>
        <xdr:cNvPr id="396" name="Freeform 10707">
          <a:extLst>
            <a:ext uri="{FF2B5EF4-FFF2-40B4-BE49-F238E27FC236}">
              <a16:creationId xmlns:a16="http://schemas.microsoft.com/office/drawing/2014/main" id="{2255B4DA-B9DC-4905-9FD1-DFC657D316DC}"/>
            </a:ext>
          </a:extLst>
        </xdr:cNvPr>
        <xdr:cNvSpPr/>
      </xdr:nvSpPr>
      <xdr:spPr>
        <a:xfrm>
          <a:off x="4812030" y="63811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180975</xdr:colOff>
      <xdr:row>360</xdr:row>
      <xdr:rowOff>47625</xdr:rowOff>
    </xdr:from>
    <xdr:to>
      <xdr:col>15</xdr:col>
      <xdr:colOff>161925</xdr:colOff>
      <xdr:row>360</xdr:row>
      <xdr:rowOff>142875</xdr:rowOff>
    </xdr:to>
    <xdr:sp macro="" textlink="">
      <xdr:nvSpPr>
        <xdr:cNvPr id="397" name="Freeform 10707">
          <a:extLst>
            <a:ext uri="{FF2B5EF4-FFF2-40B4-BE49-F238E27FC236}">
              <a16:creationId xmlns:a16="http://schemas.microsoft.com/office/drawing/2014/main" id="{3E273158-35A4-461E-9ECC-3B792EBC7FED}"/>
            </a:ext>
          </a:extLst>
        </xdr:cNvPr>
        <xdr:cNvSpPr/>
      </xdr:nvSpPr>
      <xdr:spPr>
        <a:xfrm>
          <a:off x="5606415" y="63811785"/>
          <a:ext cx="765810" cy="9525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0</xdr:colOff>
      <xdr:row>360</xdr:row>
      <xdr:rowOff>76200</xdr:rowOff>
    </xdr:from>
    <xdr:to>
      <xdr:col>22</xdr:col>
      <xdr:colOff>0</xdr:colOff>
      <xdr:row>362</xdr:row>
      <xdr:rowOff>19050</xdr:rowOff>
    </xdr:to>
    <xdr:sp macro="" textlink="">
      <xdr:nvSpPr>
        <xdr:cNvPr id="398" name="AutoShape 46">
          <a:extLst>
            <a:ext uri="{FF2B5EF4-FFF2-40B4-BE49-F238E27FC236}">
              <a16:creationId xmlns:a16="http://schemas.microsoft.com/office/drawing/2014/main" id="{1037857E-16F4-4D98-981A-55AB340A9ED3}"/>
            </a:ext>
          </a:extLst>
        </xdr:cNvPr>
        <xdr:cNvSpPr>
          <a:spLocks noChangeArrowheads="1"/>
        </xdr:cNvSpPr>
      </xdr:nvSpPr>
      <xdr:spPr>
        <a:xfrm>
          <a:off x="8572500" y="6384036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360</xdr:row>
      <xdr:rowOff>66675</xdr:rowOff>
    </xdr:from>
    <xdr:to>
      <xdr:col>24</xdr:col>
      <xdr:colOff>0</xdr:colOff>
      <xdr:row>362</xdr:row>
      <xdr:rowOff>9525</xdr:rowOff>
    </xdr:to>
    <xdr:sp macro="" textlink="">
      <xdr:nvSpPr>
        <xdr:cNvPr id="399" name="AutoShape 46">
          <a:extLst>
            <a:ext uri="{FF2B5EF4-FFF2-40B4-BE49-F238E27FC236}">
              <a16:creationId xmlns:a16="http://schemas.microsoft.com/office/drawing/2014/main" id="{946BEC5E-3466-4739-9C3D-D304DE407ED7}"/>
            </a:ext>
          </a:extLst>
        </xdr:cNvPr>
        <xdr:cNvSpPr>
          <a:spLocks noChangeArrowheads="1"/>
        </xdr:cNvSpPr>
      </xdr:nvSpPr>
      <xdr:spPr>
        <a:xfrm>
          <a:off x="9349740" y="63830835"/>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403860</xdr:colOff>
      <xdr:row>360</xdr:row>
      <xdr:rowOff>59055</xdr:rowOff>
    </xdr:from>
    <xdr:to>
      <xdr:col>19</xdr:col>
      <xdr:colOff>358140</xdr:colOff>
      <xdr:row>362</xdr:row>
      <xdr:rowOff>1905</xdr:rowOff>
    </xdr:to>
    <xdr:sp macro="" textlink="">
      <xdr:nvSpPr>
        <xdr:cNvPr id="400" name="AutoShape 46">
          <a:extLst>
            <a:ext uri="{FF2B5EF4-FFF2-40B4-BE49-F238E27FC236}">
              <a16:creationId xmlns:a16="http://schemas.microsoft.com/office/drawing/2014/main" id="{45DEE1F7-3C1E-4025-BEE5-88C202660042}"/>
            </a:ext>
          </a:extLst>
        </xdr:cNvPr>
        <xdr:cNvSpPr>
          <a:spLocks noChangeArrowheads="1"/>
        </xdr:cNvSpPr>
      </xdr:nvSpPr>
      <xdr:spPr>
        <a:xfrm>
          <a:off x="7764780" y="63823215"/>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360</xdr:row>
      <xdr:rowOff>59055</xdr:rowOff>
    </xdr:from>
    <xdr:to>
      <xdr:col>18</xdr:col>
      <xdr:colOff>0</xdr:colOff>
      <xdr:row>362</xdr:row>
      <xdr:rowOff>1905</xdr:rowOff>
    </xdr:to>
    <xdr:sp macro="" textlink="">
      <xdr:nvSpPr>
        <xdr:cNvPr id="401" name="AutoShape 46">
          <a:extLst>
            <a:ext uri="{FF2B5EF4-FFF2-40B4-BE49-F238E27FC236}">
              <a16:creationId xmlns:a16="http://schemas.microsoft.com/office/drawing/2014/main" id="{0258C5D9-91E9-4720-BEAE-75D2D8382453}"/>
            </a:ext>
          </a:extLst>
        </xdr:cNvPr>
        <xdr:cNvSpPr>
          <a:spLocks noChangeArrowheads="1"/>
        </xdr:cNvSpPr>
      </xdr:nvSpPr>
      <xdr:spPr>
        <a:xfrm>
          <a:off x="6995160" y="63823215"/>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360</xdr:row>
      <xdr:rowOff>57150</xdr:rowOff>
    </xdr:from>
    <xdr:to>
      <xdr:col>15</xdr:col>
      <xdr:colOff>352425</xdr:colOff>
      <xdr:row>362</xdr:row>
      <xdr:rowOff>0</xdr:rowOff>
    </xdr:to>
    <xdr:sp macro="" textlink="">
      <xdr:nvSpPr>
        <xdr:cNvPr id="402" name="AutoShape 46">
          <a:extLst>
            <a:ext uri="{FF2B5EF4-FFF2-40B4-BE49-F238E27FC236}">
              <a16:creationId xmlns:a16="http://schemas.microsoft.com/office/drawing/2014/main" id="{5781DB7A-E389-4D39-8527-F5E3D7A04A80}"/>
            </a:ext>
          </a:extLst>
        </xdr:cNvPr>
        <xdr:cNvSpPr>
          <a:spLocks noChangeArrowheads="1"/>
        </xdr:cNvSpPr>
      </xdr:nvSpPr>
      <xdr:spPr>
        <a:xfrm>
          <a:off x="6210300" y="63821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161925</xdr:colOff>
      <xdr:row>360</xdr:row>
      <xdr:rowOff>47625</xdr:rowOff>
    </xdr:from>
    <xdr:to>
      <xdr:col>17</xdr:col>
      <xdr:colOff>182880</xdr:colOff>
      <xdr:row>360</xdr:row>
      <xdr:rowOff>167640</xdr:rowOff>
    </xdr:to>
    <xdr:sp macro="" textlink="">
      <xdr:nvSpPr>
        <xdr:cNvPr id="403" name="Freeform 10707">
          <a:extLst>
            <a:ext uri="{FF2B5EF4-FFF2-40B4-BE49-F238E27FC236}">
              <a16:creationId xmlns:a16="http://schemas.microsoft.com/office/drawing/2014/main" id="{F12B7596-930C-4CB3-8753-1212CCBE51F6}"/>
            </a:ext>
          </a:extLst>
        </xdr:cNvPr>
        <xdr:cNvSpPr/>
      </xdr:nvSpPr>
      <xdr:spPr>
        <a:xfrm>
          <a:off x="6372225" y="63811785"/>
          <a:ext cx="805815" cy="12001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360</xdr:row>
      <xdr:rowOff>47625</xdr:rowOff>
    </xdr:from>
    <xdr:to>
      <xdr:col>19</xdr:col>
      <xdr:colOff>180975</xdr:colOff>
      <xdr:row>360</xdr:row>
      <xdr:rowOff>152400</xdr:rowOff>
    </xdr:to>
    <xdr:sp macro="" textlink="">
      <xdr:nvSpPr>
        <xdr:cNvPr id="404" name="Freeform 10707">
          <a:extLst>
            <a:ext uri="{FF2B5EF4-FFF2-40B4-BE49-F238E27FC236}">
              <a16:creationId xmlns:a16="http://schemas.microsoft.com/office/drawing/2014/main" id="{285B8098-7526-4026-AF5D-CBD17584406B}"/>
            </a:ext>
          </a:extLst>
        </xdr:cNvPr>
        <xdr:cNvSpPr/>
      </xdr:nvSpPr>
      <xdr:spPr>
        <a:xfrm>
          <a:off x="7166610" y="638117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360</xdr:row>
      <xdr:rowOff>47625</xdr:rowOff>
    </xdr:from>
    <xdr:to>
      <xdr:col>23</xdr:col>
      <xdr:colOff>180975</xdr:colOff>
      <xdr:row>360</xdr:row>
      <xdr:rowOff>152400</xdr:rowOff>
    </xdr:to>
    <xdr:sp macro="" textlink="">
      <xdr:nvSpPr>
        <xdr:cNvPr id="405" name="Freeform 10707">
          <a:extLst>
            <a:ext uri="{FF2B5EF4-FFF2-40B4-BE49-F238E27FC236}">
              <a16:creationId xmlns:a16="http://schemas.microsoft.com/office/drawing/2014/main" id="{E20B52AC-909A-47CF-BE6B-283E4CCC0A68}"/>
            </a:ext>
          </a:extLst>
        </xdr:cNvPr>
        <xdr:cNvSpPr/>
      </xdr:nvSpPr>
      <xdr:spPr>
        <a:xfrm>
          <a:off x="8743950" y="638117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360</xdr:row>
      <xdr:rowOff>47625</xdr:rowOff>
    </xdr:from>
    <xdr:to>
      <xdr:col>25</xdr:col>
      <xdr:colOff>180975</xdr:colOff>
      <xdr:row>360</xdr:row>
      <xdr:rowOff>152400</xdr:rowOff>
    </xdr:to>
    <xdr:sp macro="" textlink="">
      <xdr:nvSpPr>
        <xdr:cNvPr id="406" name="Freeform 10707">
          <a:extLst>
            <a:ext uri="{FF2B5EF4-FFF2-40B4-BE49-F238E27FC236}">
              <a16:creationId xmlns:a16="http://schemas.microsoft.com/office/drawing/2014/main" id="{1ED21E29-D9C7-4C11-BEF6-BE8A6BD64D95}"/>
            </a:ext>
          </a:extLst>
        </xdr:cNvPr>
        <xdr:cNvSpPr/>
      </xdr:nvSpPr>
      <xdr:spPr>
        <a:xfrm>
          <a:off x="9521190" y="6381178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360</xdr:row>
      <xdr:rowOff>47625</xdr:rowOff>
    </xdr:from>
    <xdr:to>
      <xdr:col>21</xdr:col>
      <xdr:colOff>180975</xdr:colOff>
      <xdr:row>360</xdr:row>
      <xdr:rowOff>152400</xdr:rowOff>
    </xdr:to>
    <xdr:sp macro="" textlink="">
      <xdr:nvSpPr>
        <xdr:cNvPr id="407" name="Freeform 10707">
          <a:extLst>
            <a:ext uri="{FF2B5EF4-FFF2-40B4-BE49-F238E27FC236}">
              <a16:creationId xmlns:a16="http://schemas.microsoft.com/office/drawing/2014/main" id="{ACBD9B05-1520-4452-A49B-CD598ED7E0B1}"/>
            </a:ext>
          </a:extLst>
        </xdr:cNvPr>
        <xdr:cNvSpPr/>
      </xdr:nvSpPr>
      <xdr:spPr>
        <a:xfrm>
          <a:off x="7943850" y="6381178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0</xdr:colOff>
      <xdr:row>260</xdr:row>
      <xdr:rowOff>57150</xdr:rowOff>
    </xdr:from>
    <xdr:to>
      <xdr:col>9</xdr:col>
      <xdr:colOff>352425</xdr:colOff>
      <xdr:row>262</xdr:row>
      <xdr:rowOff>0</xdr:rowOff>
    </xdr:to>
    <xdr:sp macro="" textlink="">
      <xdr:nvSpPr>
        <xdr:cNvPr id="408" name="AutoShape 46">
          <a:extLst>
            <a:ext uri="{FF2B5EF4-FFF2-40B4-BE49-F238E27FC236}">
              <a16:creationId xmlns:a16="http://schemas.microsoft.com/office/drawing/2014/main" id="{36CDFB34-CFC7-45F5-83DB-33B29A696C4A}"/>
            </a:ext>
          </a:extLst>
        </xdr:cNvPr>
        <xdr:cNvSpPr>
          <a:spLocks noChangeArrowheads="1"/>
        </xdr:cNvSpPr>
      </xdr:nvSpPr>
      <xdr:spPr>
        <a:xfrm>
          <a:off x="3855720" y="4629531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260</xdr:row>
      <xdr:rowOff>57150</xdr:rowOff>
    </xdr:from>
    <xdr:to>
      <xdr:col>15</xdr:col>
      <xdr:colOff>352425</xdr:colOff>
      <xdr:row>262</xdr:row>
      <xdr:rowOff>0</xdr:rowOff>
    </xdr:to>
    <xdr:sp macro="" textlink="">
      <xdr:nvSpPr>
        <xdr:cNvPr id="409" name="AutoShape 46">
          <a:extLst>
            <a:ext uri="{FF2B5EF4-FFF2-40B4-BE49-F238E27FC236}">
              <a16:creationId xmlns:a16="http://schemas.microsoft.com/office/drawing/2014/main" id="{012A390D-3EDC-4D06-8037-8D85E3D7E70B}"/>
            </a:ext>
          </a:extLst>
        </xdr:cNvPr>
        <xdr:cNvSpPr>
          <a:spLocks noChangeArrowheads="1"/>
        </xdr:cNvSpPr>
      </xdr:nvSpPr>
      <xdr:spPr>
        <a:xfrm>
          <a:off x="6210300" y="46295310"/>
          <a:ext cx="352425" cy="293370"/>
        </a:xfrm>
        <a:prstGeom prst="triangle">
          <a:avLst>
            <a:gd name="adj" fmla="val 50000"/>
          </a:avLst>
        </a:prstGeom>
        <a:noFill/>
        <a:ln w="9525">
          <a:solidFill>
            <a:srgbClr val="000000"/>
          </a:solidFill>
          <a:miter lim="800000"/>
        </a:ln>
      </xdr:spPr>
    </xdr:sp>
    <xdr:clientData/>
  </xdr:twoCellAnchor>
  <xdr:twoCellAnchor>
    <xdr:from>
      <xdr:col>13</xdr:col>
      <xdr:colOff>0</xdr:colOff>
      <xdr:row>260</xdr:row>
      <xdr:rowOff>57150</xdr:rowOff>
    </xdr:from>
    <xdr:to>
      <xdr:col>14</xdr:col>
      <xdr:colOff>0</xdr:colOff>
      <xdr:row>262</xdr:row>
      <xdr:rowOff>0</xdr:rowOff>
    </xdr:to>
    <xdr:sp macro="" textlink="">
      <xdr:nvSpPr>
        <xdr:cNvPr id="410" name="AutoShape 46">
          <a:extLst>
            <a:ext uri="{FF2B5EF4-FFF2-40B4-BE49-F238E27FC236}">
              <a16:creationId xmlns:a16="http://schemas.microsoft.com/office/drawing/2014/main" id="{13076D1F-4424-42D2-B06D-9F6020FF3BBF}"/>
            </a:ext>
          </a:extLst>
        </xdr:cNvPr>
        <xdr:cNvSpPr>
          <a:spLocks noChangeArrowheads="1"/>
        </xdr:cNvSpPr>
      </xdr:nvSpPr>
      <xdr:spPr>
        <a:xfrm>
          <a:off x="5425440" y="46295310"/>
          <a:ext cx="365760"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270</xdr:row>
      <xdr:rowOff>57150</xdr:rowOff>
    </xdr:from>
    <xdr:to>
      <xdr:col>11</xdr:col>
      <xdr:colOff>352425</xdr:colOff>
      <xdr:row>272</xdr:row>
      <xdr:rowOff>0</xdr:rowOff>
    </xdr:to>
    <xdr:sp macro="" textlink="">
      <xdr:nvSpPr>
        <xdr:cNvPr id="411" name="AutoShape 46">
          <a:extLst>
            <a:ext uri="{FF2B5EF4-FFF2-40B4-BE49-F238E27FC236}">
              <a16:creationId xmlns:a16="http://schemas.microsoft.com/office/drawing/2014/main" id="{BEBF0550-0FFB-4712-A6C2-201205EDE997}"/>
            </a:ext>
          </a:extLst>
        </xdr:cNvPr>
        <xdr:cNvSpPr>
          <a:spLocks noChangeArrowheads="1"/>
        </xdr:cNvSpPr>
      </xdr:nvSpPr>
      <xdr:spPr>
        <a:xfrm>
          <a:off x="4640580" y="4804791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279</xdr:row>
      <xdr:rowOff>57150</xdr:rowOff>
    </xdr:from>
    <xdr:to>
      <xdr:col>12</xdr:col>
      <xdr:colOff>0</xdr:colOff>
      <xdr:row>281</xdr:row>
      <xdr:rowOff>0</xdr:rowOff>
    </xdr:to>
    <xdr:sp macro="" textlink="">
      <xdr:nvSpPr>
        <xdr:cNvPr id="412" name="AutoShape 46">
          <a:extLst>
            <a:ext uri="{FF2B5EF4-FFF2-40B4-BE49-F238E27FC236}">
              <a16:creationId xmlns:a16="http://schemas.microsoft.com/office/drawing/2014/main" id="{00899250-9D87-4A8B-8857-9CBA9C0DC60F}"/>
            </a:ext>
          </a:extLst>
        </xdr:cNvPr>
        <xdr:cNvSpPr>
          <a:spLocks noChangeArrowheads="1"/>
        </xdr:cNvSpPr>
      </xdr:nvSpPr>
      <xdr:spPr>
        <a:xfrm>
          <a:off x="4640580" y="49625250"/>
          <a:ext cx="365760"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306</xdr:row>
      <xdr:rowOff>57150</xdr:rowOff>
    </xdr:from>
    <xdr:to>
      <xdr:col>27</xdr:col>
      <xdr:colOff>352425</xdr:colOff>
      <xdr:row>308</xdr:row>
      <xdr:rowOff>0</xdr:rowOff>
    </xdr:to>
    <xdr:sp macro="" textlink="">
      <xdr:nvSpPr>
        <xdr:cNvPr id="413" name="AutoShape 46">
          <a:extLst>
            <a:ext uri="{FF2B5EF4-FFF2-40B4-BE49-F238E27FC236}">
              <a16:creationId xmlns:a16="http://schemas.microsoft.com/office/drawing/2014/main" id="{FFF3223B-8090-40CD-A480-BFC79E754EB2}"/>
            </a:ext>
          </a:extLst>
        </xdr:cNvPr>
        <xdr:cNvSpPr>
          <a:spLocks noChangeArrowheads="1"/>
        </xdr:cNvSpPr>
      </xdr:nvSpPr>
      <xdr:spPr>
        <a:xfrm>
          <a:off x="10873740" y="54357270"/>
          <a:ext cx="352425" cy="293370"/>
        </a:xfrm>
        <a:prstGeom prst="triangle">
          <a:avLst>
            <a:gd name="adj" fmla="val 50000"/>
          </a:avLst>
        </a:prstGeom>
        <a:noFill/>
        <a:ln w="9525">
          <a:solidFill>
            <a:srgbClr val="000000"/>
          </a:solidFill>
          <a:miter lim="800000"/>
        </a:ln>
      </xdr:spPr>
    </xdr:sp>
    <xdr:clientData/>
  </xdr:twoCellAnchor>
  <xdr:twoCellAnchor>
    <xdr:from>
      <xdr:col>3</xdr:col>
      <xdr:colOff>0</xdr:colOff>
      <xdr:row>342</xdr:row>
      <xdr:rowOff>57150</xdr:rowOff>
    </xdr:from>
    <xdr:to>
      <xdr:col>3</xdr:col>
      <xdr:colOff>352425</xdr:colOff>
      <xdr:row>344</xdr:row>
      <xdr:rowOff>0</xdr:rowOff>
    </xdr:to>
    <xdr:sp macro="" textlink="">
      <xdr:nvSpPr>
        <xdr:cNvPr id="414" name="AutoShape 46">
          <a:extLst>
            <a:ext uri="{FF2B5EF4-FFF2-40B4-BE49-F238E27FC236}">
              <a16:creationId xmlns:a16="http://schemas.microsoft.com/office/drawing/2014/main" id="{14E6258A-EC30-48D3-99D5-465F4215E22E}"/>
            </a:ext>
          </a:extLst>
        </xdr:cNvPr>
        <xdr:cNvSpPr>
          <a:spLocks noChangeArrowheads="1"/>
        </xdr:cNvSpPr>
      </xdr:nvSpPr>
      <xdr:spPr>
        <a:xfrm>
          <a:off x="144018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352</xdr:row>
      <xdr:rowOff>57150</xdr:rowOff>
    </xdr:from>
    <xdr:to>
      <xdr:col>5</xdr:col>
      <xdr:colOff>352425</xdr:colOff>
      <xdr:row>354</xdr:row>
      <xdr:rowOff>0</xdr:rowOff>
    </xdr:to>
    <xdr:sp macro="" textlink="">
      <xdr:nvSpPr>
        <xdr:cNvPr id="415" name="AutoShape 46">
          <a:extLst>
            <a:ext uri="{FF2B5EF4-FFF2-40B4-BE49-F238E27FC236}">
              <a16:creationId xmlns:a16="http://schemas.microsoft.com/office/drawing/2014/main" id="{03B23FAF-53F3-4765-B331-610A94549E6A}"/>
            </a:ext>
          </a:extLst>
        </xdr:cNvPr>
        <xdr:cNvSpPr>
          <a:spLocks noChangeArrowheads="1"/>
        </xdr:cNvSpPr>
      </xdr:nvSpPr>
      <xdr:spPr>
        <a:xfrm>
          <a:off x="2255520" y="62419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352</xdr:row>
      <xdr:rowOff>57150</xdr:rowOff>
    </xdr:from>
    <xdr:to>
      <xdr:col>26</xdr:col>
      <xdr:colOff>0</xdr:colOff>
      <xdr:row>354</xdr:row>
      <xdr:rowOff>0</xdr:rowOff>
    </xdr:to>
    <xdr:sp macro="" textlink="">
      <xdr:nvSpPr>
        <xdr:cNvPr id="416" name="AutoShape 46">
          <a:extLst>
            <a:ext uri="{FF2B5EF4-FFF2-40B4-BE49-F238E27FC236}">
              <a16:creationId xmlns:a16="http://schemas.microsoft.com/office/drawing/2014/main" id="{896A61C8-2F8C-4CE4-8C04-84DFE48FF394}"/>
            </a:ext>
          </a:extLst>
        </xdr:cNvPr>
        <xdr:cNvSpPr>
          <a:spLocks noChangeArrowheads="1"/>
        </xdr:cNvSpPr>
      </xdr:nvSpPr>
      <xdr:spPr>
        <a:xfrm>
          <a:off x="10119360" y="624192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360</xdr:row>
      <xdr:rowOff>57150</xdr:rowOff>
    </xdr:from>
    <xdr:to>
      <xdr:col>11</xdr:col>
      <xdr:colOff>352425</xdr:colOff>
      <xdr:row>362</xdr:row>
      <xdr:rowOff>0</xdr:rowOff>
    </xdr:to>
    <xdr:sp macro="" textlink="">
      <xdr:nvSpPr>
        <xdr:cNvPr id="417" name="AutoShape 46">
          <a:extLst>
            <a:ext uri="{FF2B5EF4-FFF2-40B4-BE49-F238E27FC236}">
              <a16:creationId xmlns:a16="http://schemas.microsoft.com/office/drawing/2014/main" id="{82411CC8-C4AB-425F-B8E8-636C7BECE508}"/>
            </a:ext>
          </a:extLst>
        </xdr:cNvPr>
        <xdr:cNvSpPr>
          <a:spLocks noChangeArrowheads="1"/>
        </xdr:cNvSpPr>
      </xdr:nvSpPr>
      <xdr:spPr>
        <a:xfrm>
          <a:off x="4640580" y="63821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342</xdr:row>
      <xdr:rowOff>57150</xdr:rowOff>
    </xdr:from>
    <xdr:to>
      <xdr:col>23</xdr:col>
      <xdr:colOff>352425</xdr:colOff>
      <xdr:row>344</xdr:row>
      <xdr:rowOff>0</xdr:rowOff>
    </xdr:to>
    <xdr:sp macro="" textlink="">
      <xdr:nvSpPr>
        <xdr:cNvPr id="418" name="AutoShape 46">
          <a:extLst>
            <a:ext uri="{FF2B5EF4-FFF2-40B4-BE49-F238E27FC236}">
              <a16:creationId xmlns:a16="http://schemas.microsoft.com/office/drawing/2014/main" id="{1D6686B6-E65F-408E-BD01-F013DC81B58F}"/>
            </a:ext>
          </a:extLst>
        </xdr:cNvPr>
        <xdr:cNvSpPr>
          <a:spLocks noChangeArrowheads="1"/>
        </xdr:cNvSpPr>
      </xdr:nvSpPr>
      <xdr:spPr>
        <a:xfrm>
          <a:off x="934974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166692</xdr:colOff>
      <xdr:row>342</xdr:row>
      <xdr:rowOff>59530</xdr:rowOff>
    </xdr:from>
    <xdr:to>
      <xdr:col>25</xdr:col>
      <xdr:colOff>176217</xdr:colOff>
      <xdr:row>342</xdr:row>
      <xdr:rowOff>164305</xdr:rowOff>
    </xdr:to>
    <xdr:sp macro="" textlink="">
      <xdr:nvSpPr>
        <xdr:cNvPr id="419" name="Freeform 10707">
          <a:extLst>
            <a:ext uri="{FF2B5EF4-FFF2-40B4-BE49-F238E27FC236}">
              <a16:creationId xmlns:a16="http://schemas.microsoft.com/office/drawing/2014/main" id="{8936A480-7D0F-4BFE-B139-27EB1B566F43}"/>
            </a:ext>
          </a:extLst>
        </xdr:cNvPr>
        <xdr:cNvSpPr/>
      </xdr:nvSpPr>
      <xdr:spPr>
        <a:xfrm>
          <a:off x="9516432" y="60669010"/>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xdr:colOff>
      <xdr:row>333</xdr:row>
      <xdr:rowOff>45944</xdr:rowOff>
    </xdr:from>
    <xdr:to>
      <xdr:col>14</xdr:col>
      <xdr:colOff>5043</xdr:colOff>
      <xdr:row>335</xdr:row>
      <xdr:rowOff>0</xdr:rowOff>
    </xdr:to>
    <xdr:sp macro="" textlink="">
      <xdr:nvSpPr>
        <xdr:cNvPr id="420" name="AutoShape 46">
          <a:extLst>
            <a:ext uri="{FF2B5EF4-FFF2-40B4-BE49-F238E27FC236}">
              <a16:creationId xmlns:a16="http://schemas.microsoft.com/office/drawing/2014/main" id="{46F36FB8-DA7B-4BAB-93E1-C5D7D8CA8783}"/>
            </a:ext>
          </a:extLst>
        </xdr:cNvPr>
        <xdr:cNvSpPr>
          <a:spLocks noChangeArrowheads="1"/>
        </xdr:cNvSpPr>
      </xdr:nvSpPr>
      <xdr:spPr>
        <a:xfrm>
          <a:off x="5425441" y="59078084"/>
          <a:ext cx="370802" cy="304576"/>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3362</xdr:colOff>
      <xdr:row>333</xdr:row>
      <xdr:rowOff>52669</xdr:rowOff>
    </xdr:from>
    <xdr:to>
      <xdr:col>12</xdr:col>
      <xdr:colOff>8403</xdr:colOff>
      <xdr:row>335</xdr:row>
      <xdr:rowOff>1682</xdr:rowOff>
    </xdr:to>
    <xdr:sp macro="" textlink="">
      <xdr:nvSpPr>
        <xdr:cNvPr id="422" name="AutoShape 46">
          <a:extLst>
            <a:ext uri="{FF2B5EF4-FFF2-40B4-BE49-F238E27FC236}">
              <a16:creationId xmlns:a16="http://schemas.microsoft.com/office/drawing/2014/main" id="{096B0C4C-C7AA-422D-8B60-43F7F440EE2E}"/>
            </a:ext>
          </a:extLst>
        </xdr:cNvPr>
        <xdr:cNvSpPr>
          <a:spLocks noChangeArrowheads="1"/>
        </xdr:cNvSpPr>
      </xdr:nvSpPr>
      <xdr:spPr>
        <a:xfrm>
          <a:off x="4643942" y="59084809"/>
          <a:ext cx="370801" cy="299533"/>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270</xdr:row>
      <xdr:rowOff>56028</xdr:rowOff>
    </xdr:from>
    <xdr:to>
      <xdr:col>10</xdr:col>
      <xdr:colOff>5043</xdr:colOff>
      <xdr:row>271</xdr:row>
      <xdr:rowOff>173690</xdr:rowOff>
    </xdr:to>
    <xdr:sp macro="" textlink="">
      <xdr:nvSpPr>
        <xdr:cNvPr id="424" name="AutoShape 46">
          <a:extLst>
            <a:ext uri="{FF2B5EF4-FFF2-40B4-BE49-F238E27FC236}">
              <a16:creationId xmlns:a16="http://schemas.microsoft.com/office/drawing/2014/main" id="{C5EF8807-3A8A-4A63-9835-17EB65D90E97}"/>
            </a:ext>
          </a:extLst>
        </xdr:cNvPr>
        <xdr:cNvSpPr>
          <a:spLocks noChangeArrowheads="1"/>
        </xdr:cNvSpPr>
      </xdr:nvSpPr>
      <xdr:spPr>
        <a:xfrm>
          <a:off x="3855720" y="48046788"/>
          <a:ext cx="370803" cy="292922"/>
        </a:xfrm>
        <a:prstGeom prst="triangle">
          <a:avLst>
            <a:gd name="adj" fmla="val 50000"/>
          </a:avLst>
        </a:prstGeom>
        <a:noFill/>
        <a:ln w="9525">
          <a:solidFill>
            <a:srgbClr val="000000"/>
          </a:solidFill>
          <a:miter lim="800000"/>
        </a:ln>
      </xdr:spPr>
    </xdr:sp>
    <xdr:clientData/>
  </xdr:twoCellAnchor>
  <xdr:twoCellAnchor>
    <xdr:from>
      <xdr:col>9</xdr:col>
      <xdr:colOff>168089</xdr:colOff>
      <xdr:row>270</xdr:row>
      <xdr:rowOff>44822</xdr:rowOff>
    </xdr:from>
    <xdr:to>
      <xdr:col>11</xdr:col>
      <xdr:colOff>156883</xdr:colOff>
      <xdr:row>270</xdr:row>
      <xdr:rowOff>171673</xdr:rowOff>
    </xdr:to>
    <xdr:sp macro="" textlink="">
      <xdr:nvSpPr>
        <xdr:cNvPr id="425" name="Freeform 10707">
          <a:extLst>
            <a:ext uri="{FF2B5EF4-FFF2-40B4-BE49-F238E27FC236}">
              <a16:creationId xmlns:a16="http://schemas.microsoft.com/office/drawing/2014/main" id="{C60FCBA2-E140-4D52-90D7-7C7967E5A2A8}"/>
            </a:ext>
          </a:extLst>
        </xdr:cNvPr>
        <xdr:cNvSpPr/>
      </xdr:nvSpPr>
      <xdr:spPr>
        <a:xfrm>
          <a:off x="4023809" y="48035582"/>
          <a:ext cx="773654" cy="126851"/>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0</xdr:colOff>
      <xdr:row>288</xdr:row>
      <xdr:rowOff>57150</xdr:rowOff>
    </xdr:from>
    <xdr:to>
      <xdr:col>8</xdr:col>
      <xdr:colOff>0</xdr:colOff>
      <xdr:row>290</xdr:row>
      <xdr:rowOff>0</xdr:rowOff>
    </xdr:to>
    <xdr:sp macro="" textlink="">
      <xdr:nvSpPr>
        <xdr:cNvPr id="426" name="AutoShape 46">
          <a:extLst>
            <a:ext uri="{FF2B5EF4-FFF2-40B4-BE49-F238E27FC236}">
              <a16:creationId xmlns:a16="http://schemas.microsoft.com/office/drawing/2014/main" id="{44F30180-CF00-4EBC-9961-2A299106B56B}"/>
            </a:ext>
          </a:extLst>
        </xdr:cNvPr>
        <xdr:cNvSpPr>
          <a:spLocks noChangeArrowheads="1"/>
        </xdr:cNvSpPr>
      </xdr:nvSpPr>
      <xdr:spPr>
        <a:xfrm>
          <a:off x="3055620" y="51202590"/>
          <a:ext cx="365760" cy="293370"/>
        </a:xfrm>
        <a:prstGeom prst="triangle">
          <a:avLst>
            <a:gd name="adj" fmla="val 50000"/>
          </a:avLst>
        </a:prstGeom>
        <a:noFill/>
        <a:ln w="9525">
          <a:solidFill>
            <a:srgbClr val="000000"/>
          </a:solidFill>
          <a:miter lim="800000"/>
        </a:ln>
      </xdr:spPr>
    </xdr:sp>
    <xdr:clientData/>
  </xdr:twoCellAnchor>
  <xdr:twoCellAnchor>
    <xdr:from>
      <xdr:col>7</xdr:col>
      <xdr:colOff>171450</xdr:colOff>
      <xdr:row>288</xdr:row>
      <xdr:rowOff>47625</xdr:rowOff>
    </xdr:from>
    <xdr:to>
      <xdr:col>9</xdr:col>
      <xdr:colOff>180975</xdr:colOff>
      <xdr:row>288</xdr:row>
      <xdr:rowOff>152400</xdr:rowOff>
    </xdr:to>
    <xdr:sp macro="" textlink="">
      <xdr:nvSpPr>
        <xdr:cNvPr id="427" name="Freeform 10707">
          <a:extLst>
            <a:ext uri="{FF2B5EF4-FFF2-40B4-BE49-F238E27FC236}">
              <a16:creationId xmlns:a16="http://schemas.microsoft.com/office/drawing/2014/main" id="{981E3C83-EE38-427B-813A-CC40B0163E14}"/>
            </a:ext>
          </a:extLst>
        </xdr:cNvPr>
        <xdr:cNvSpPr/>
      </xdr:nvSpPr>
      <xdr:spPr>
        <a:xfrm>
          <a:off x="3227070" y="511930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24</xdr:col>
      <xdr:colOff>133350</xdr:colOff>
      <xdr:row>355</xdr:row>
      <xdr:rowOff>85725</xdr:rowOff>
    </xdr:from>
    <xdr:to>
      <xdr:col>24</xdr:col>
      <xdr:colOff>200025</xdr:colOff>
      <xdr:row>357</xdr:row>
      <xdr:rowOff>171450</xdr:rowOff>
    </xdr:to>
    <xdr:sp macro="" textlink="">
      <xdr:nvSpPr>
        <xdr:cNvPr id="428" name="Rectangle 11590" descr="Light horizontal">
          <a:extLst>
            <a:ext uri="{FF2B5EF4-FFF2-40B4-BE49-F238E27FC236}">
              <a16:creationId xmlns:a16="http://schemas.microsoft.com/office/drawing/2014/main" id="{3CDC55F0-BFEC-4E97-AD2A-68F8314A4D07}"/>
            </a:ext>
          </a:extLst>
        </xdr:cNvPr>
        <xdr:cNvSpPr>
          <a:spLocks noChangeArrowheads="1"/>
        </xdr:cNvSpPr>
      </xdr:nvSpPr>
      <xdr:spPr>
        <a:xfrm>
          <a:off x="9848850" y="62973585"/>
          <a:ext cx="66675" cy="436245"/>
        </a:xfrm>
        <a:prstGeom prst="rect">
          <a:avLst/>
        </a:prstGeom>
        <a:pattFill prst="ltHorz">
          <a:fgClr>
            <a:srgbClr val="000000"/>
          </a:fgClr>
          <a:bgClr>
            <a:srgbClr val="FFFFFF"/>
          </a:bgClr>
        </a:pattFill>
        <a:ln w="9525">
          <a:solidFill>
            <a:srgbClr val="000000"/>
          </a:solidFill>
          <a:miter lim="800000"/>
        </a:ln>
      </xdr:spPr>
    </xdr:sp>
    <xdr:clientData/>
  </xdr:twoCellAnchor>
  <xdr:oneCellAnchor>
    <xdr:from>
      <xdr:col>26</xdr:col>
      <xdr:colOff>114300</xdr:colOff>
      <xdr:row>5</xdr:row>
      <xdr:rowOff>0</xdr:rowOff>
    </xdr:from>
    <xdr:ext cx="104775" cy="280036"/>
    <xdr:sp macro="" textlink="">
      <xdr:nvSpPr>
        <xdr:cNvPr id="429" name="Text Box 6212">
          <a:extLst>
            <a:ext uri="{FF2B5EF4-FFF2-40B4-BE49-F238E27FC236}">
              <a16:creationId xmlns:a16="http://schemas.microsoft.com/office/drawing/2014/main" id="{049949E6-71AF-4C7D-919C-5DE76F938CF5}"/>
            </a:ext>
          </a:extLst>
        </xdr:cNvPr>
        <xdr:cNvSpPr txBox="1">
          <a:spLocks noChangeArrowheads="1"/>
        </xdr:cNvSpPr>
      </xdr:nvSpPr>
      <xdr:spPr>
        <a:xfrm>
          <a:off x="10599420" y="1158240"/>
          <a:ext cx="104775" cy="28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23</xdr:col>
      <xdr:colOff>114300</xdr:colOff>
      <xdr:row>18</xdr:row>
      <xdr:rowOff>28575</xdr:rowOff>
    </xdr:from>
    <xdr:ext cx="104775" cy="431360"/>
    <xdr:sp macro="" textlink="">
      <xdr:nvSpPr>
        <xdr:cNvPr id="430" name="Text Box 11802">
          <a:extLst>
            <a:ext uri="{FF2B5EF4-FFF2-40B4-BE49-F238E27FC236}">
              <a16:creationId xmlns:a16="http://schemas.microsoft.com/office/drawing/2014/main" id="{F99B05D7-334A-4814-AA57-780FE4356374}"/>
            </a:ext>
          </a:extLst>
        </xdr:cNvPr>
        <xdr:cNvSpPr txBox="1">
          <a:spLocks noChangeArrowheads="1"/>
        </xdr:cNvSpPr>
      </xdr:nvSpPr>
      <xdr:spPr>
        <a:xfrm>
          <a:off x="9464040" y="3701415"/>
          <a:ext cx="104775" cy="431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101804</xdr:colOff>
      <xdr:row>15</xdr:row>
      <xdr:rowOff>28575</xdr:rowOff>
    </xdr:from>
    <xdr:ext cx="120050" cy="653574"/>
    <xdr:pic>
      <xdr:nvPicPr>
        <xdr:cNvPr id="431" name="Picture 11597">
          <a:extLst>
            <a:ext uri="{FF2B5EF4-FFF2-40B4-BE49-F238E27FC236}">
              <a16:creationId xmlns:a16="http://schemas.microsoft.com/office/drawing/2014/main" id="{2344D798-EFE1-42FD-A618-9A0B3B69BA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957524" y="3015615"/>
          <a:ext cx="120050" cy="6535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5014</xdr:colOff>
      <xdr:row>10</xdr:row>
      <xdr:rowOff>152400</xdr:rowOff>
    </xdr:from>
    <xdr:to>
      <xdr:col>7</xdr:col>
      <xdr:colOff>5014</xdr:colOff>
      <xdr:row>11</xdr:row>
      <xdr:rowOff>57150</xdr:rowOff>
    </xdr:to>
    <xdr:sp macro="" textlink="">
      <xdr:nvSpPr>
        <xdr:cNvPr id="432" name="Rectangle 10693">
          <a:extLst>
            <a:ext uri="{FF2B5EF4-FFF2-40B4-BE49-F238E27FC236}">
              <a16:creationId xmlns:a16="http://schemas.microsoft.com/office/drawing/2014/main" id="{DC5C3AB2-B32A-4F65-9C6D-CC047B8DB896}"/>
            </a:ext>
          </a:extLst>
        </xdr:cNvPr>
        <xdr:cNvSpPr>
          <a:spLocks noChangeArrowheads="1"/>
        </xdr:cNvSpPr>
      </xdr:nvSpPr>
      <xdr:spPr>
        <a:xfrm>
          <a:off x="2626294" y="2225040"/>
          <a:ext cx="434340" cy="87630"/>
        </a:xfrm>
        <a:prstGeom prst="rect">
          <a:avLst/>
        </a:prstGeom>
        <a:solidFill>
          <a:srgbClr val="000000"/>
        </a:solidFill>
        <a:ln w="9525">
          <a:solidFill>
            <a:srgbClr val="000000"/>
          </a:solidFill>
          <a:miter lim="800000"/>
        </a:ln>
      </xdr:spPr>
    </xdr:sp>
    <xdr:clientData/>
  </xdr:twoCellAnchor>
  <xdr:twoCellAnchor>
    <xdr:from>
      <xdr:col>4</xdr:col>
      <xdr:colOff>180975</xdr:colOff>
      <xdr:row>7</xdr:row>
      <xdr:rowOff>28575</xdr:rowOff>
    </xdr:from>
    <xdr:to>
      <xdr:col>6</xdr:col>
      <xdr:colOff>190500</xdr:colOff>
      <xdr:row>7</xdr:row>
      <xdr:rowOff>133350</xdr:rowOff>
    </xdr:to>
    <xdr:sp macro="" textlink="">
      <xdr:nvSpPr>
        <xdr:cNvPr id="433" name="Freeform 10695">
          <a:extLst>
            <a:ext uri="{FF2B5EF4-FFF2-40B4-BE49-F238E27FC236}">
              <a16:creationId xmlns:a16="http://schemas.microsoft.com/office/drawing/2014/main" id="{1869F4C1-7F23-4A64-95CD-013A0BD2B684}"/>
            </a:ext>
          </a:extLst>
        </xdr:cNvPr>
        <xdr:cNvSpPr/>
      </xdr:nvSpPr>
      <xdr:spPr>
        <a:xfrm>
          <a:off x="2002155" y="1552575"/>
          <a:ext cx="8096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8</xdr:col>
      <xdr:colOff>0</xdr:colOff>
      <xdr:row>9</xdr:row>
      <xdr:rowOff>152400</xdr:rowOff>
    </xdr:from>
    <xdr:to>
      <xdr:col>9</xdr:col>
      <xdr:colOff>9525</xdr:colOff>
      <xdr:row>11</xdr:row>
      <xdr:rowOff>0</xdr:rowOff>
    </xdr:to>
    <xdr:sp macro="" textlink="">
      <xdr:nvSpPr>
        <xdr:cNvPr id="434" name="AutoShape 10697">
          <a:extLst>
            <a:ext uri="{FF2B5EF4-FFF2-40B4-BE49-F238E27FC236}">
              <a16:creationId xmlns:a16="http://schemas.microsoft.com/office/drawing/2014/main" id="{F2EF4D30-FAED-47F1-8376-B6D3D0B32B6E}"/>
            </a:ext>
          </a:extLst>
        </xdr:cNvPr>
        <xdr:cNvSpPr>
          <a:spLocks noChangeArrowheads="1"/>
        </xdr:cNvSpPr>
      </xdr:nvSpPr>
      <xdr:spPr>
        <a:xfrm>
          <a:off x="3421380" y="2042160"/>
          <a:ext cx="443865" cy="213360"/>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435" name="AutoShape 10698">
          <a:extLst>
            <a:ext uri="{FF2B5EF4-FFF2-40B4-BE49-F238E27FC236}">
              <a16:creationId xmlns:a16="http://schemas.microsoft.com/office/drawing/2014/main" id="{D8F9E909-7D28-434C-9AD3-2FF7768BA615}"/>
            </a:ext>
          </a:extLst>
        </xdr:cNvPr>
        <xdr:cNvSpPr>
          <a:spLocks noChangeArrowheads="1"/>
        </xdr:cNvSpPr>
      </xdr:nvSpPr>
      <xdr:spPr>
        <a:xfrm rot="10800000">
          <a:off x="3421380" y="1899285"/>
          <a:ext cx="443865" cy="173355"/>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436" name="Rectangle 10699">
          <a:extLst>
            <a:ext uri="{FF2B5EF4-FFF2-40B4-BE49-F238E27FC236}">
              <a16:creationId xmlns:a16="http://schemas.microsoft.com/office/drawing/2014/main" id="{A5A53307-8995-4725-A832-3D4E267D2E46}"/>
            </a:ext>
          </a:extLst>
        </xdr:cNvPr>
        <xdr:cNvSpPr>
          <a:spLocks noChangeArrowheads="1"/>
        </xdr:cNvSpPr>
      </xdr:nvSpPr>
      <xdr:spPr>
        <a:xfrm>
          <a:off x="3421380" y="2225040"/>
          <a:ext cx="434340" cy="87630"/>
        </a:xfrm>
        <a:prstGeom prst="rect">
          <a:avLst/>
        </a:prstGeom>
        <a:solidFill>
          <a:srgbClr val="FFFFFF"/>
        </a:solidFill>
        <a:ln w="9525">
          <a:solidFill>
            <a:srgbClr val="000000"/>
          </a:solidFill>
          <a:miter lim="800000"/>
        </a:ln>
      </xdr:spPr>
    </xdr:sp>
    <xdr:clientData/>
  </xdr:twoCellAnchor>
  <xdr:twoCellAnchor>
    <xdr:from>
      <xdr:col>10</xdr:col>
      <xdr:colOff>9525</xdr:colOff>
      <xdr:row>9</xdr:row>
      <xdr:rowOff>9525</xdr:rowOff>
    </xdr:from>
    <xdr:to>
      <xdr:col>11</xdr:col>
      <xdr:colOff>19551</xdr:colOff>
      <xdr:row>11</xdr:row>
      <xdr:rowOff>9525</xdr:rowOff>
    </xdr:to>
    <xdr:sp macro="" textlink="">
      <xdr:nvSpPr>
        <xdr:cNvPr id="437" name="Rectangle 10701">
          <a:extLst>
            <a:ext uri="{FF2B5EF4-FFF2-40B4-BE49-F238E27FC236}">
              <a16:creationId xmlns:a16="http://schemas.microsoft.com/office/drawing/2014/main" id="{D2DAB6E8-6136-4513-81B8-FDE5AA3EBB76}"/>
            </a:ext>
          </a:extLst>
        </xdr:cNvPr>
        <xdr:cNvSpPr>
          <a:spLocks noChangeArrowheads="1"/>
        </xdr:cNvSpPr>
      </xdr:nvSpPr>
      <xdr:spPr>
        <a:xfrm>
          <a:off x="4231005" y="1899285"/>
          <a:ext cx="429126" cy="365760"/>
        </a:xfrm>
        <a:prstGeom prst="rect">
          <a:avLst/>
        </a:prstGeom>
        <a:solidFill>
          <a:srgbClr val="FFFF00"/>
        </a:solidFill>
        <a:ln w="9525">
          <a:solidFill>
            <a:srgbClr val="000000"/>
          </a:solidFill>
          <a:miter lim="800000"/>
        </a:ln>
      </xdr:spPr>
    </xdr:sp>
    <xdr:clientData/>
  </xdr:twoCellAnchor>
  <xdr:twoCellAnchor>
    <xdr:from>
      <xdr:col>10</xdr:col>
      <xdr:colOff>0</xdr:colOff>
      <xdr:row>10</xdr:row>
      <xdr:rowOff>152400</xdr:rowOff>
    </xdr:from>
    <xdr:to>
      <xdr:col>11</xdr:col>
      <xdr:colOff>0</xdr:colOff>
      <xdr:row>11</xdr:row>
      <xdr:rowOff>57150</xdr:rowOff>
    </xdr:to>
    <xdr:sp macro="" textlink="">
      <xdr:nvSpPr>
        <xdr:cNvPr id="438" name="Rectangle 10704">
          <a:extLst>
            <a:ext uri="{FF2B5EF4-FFF2-40B4-BE49-F238E27FC236}">
              <a16:creationId xmlns:a16="http://schemas.microsoft.com/office/drawing/2014/main" id="{ADFF2317-04DF-4FD2-876D-BFA02F9080D9}"/>
            </a:ext>
          </a:extLst>
        </xdr:cNvPr>
        <xdr:cNvSpPr>
          <a:spLocks noChangeArrowheads="1"/>
        </xdr:cNvSpPr>
      </xdr:nvSpPr>
      <xdr:spPr>
        <a:xfrm>
          <a:off x="4221480" y="2225040"/>
          <a:ext cx="419100" cy="87630"/>
        </a:xfrm>
        <a:prstGeom prst="rect">
          <a:avLst/>
        </a:prstGeom>
        <a:solidFill>
          <a:srgbClr val="FFFFFF"/>
        </a:solidFill>
        <a:ln w="9525">
          <a:solidFill>
            <a:srgbClr val="000000"/>
          </a:solidFill>
          <a:miter lim="800000"/>
        </a:ln>
      </xdr:spPr>
    </xdr:sp>
    <xdr:clientData/>
  </xdr:twoCellAnchor>
  <xdr:twoCellAnchor>
    <xdr:from>
      <xdr:col>9</xdr:col>
      <xdr:colOff>354352</xdr:colOff>
      <xdr:row>7</xdr:row>
      <xdr:rowOff>38100</xdr:rowOff>
    </xdr:from>
    <xdr:to>
      <xdr:col>11</xdr:col>
      <xdr:colOff>20977</xdr:colOff>
      <xdr:row>9</xdr:row>
      <xdr:rowOff>19050</xdr:rowOff>
    </xdr:to>
    <xdr:sp macro="" textlink="">
      <xdr:nvSpPr>
        <xdr:cNvPr id="439" name="AutoShape 10705">
          <a:extLst>
            <a:ext uri="{FF2B5EF4-FFF2-40B4-BE49-F238E27FC236}">
              <a16:creationId xmlns:a16="http://schemas.microsoft.com/office/drawing/2014/main" id="{D78CC2AE-857D-4903-B9C3-3E992859B2DC}"/>
            </a:ext>
          </a:extLst>
        </xdr:cNvPr>
        <xdr:cNvSpPr>
          <a:spLocks noChangeArrowheads="1"/>
        </xdr:cNvSpPr>
      </xdr:nvSpPr>
      <xdr:spPr>
        <a:xfrm>
          <a:off x="4210072" y="1562100"/>
          <a:ext cx="451485" cy="346710"/>
        </a:xfrm>
        <a:prstGeom prst="triangle">
          <a:avLst>
            <a:gd name="adj" fmla="val 50000"/>
          </a:avLst>
        </a:prstGeom>
        <a:solidFill>
          <a:srgbClr val="FFFF00"/>
        </a:solidFill>
        <a:ln w="9525">
          <a:solidFill>
            <a:srgbClr val="000000"/>
          </a:solidFill>
          <a:miter lim="800000"/>
        </a:ln>
      </xdr:spPr>
      <xdr:txBody>
        <a:bodyPr/>
        <a:lstStyle/>
        <a:p>
          <a:endParaRPr lang="en-US"/>
        </a:p>
      </xdr:txBody>
    </xdr:sp>
    <xdr:clientData/>
  </xdr:twoCellAnchor>
  <xdr:twoCellAnchor>
    <xdr:from>
      <xdr:col>8</xdr:col>
      <xdr:colOff>180975</xdr:colOff>
      <xdr:row>7</xdr:row>
      <xdr:rowOff>28575</xdr:rowOff>
    </xdr:from>
    <xdr:to>
      <xdr:col>10</xdr:col>
      <xdr:colOff>190500</xdr:colOff>
      <xdr:row>7</xdr:row>
      <xdr:rowOff>133350</xdr:rowOff>
    </xdr:to>
    <xdr:sp macro="" textlink="">
      <xdr:nvSpPr>
        <xdr:cNvPr id="440" name="Freeform 10706">
          <a:extLst>
            <a:ext uri="{FF2B5EF4-FFF2-40B4-BE49-F238E27FC236}">
              <a16:creationId xmlns:a16="http://schemas.microsoft.com/office/drawing/2014/main" id="{B4B6BE4A-CC61-4B87-9141-9CC0B0CE32CF}"/>
            </a:ext>
          </a:extLst>
        </xdr:cNvPr>
        <xdr:cNvSpPr/>
      </xdr:nvSpPr>
      <xdr:spPr>
        <a:xfrm>
          <a:off x="3602355" y="1552575"/>
          <a:ext cx="8096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60000"/>
            <a:lumOff val="40000"/>
          </a:schemeClr>
        </a:solidFill>
        <a:ln w="9525">
          <a:solidFill>
            <a:srgbClr val="000000"/>
          </a:solidFill>
          <a:round/>
        </a:ln>
      </xdr:spPr>
    </xdr:sp>
    <xdr:clientData/>
  </xdr:twoCellAnchor>
  <xdr:twoCellAnchor>
    <xdr:from>
      <xdr:col>6</xdr:col>
      <xdr:colOff>161925</xdr:colOff>
      <xdr:row>7</xdr:row>
      <xdr:rowOff>28575</xdr:rowOff>
    </xdr:from>
    <xdr:to>
      <xdr:col>8</xdr:col>
      <xdr:colOff>171450</xdr:colOff>
      <xdr:row>7</xdr:row>
      <xdr:rowOff>133350</xdr:rowOff>
    </xdr:to>
    <xdr:sp macro="" textlink="">
      <xdr:nvSpPr>
        <xdr:cNvPr id="441" name="Freeform 10707">
          <a:extLst>
            <a:ext uri="{FF2B5EF4-FFF2-40B4-BE49-F238E27FC236}">
              <a16:creationId xmlns:a16="http://schemas.microsoft.com/office/drawing/2014/main" id="{12EF57A0-0CF0-4190-86E4-FB80617B32AD}"/>
            </a:ext>
          </a:extLst>
        </xdr:cNvPr>
        <xdr:cNvSpPr/>
      </xdr:nvSpPr>
      <xdr:spPr>
        <a:xfrm>
          <a:off x="2783205" y="1552575"/>
          <a:ext cx="8096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60000"/>
            <a:lumOff val="40000"/>
          </a:schemeClr>
        </a:solidFill>
        <a:ln w="9525">
          <a:solidFill>
            <a:srgbClr val="000000"/>
          </a:solidFill>
          <a:round/>
        </a:ln>
      </xdr:spPr>
    </xdr:sp>
    <xdr:clientData/>
  </xdr:twoCellAnchor>
  <xdr:twoCellAnchor>
    <xdr:from>
      <xdr:col>10</xdr:col>
      <xdr:colOff>161925</xdr:colOff>
      <xdr:row>7</xdr:row>
      <xdr:rowOff>28575</xdr:rowOff>
    </xdr:from>
    <xdr:to>
      <xdr:col>12</xdr:col>
      <xdr:colOff>171450</xdr:colOff>
      <xdr:row>7</xdr:row>
      <xdr:rowOff>133350</xdr:rowOff>
    </xdr:to>
    <xdr:sp macro="" textlink="">
      <xdr:nvSpPr>
        <xdr:cNvPr id="442" name="Freeform 10708">
          <a:extLst>
            <a:ext uri="{FF2B5EF4-FFF2-40B4-BE49-F238E27FC236}">
              <a16:creationId xmlns:a16="http://schemas.microsoft.com/office/drawing/2014/main" id="{2CEBDF6A-4FCE-42EA-ADC7-A4926F44DB2B}"/>
            </a:ext>
          </a:extLst>
        </xdr:cNvPr>
        <xdr:cNvSpPr/>
      </xdr:nvSpPr>
      <xdr:spPr>
        <a:xfrm>
          <a:off x="4383405" y="1552575"/>
          <a:ext cx="79438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4">
            <a:lumMod val="75000"/>
          </a:schemeClr>
        </a:solidFill>
        <a:ln w="9525">
          <a:solidFill>
            <a:srgbClr val="000000"/>
          </a:solidFill>
          <a:round/>
        </a:ln>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443" name="Rectangle 10709">
          <a:extLst>
            <a:ext uri="{FF2B5EF4-FFF2-40B4-BE49-F238E27FC236}">
              <a16:creationId xmlns:a16="http://schemas.microsoft.com/office/drawing/2014/main" id="{30F18069-7641-416D-8C91-790978832ED5}"/>
            </a:ext>
          </a:extLst>
        </xdr:cNvPr>
        <xdr:cNvSpPr>
          <a:spLocks noChangeArrowheads="1"/>
        </xdr:cNvSpPr>
      </xdr:nvSpPr>
      <xdr:spPr>
        <a:xfrm>
          <a:off x="3421380" y="2225040"/>
          <a:ext cx="434340" cy="87630"/>
        </a:xfrm>
        <a:prstGeom prst="rect">
          <a:avLst/>
        </a:prstGeom>
        <a:solidFill>
          <a:schemeClr val="accent1"/>
        </a:solidFill>
        <a:ln w="9525">
          <a:solidFill>
            <a:srgbClr val="000000"/>
          </a:solidFill>
          <a:miter lim="800000"/>
        </a:ln>
      </xdr:spPr>
    </xdr:sp>
    <xdr:clientData/>
  </xdr:twoCellAnchor>
  <xdr:twoCellAnchor>
    <xdr:from>
      <xdr:col>9</xdr:col>
      <xdr:colOff>357188</xdr:colOff>
      <xdr:row>10</xdr:row>
      <xdr:rowOff>152400</xdr:rowOff>
    </xdr:from>
    <xdr:to>
      <xdr:col>10</xdr:col>
      <xdr:colOff>386953</xdr:colOff>
      <xdr:row>11</xdr:row>
      <xdr:rowOff>57150</xdr:rowOff>
    </xdr:to>
    <xdr:sp macro="" textlink="">
      <xdr:nvSpPr>
        <xdr:cNvPr id="444" name="Rectangle 10710">
          <a:extLst>
            <a:ext uri="{FF2B5EF4-FFF2-40B4-BE49-F238E27FC236}">
              <a16:creationId xmlns:a16="http://schemas.microsoft.com/office/drawing/2014/main" id="{3F9829BA-A6E0-4B15-86E3-73843EEE17EF}"/>
            </a:ext>
          </a:extLst>
        </xdr:cNvPr>
        <xdr:cNvSpPr>
          <a:spLocks noChangeArrowheads="1"/>
        </xdr:cNvSpPr>
      </xdr:nvSpPr>
      <xdr:spPr>
        <a:xfrm>
          <a:off x="4212908" y="2225040"/>
          <a:ext cx="395525" cy="87630"/>
        </a:xfrm>
        <a:prstGeom prst="rect">
          <a:avLst/>
        </a:prstGeom>
        <a:solidFill>
          <a:srgbClr val="7030A0"/>
        </a:solidFill>
        <a:ln w="9525">
          <a:solidFill>
            <a:srgbClr val="000000"/>
          </a:solidFill>
          <a:miter lim="800000"/>
        </a:ln>
      </xdr:spPr>
    </xdr:sp>
    <xdr:clientData/>
  </xdr:twoCellAnchor>
  <xdr:twoCellAnchor>
    <xdr:from>
      <xdr:col>9</xdr:col>
      <xdr:colOff>200025</xdr:colOff>
      <xdr:row>6</xdr:row>
      <xdr:rowOff>9525</xdr:rowOff>
    </xdr:from>
    <xdr:to>
      <xdr:col>9</xdr:col>
      <xdr:colOff>209550</xdr:colOff>
      <xdr:row>7</xdr:row>
      <xdr:rowOff>57150</xdr:rowOff>
    </xdr:to>
    <xdr:sp macro="" textlink="">
      <xdr:nvSpPr>
        <xdr:cNvPr id="445" name="Line 10712">
          <a:extLst>
            <a:ext uri="{FF2B5EF4-FFF2-40B4-BE49-F238E27FC236}">
              <a16:creationId xmlns:a16="http://schemas.microsoft.com/office/drawing/2014/main" id="{C4A5489C-E904-4051-985B-7CC88466719F}"/>
            </a:ext>
          </a:extLst>
        </xdr:cNvPr>
        <xdr:cNvSpPr>
          <a:spLocks noChangeShapeType="1"/>
        </xdr:cNvSpPr>
      </xdr:nvSpPr>
      <xdr:spPr>
        <a:xfrm flipH="1" flipV="1">
          <a:off x="4055745" y="1350645"/>
          <a:ext cx="9525" cy="23050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228600</xdr:colOff>
      <xdr:row>6</xdr:row>
      <xdr:rowOff>0</xdr:rowOff>
    </xdr:from>
    <xdr:to>
      <xdr:col>13</xdr:col>
      <xdr:colOff>104775</xdr:colOff>
      <xdr:row>7</xdr:row>
      <xdr:rowOff>66675</xdr:rowOff>
    </xdr:to>
    <xdr:sp macro="" textlink="">
      <xdr:nvSpPr>
        <xdr:cNvPr id="446" name="Line 10714">
          <a:extLst>
            <a:ext uri="{FF2B5EF4-FFF2-40B4-BE49-F238E27FC236}">
              <a16:creationId xmlns:a16="http://schemas.microsoft.com/office/drawing/2014/main" id="{FCA14389-C9E5-40ED-9845-B57D633FE508}"/>
            </a:ext>
          </a:extLst>
        </xdr:cNvPr>
        <xdr:cNvSpPr>
          <a:spLocks noChangeShapeType="1"/>
        </xdr:cNvSpPr>
      </xdr:nvSpPr>
      <xdr:spPr>
        <a:xfrm flipV="1">
          <a:off x="4869180" y="1341120"/>
          <a:ext cx="661035" cy="24955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9</xdr:row>
      <xdr:rowOff>104775</xdr:rowOff>
    </xdr:from>
    <xdr:to>
      <xdr:col>11</xdr:col>
      <xdr:colOff>342900</xdr:colOff>
      <xdr:row>9</xdr:row>
      <xdr:rowOff>104775</xdr:rowOff>
    </xdr:to>
    <xdr:sp macro="" textlink="">
      <xdr:nvSpPr>
        <xdr:cNvPr id="447" name="Line 10716">
          <a:extLst>
            <a:ext uri="{FF2B5EF4-FFF2-40B4-BE49-F238E27FC236}">
              <a16:creationId xmlns:a16="http://schemas.microsoft.com/office/drawing/2014/main" id="{530745DE-C702-4E16-9285-152084424BF5}"/>
            </a:ext>
          </a:extLst>
        </xdr:cNvPr>
        <xdr:cNvSpPr>
          <a:spLocks noChangeShapeType="1"/>
        </xdr:cNvSpPr>
      </xdr:nvSpPr>
      <xdr:spPr>
        <a:xfrm>
          <a:off x="4640580" y="1994535"/>
          <a:ext cx="342900"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295275</xdr:colOff>
      <xdr:row>8</xdr:row>
      <xdr:rowOff>57150</xdr:rowOff>
    </xdr:from>
    <xdr:to>
      <xdr:col>11</xdr:col>
      <xdr:colOff>323850</xdr:colOff>
      <xdr:row>8</xdr:row>
      <xdr:rowOff>57150</xdr:rowOff>
    </xdr:to>
    <xdr:sp macro="" textlink="">
      <xdr:nvSpPr>
        <xdr:cNvPr id="448" name="Line 10720">
          <a:extLst>
            <a:ext uri="{FF2B5EF4-FFF2-40B4-BE49-F238E27FC236}">
              <a16:creationId xmlns:a16="http://schemas.microsoft.com/office/drawing/2014/main" id="{38BBE4B5-B191-4EBC-8887-73A2DE280002}"/>
            </a:ext>
          </a:extLst>
        </xdr:cNvPr>
        <xdr:cNvSpPr>
          <a:spLocks noChangeShapeType="1"/>
        </xdr:cNvSpPr>
      </xdr:nvSpPr>
      <xdr:spPr>
        <a:xfrm>
          <a:off x="4516755" y="1764030"/>
          <a:ext cx="447675"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449" name="AutoShape 10722">
          <a:extLst>
            <a:ext uri="{FF2B5EF4-FFF2-40B4-BE49-F238E27FC236}">
              <a16:creationId xmlns:a16="http://schemas.microsoft.com/office/drawing/2014/main" id="{B60BF0E6-FA01-45E2-8651-DFA5B7626C6E}"/>
            </a:ext>
          </a:extLst>
        </xdr:cNvPr>
        <xdr:cNvSpPr>
          <a:spLocks noChangeArrowheads="1"/>
        </xdr:cNvSpPr>
      </xdr:nvSpPr>
      <xdr:spPr>
        <a:xfrm rot="10800000">
          <a:off x="3421380" y="1899285"/>
          <a:ext cx="443865" cy="173355"/>
        </a:xfrm>
        <a:prstGeom prst="triangle">
          <a:avLst>
            <a:gd name="adj" fmla="val 50000"/>
          </a:avLst>
        </a:prstGeom>
        <a:solidFill>
          <a:srgbClr val="008000"/>
        </a:solidFill>
        <a:ln w="9525">
          <a:solidFill>
            <a:srgbClr val="000000"/>
          </a:solidFill>
          <a:miter lim="800000"/>
        </a:ln>
      </xdr:spPr>
    </xdr:sp>
    <xdr:clientData/>
  </xdr:twoCellAnchor>
  <xdr:twoCellAnchor>
    <xdr:from>
      <xdr:col>11</xdr:col>
      <xdr:colOff>349646</xdr:colOff>
      <xdr:row>14</xdr:row>
      <xdr:rowOff>103585</xdr:rowOff>
    </xdr:from>
    <xdr:to>
      <xdr:col>12</xdr:col>
      <xdr:colOff>49212</xdr:colOff>
      <xdr:row>17</xdr:row>
      <xdr:rowOff>122635</xdr:rowOff>
    </xdr:to>
    <xdr:sp macro="" textlink="">
      <xdr:nvSpPr>
        <xdr:cNvPr id="450" name="AutoShape 10732">
          <a:extLst>
            <a:ext uri="{FF2B5EF4-FFF2-40B4-BE49-F238E27FC236}">
              <a16:creationId xmlns:a16="http://schemas.microsoft.com/office/drawing/2014/main" id="{FD6EF97A-E242-4C24-8198-A6AD53BA4B03}"/>
            </a:ext>
          </a:extLst>
        </xdr:cNvPr>
        <xdr:cNvSpPr>
          <a:spLocks noChangeArrowheads="1"/>
        </xdr:cNvSpPr>
      </xdr:nvSpPr>
      <xdr:spPr>
        <a:xfrm rot="5400000">
          <a:off x="4670464" y="3227507"/>
          <a:ext cx="704850" cy="65326"/>
        </a:xfrm>
        <a:prstGeom prst="wave">
          <a:avLst>
            <a:gd name="adj1" fmla="val 13005"/>
            <a:gd name="adj2" fmla="val 0"/>
          </a:avLst>
        </a:prstGeom>
        <a:solidFill>
          <a:srgbClr val="33CCCC"/>
        </a:solidFill>
        <a:ln w="9525" algn="ctr">
          <a:solidFill>
            <a:srgbClr val="000000"/>
          </a:solidFill>
          <a:round/>
        </a:ln>
      </xdr:spPr>
    </xdr:sp>
    <xdr:clientData/>
  </xdr:twoCellAnchor>
  <xdr:twoCellAnchor>
    <xdr:from>
      <xdr:col>14</xdr:col>
      <xdr:colOff>148431</xdr:colOff>
      <xdr:row>14</xdr:row>
      <xdr:rowOff>128194</xdr:rowOff>
    </xdr:from>
    <xdr:to>
      <xdr:col>14</xdr:col>
      <xdr:colOff>186531</xdr:colOff>
      <xdr:row>17</xdr:row>
      <xdr:rowOff>118668</xdr:rowOff>
    </xdr:to>
    <xdr:sp macro="" textlink="">
      <xdr:nvSpPr>
        <xdr:cNvPr id="451" name="AutoShape 10733">
          <a:extLst>
            <a:ext uri="{FF2B5EF4-FFF2-40B4-BE49-F238E27FC236}">
              <a16:creationId xmlns:a16="http://schemas.microsoft.com/office/drawing/2014/main" id="{259BD03B-5F63-4837-98B0-65A01EC19F0F}"/>
            </a:ext>
          </a:extLst>
        </xdr:cNvPr>
        <xdr:cNvSpPr>
          <a:spLocks noChangeArrowheads="1"/>
        </xdr:cNvSpPr>
      </xdr:nvSpPr>
      <xdr:spPr>
        <a:xfrm rot="5400000">
          <a:off x="5620544" y="3251441"/>
          <a:ext cx="67627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344884</xdr:colOff>
      <xdr:row>15</xdr:row>
      <xdr:rowOff>38017</xdr:rowOff>
    </xdr:from>
    <xdr:to>
      <xdr:col>3</xdr:col>
      <xdr:colOff>68659</xdr:colOff>
      <xdr:row>17</xdr:row>
      <xdr:rowOff>178908</xdr:rowOff>
    </xdr:to>
    <xdr:sp macro="" textlink="">
      <xdr:nvSpPr>
        <xdr:cNvPr id="452" name="AutoShape 10734">
          <a:extLst>
            <a:ext uri="{FF2B5EF4-FFF2-40B4-BE49-F238E27FC236}">
              <a16:creationId xmlns:a16="http://schemas.microsoft.com/office/drawing/2014/main" id="{3FCD1511-9211-46C0-9927-4844533327F3}"/>
            </a:ext>
          </a:extLst>
        </xdr:cNvPr>
        <xdr:cNvSpPr>
          <a:spLocks noChangeArrowheads="1"/>
        </xdr:cNvSpPr>
      </xdr:nvSpPr>
      <xdr:spPr>
        <a:xfrm rot="5400000">
          <a:off x="1069776" y="3229805"/>
          <a:ext cx="643811" cy="23431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9</xdr:col>
      <xdr:colOff>247650</xdr:colOff>
      <xdr:row>10</xdr:row>
      <xdr:rowOff>104775</xdr:rowOff>
    </xdr:from>
    <xdr:to>
      <xdr:col>10</xdr:col>
      <xdr:colOff>123825</xdr:colOff>
      <xdr:row>10</xdr:row>
      <xdr:rowOff>104775</xdr:rowOff>
    </xdr:to>
    <xdr:sp macro="" textlink="">
      <xdr:nvSpPr>
        <xdr:cNvPr id="453" name="Line 10735">
          <a:extLst>
            <a:ext uri="{FF2B5EF4-FFF2-40B4-BE49-F238E27FC236}">
              <a16:creationId xmlns:a16="http://schemas.microsoft.com/office/drawing/2014/main" id="{774E4DCF-94DE-4894-8EF4-D978CF484462}"/>
            </a:ext>
          </a:extLst>
        </xdr:cNvPr>
        <xdr:cNvSpPr>
          <a:spLocks noChangeShapeType="1"/>
        </xdr:cNvSpPr>
      </xdr:nvSpPr>
      <xdr:spPr>
        <a:xfrm flipH="1">
          <a:off x="4103370" y="2177415"/>
          <a:ext cx="241935"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247650</xdr:colOff>
      <xdr:row>10</xdr:row>
      <xdr:rowOff>104775</xdr:rowOff>
    </xdr:from>
    <xdr:to>
      <xdr:col>9</xdr:col>
      <xdr:colOff>247650</xdr:colOff>
      <xdr:row>11</xdr:row>
      <xdr:rowOff>114300</xdr:rowOff>
    </xdr:to>
    <xdr:sp macro="" textlink="">
      <xdr:nvSpPr>
        <xdr:cNvPr id="454" name="Line 10736">
          <a:extLst>
            <a:ext uri="{FF2B5EF4-FFF2-40B4-BE49-F238E27FC236}">
              <a16:creationId xmlns:a16="http://schemas.microsoft.com/office/drawing/2014/main" id="{91628BBD-1EC0-4BA8-8715-C752FDABEA97}"/>
            </a:ext>
          </a:extLst>
        </xdr:cNvPr>
        <xdr:cNvSpPr>
          <a:spLocks noChangeShapeType="1"/>
        </xdr:cNvSpPr>
      </xdr:nvSpPr>
      <xdr:spPr>
        <a:xfrm>
          <a:off x="4103370" y="2177415"/>
          <a:ext cx="0" cy="19240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371079</xdr:colOff>
      <xdr:row>15</xdr:row>
      <xdr:rowOff>14286</xdr:rowOff>
    </xdr:from>
    <xdr:to>
      <xdr:col>5</xdr:col>
      <xdr:colOff>31354</xdr:colOff>
      <xdr:row>18</xdr:row>
      <xdr:rowOff>871</xdr:rowOff>
    </xdr:to>
    <xdr:sp macro="" textlink="">
      <xdr:nvSpPr>
        <xdr:cNvPr id="455" name="Rectangle 11590" descr="Light horizontal">
          <a:extLst>
            <a:ext uri="{FF2B5EF4-FFF2-40B4-BE49-F238E27FC236}">
              <a16:creationId xmlns:a16="http://schemas.microsoft.com/office/drawing/2014/main" id="{443CC04B-973D-4AAA-A81F-A977D73DF6BF}"/>
            </a:ext>
          </a:extLst>
        </xdr:cNvPr>
        <xdr:cNvSpPr>
          <a:spLocks noChangeArrowheads="1"/>
        </xdr:cNvSpPr>
      </xdr:nvSpPr>
      <xdr:spPr>
        <a:xfrm>
          <a:off x="2192259" y="3001326"/>
          <a:ext cx="94615" cy="672385"/>
        </a:xfrm>
        <a:prstGeom prst="rect">
          <a:avLst/>
        </a:prstGeom>
        <a:pattFill prst="ltHorz">
          <a:fgClr>
            <a:srgbClr val="000000"/>
          </a:fgClr>
          <a:bgClr>
            <a:srgbClr val="FFFFFF"/>
          </a:bgClr>
        </a:pattFill>
        <a:ln w="9525">
          <a:solidFill>
            <a:srgbClr val="000000"/>
          </a:solidFill>
          <a:miter lim="800000"/>
        </a:ln>
      </xdr:spPr>
    </xdr:sp>
    <xdr:clientData/>
  </xdr:twoCellAnchor>
  <xdr:twoCellAnchor>
    <xdr:from>
      <xdr:col>4</xdr:col>
      <xdr:colOff>155178</xdr:colOff>
      <xdr:row>11</xdr:row>
      <xdr:rowOff>108438</xdr:rowOff>
    </xdr:from>
    <xdr:to>
      <xdr:col>5</xdr:col>
      <xdr:colOff>329667</xdr:colOff>
      <xdr:row>11</xdr:row>
      <xdr:rowOff>125810</xdr:rowOff>
    </xdr:to>
    <xdr:cxnSp macro="">
      <xdr:nvCxnSpPr>
        <xdr:cNvPr id="456" name="Straight Arrow Connector 2947">
          <a:extLst>
            <a:ext uri="{FF2B5EF4-FFF2-40B4-BE49-F238E27FC236}">
              <a16:creationId xmlns:a16="http://schemas.microsoft.com/office/drawing/2014/main" id="{55088BB8-7B05-43EB-8721-01210D859DDC}"/>
            </a:ext>
          </a:extLst>
        </xdr:cNvPr>
        <xdr:cNvCxnSpPr>
          <a:cxnSpLocks noChangeShapeType="1"/>
          <a:stCxn id="481" idx="2"/>
        </xdr:cNvCxnSpPr>
      </xdr:nvCxnSpPr>
      <xdr:spPr>
        <a:xfrm flipH="1">
          <a:off x="1976358" y="2363958"/>
          <a:ext cx="608829" cy="17372"/>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57150</xdr:colOff>
      <xdr:row>6</xdr:row>
      <xdr:rowOff>142875</xdr:rowOff>
    </xdr:from>
    <xdr:to>
      <xdr:col>11</xdr:col>
      <xdr:colOff>266700</xdr:colOff>
      <xdr:row>12</xdr:row>
      <xdr:rowOff>28575</xdr:rowOff>
    </xdr:to>
    <xdr:sp macro="" textlink="">
      <xdr:nvSpPr>
        <xdr:cNvPr id="457" name="Oval 4249">
          <a:extLst>
            <a:ext uri="{FF2B5EF4-FFF2-40B4-BE49-F238E27FC236}">
              <a16:creationId xmlns:a16="http://schemas.microsoft.com/office/drawing/2014/main" id="{5E21FC0C-655B-453E-BF4E-365B69D89397}"/>
            </a:ext>
          </a:extLst>
        </xdr:cNvPr>
        <xdr:cNvSpPr>
          <a:spLocks noChangeArrowheads="1"/>
        </xdr:cNvSpPr>
      </xdr:nvSpPr>
      <xdr:spPr>
        <a:xfrm>
          <a:off x="3912870" y="1483995"/>
          <a:ext cx="994410" cy="982980"/>
        </a:xfrm>
        <a:prstGeom prst="ellipse">
          <a:avLst/>
        </a:prstGeom>
        <a:noFill/>
        <a:ln w="9525" algn="ctr">
          <a:solidFill>
            <a:srgbClr val="FF0000"/>
          </a:solidFill>
          <a:rou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114300</xdr:colOff>
      <xdr:row>5</xdr:row>
      <xdr:rowOff>114300</xdr:rowOff>
    </xdr:from>
    <xdr:to>
      <xdr:col>5</xdr:col>
      <xdr:colOff>114300</xdr:colOff>
      <xdr:row>7</xdr:row>
      <xdr:rowOff>38100</xdr:rowOff>
    </xdr:to>
    <xdr:sp macro="" textlink="">
      <xdr:nvSpPr>
        <xdr:cNvPr id="458" name="Line 10711">
          <a:extLst>
            <a:ext uri="{FF2B5EF4-FFF2-40B4-BE49-F238E27FC236}">
              <a16:creationId xmlns:a16="http://schemas.microsoft.com/office/drawing/2014/main" id="{13224285-A7D8-4792-BC8B-E0A8D29873CE}"/>
            </a:ext>
          </a:extLst>
        </xdr:cNvPr>
        <xdr:cNvSpPr>
          <a:spLocks noChangeShapeType="1"/>
        </xdr:cNvSpPr>
      </xdr:nvSpPr>
      <xdr:spPr>
        <a:xfrm flipV="1">
          <a:off x="2369820" y="1272540"/>
          <a:ext cx="0" cy="28956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146441</xdr:colOff>
      <xdr:row>7</xdr:row>
      <xdr:rowOff>38100</xdr:rowOff>
    </xdr:from>
    <xdr:to>
      <xdr:col>9</xdr:col>
      <xdr:colOff>134073</xdr:colOff>
      <xdr:row>11</xdr:row>
      <xdr:rowOff>181161</xdr:rowOff>
    </xdr:to>
    <xdr:grpSp>
      <xdr:nvGrpSpPr>
        <xdr:cNvPr id="459" name="Group 458">
          <a:extLst>
            <a:ext uri="{FF2B5EF4-FFF2-40B4-BE49-F238E27FC236}">
              <a16:creationId xmlns:a16="http://schemas.microsoft.com/office/drawing/2014/main" id="{717F0AE9-7A7F-48DA-B675-BD88E93A7159}"/>
            </a:ext>
          </a:extLst>
        </xdr:cNvPr>
        <xdr:cNvGrpSpPr/>
      </xdr:nvGrpSpPr>
      <xdr:grpSpPr>
        <a:xfrm>
          <a:off x="3202061" y="1562100"/>
          <a:ext cx="787732" cy="874581"/>
          <a:chOff x="3896910" y="1804194"/>
          <a:chExt cx="751616" cy="897123"/>
        </a:xfrm>
      </xdr:grpSpPr>
      <xdr:sp macro="" textlink="">
        <xdr:nvSpPr>
          <xdr:cNvPr id="460" name="Rectangle 10696">
            <a:extLst>
              <a:ext uri="{FF2B5EF4-FFF2-40B4-BE49-F238E27FC236}">
                <a16:creationId xmlns:a16="http://schemas.microsoft.com/office/drawing/2014/main" id="{CBFE7270-B634-89B1-9766-ABD24DD884E2}"/>
              </a:ext>
            </a:extLst>
          </xdr:cNvPr>
          <xdr:cNvSpPr>
            <a:spLocks noChangeArrowheads="1"/>
          </xdr:cNvSpPr>
        </xdr:nvSpPr>
        <xdr:spPr>
          <a:xfrm>
            <a:off x="4127708" y="2130174"/>
            <a:ext cx="352425" cy="377032"/>
          </a:xfrm>
          <a:prstGeom prst="rect">
            <a:avLst/>
          </a:prstGeom>
          <a:solidFill>
            <a:srgbClr val="008000"/>
          </a:solidFill>
          <a:ln w="9525">
            <a:solidFill>
              <a:srgbClr val="000000"/>
            </a:solidFill>
            <a:miter lim="800000"/>
          </a:ln>
        </xdr:spPr>
      </xdr:sp>
      <xdr:sp macro="" textlink="">
        <xdr:nvSpPr>
          <xdr:cNvPr id="461" name="AutoShape 10700">
            <a:extLst>
              <a:ext uri="{FF2B5EF4-FFF2-40B4-BE49-F238E27FC236}">
                <a16:creationId xmlns:a16="http://schemas.microsoft.com/office/drawing/2014/main" id="{913FFB5A-1615-C3D8-4D71-686590F267AF}"/>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462" name="Minus 549">
            <a:extLst>
              <a:ext uri="{FF2B5EF4-FFF2-40B4-BE49-F238E27FC236}">
                <a16:creationId xmlns:a16="http://schemas.microsoft.com/office/drawing/2014/main" id="{0E7434C6-7D01-B940-765D-D5F105CDFB0A}"/>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3" name="Minus 550">
            <a:extLst>
              <a:ext uri="{FF2B5EF4-FFF2-40B4-BE49-F238E27FC236}">
                <a16:creationId xmlns:a16="http://schemas.microsoft.com/office/drawing/2014/main" id="{0FF3481B-D1DD-8331-DC4F-C017FB983437}"/>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209551</xdr:colOff>
      <xdr:row>14</xdr:row>
      <xdr:rowOff>159874</xdr:rowOff>
    </xdr:from>
    <xdr:to>
      <xdr:col>7</xdr:col>
      <xdr:colOff>57150</xdr:colOff>
      <xdr:row>17</xdr:row>
      <xdr:rowOff>114300</xdr:rowOff>
    </xdr:to>
    <xdr:sp macro="" textlink="">
      <xdr:nvSpPr>
        <xdr:cNvPr id="464" name="Lightning Bolt 463">
          <a:extLst>
            <a:ext uri="{FF2B5EF4-FFF2-40B4-BE49-F238E27FC236}">
              <a16:creationId xmlns:a16="http://schemas.microsoft.com/office/drawing/2014/main" id="{1BE70CC6-AA2C-4A83-92EC-9181565FAF01}"/>
            </a:ext>
          </a:extLst>
        </xdr:cNvPr>
        <xdr:cNvSpPr/>
      </xdr:nvSpPr>
      <xdr:spPr>
        <a:xfrm>
          <a:off x="2830831" y="2964034"/>
          <a:ext cx="281939" cy="640226"/>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349250</xdr:colOff>
      <xdr:row>1</xdr:row>
      <xdr:rowOff>42069</xdr:rowOff>
    </xdr:from>
    <xdr:to>
      <xdr:col>3</xdr:col>
      <xdr:colOff>184150</xdr:colOff>
      <xdr:row>2</xdr:row>
      <xdr:rowOff>0</xdr:rowOff>
    </xdr:to>
    <xdr:grpSp>
      <xdr:nvGrpSpPr>
        <xdr:cNvPr id="465" name="Group 464">
          <a:extLst>
            <a:ext uri="{FF2B5EF4-FFF2-40B4-BE49-F238E27FC236}">
              <a16:creationId xmlns:a16="http://schemas.microsoft.com/office/drawing/2014/main" id="{0F1D5038-D3BD-4C82-A184-89F5CB6CBFB2}"/>
            </a:ext>
          </a:extLst>
        </xdr:cNvPr>
        <xdr:cNvGrpSpPr/>
      </xdr:nvGrpSpPr>
      <xdr:grpSpPr>
        <a:xfrm>
          <a:off x="890270" y="278289"/>
          <a:ext cx="734060" cy="224631"/>
          <a:chOff x="10" y="10"/>
          <a:chExt cx="920" cy="558"/>
        </a:xfrm>
      </xdr:grpSpPr>
      <xdr:sp macro="" textlink="">
        <xdr:nvSpPr>
          <xdr:cNvPr id="466" name="Freeform 2">
            <a:extLst>
              <a:ext uri="{FF2B5EF4-FFF2-40B4-BE49-F238E27FC236}">
                <a16:creationId xmlns:a16="http://schemas.microsoft.com/office/drawing/2014/main" id="{0CC6306A-3AEE-11D6-2E2C-2E1270138FF1}"/>
              </a:ext>
            </a:extLst>
          </xdr:cNvPr>
          <xdr:cNvSpPr/>
        </xdr:nvSpPr>
        <xdr:spPr>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nvGrpSpPr>
          <xdr:cNvPr id="467" name="Group 1389">
            <a:extLst>
              <a:ext uri="{FF2B5EF4-FFF2-40B4-BE49-F238E27FC236}">
                <a16:creationId xmlns:a16="http://schemas.microsoft.com/office/drawing/2014/main" id="{6893C829-E4F4-D0CD-223B-92DB2024CA33}"/>
              </a:ext>
            </a:extLst>
          </xdr:cNvPr>
          <xdr:cNvGrpSpPr/>
        </xdr:nvGrpSpPr>
        <xdr:grpSpPr>
          <a:xfrm>
            <a:off x="37" y="47"/>
            <a:ext cx="304" cy="490"/>
            <a:chOff x="37" y="47"/>
            <a:chExt cx="304" cy="490"/>
          </a:xfrm>
        </xdr:grpSpPr>
        <xdr:sp macro="" textlink="">
          <xdr:nvSpPr>
            <xdr:cNvPr id="475" name="Freeform 4">
              <a:extLst>
                <a:ext uri="{FF2B5EF4-FFF2-40B4-BE49-F238E27FC236}">
                  <a16:creationId xmlns:a16="http://schemas.microsoft.com/office/drawing/2014/main" id="{255796B0-F4BF-996A-1074-C474A46E1B5E}"/>
                </a:ext>
              </a:extLst>
            </xdr:cNvPr>
            <xdr:cNvSpPr/>
          </xdr:nvSpPr>
          <xdr:spPr>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76" name="Freeform 5">
              <a:extLst>
                <a:ext uri="{FF2B5EF4-FFF2-40B4-BE49-F238E27FC236}">
                  <a16:creationId xmlns:a16="http://schemas.microsoft.com/office/drawing/2014/main" id="{D65407FB-C92E-B069-52F2-D09D968F9782}"/>
                </a:ext>
              </a:extLst>
            </xdr:cNvPr>
            <xdr:cNvSpPr/>
          </xdr:nvSpPr>
          <xdr:spPr>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77" name="Freeform 6">
              <a:extLst>
                <a:ext uri="{FF2B5EF4-FFF2-40B4-BE49-F238E27FC236}">
                  <a16:creationId xmlns:a16="http://schemas.microsoft.com/office/drawing/2014/main" id="{0C50130D-26D0-B126-036F-E6CD1D961ACF}"/>
                </a:ext>
              </a:extLst>
            </xdr:cNvPr>
            <xdr:cNvSpPr/>
          </xdr:nvSpPr>
          <xdr:spPr>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sp macro="" textlink="">
        <xdr:nvSpPr>
          <xdr:cNvPr id="468" name="Freeform 7">
            <a:extLst>
              <a:ext uri="{FF2B5EF4-FFF2-40B4-BE49-F238E27FC236}">
                <a16:creationId xmlns:a16="http://schemas.microsoft.com/office/drawing/2014/main" id="{F13298BC-4E19-EEE7-270B-9B4DF6A90026}"/>
              </a:ext>
            </a:extLst>
          </xdr:cNvPr>
          <xdr:cNvSpPr/>
        </xdr:nvSpPr>
        <xdr:spPr>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69" name="Rectangle 468">
            <a:extLst>
              <a:ext uri="{FF2B5EF4-FFF2-40B4-BE49-F238E27FC236}">
                <a16:creationId xmlns:a16="http://schemas.microsoft.com/office/drawing/2014/main" id="{BC0E36D3-58B1-4545-880F-0F843039CB58}"/>
              </a:ext>
            </a:extLst>
          </xdr:cNvPr>
          <xdr:cNvSpPr/>
        </xdr:nvSpPr>
        <xdr:spPr>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70" name="Rectangle 469">
            <a:extLst>
              <a:ext uri="{FF2B5EF4-FFF2-40B4-BE49-F238E27FC236}">
                <a16:creationId xmlns:a16="http://schemas.microsoft.com/office/drawing/2014/main" id="{FE269CE0-B826-F5FD-28C2-03D770A24439}"/>
              </a:ext>
            </a:extLst>
          </xdr:cNvPr>
          <xdr:cNvSpPr/>
        </xdr:nvSpPr>
        <xdr:spPr>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71" name="Rectangle 470">
            <a:extLst>
              <a:ext uri="{FF2B5EF4-FFF2-40B4-BE49-F238E27FC236}">
                <a16:creationId xmlns:a16="http://schemas.microsoft.com/office/drawing/2014/main" id="{3A6038AE-DB82-AADE-5145-DC4BC8433187}"/>
              </a:ext>
            </a:extLst>
          </xdr:cNvPr>
          <xdr:cNvSpPr/>
        </xdr:nvSpPr>
        <xdr:spPr>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72" name="Freeform 11">
            <a:extLst>
              <a:ext uri="{FF2B5EF4-FFF2-40B4-BE49-F238E27FC236}">
                <a16:creationId xmlns:a16="http://schemas.microsoft.com/office/drawing/2014/main" id="{5F5B8060-59AE-859D-933C-E869A77964DC}"/>
              </a:ext>
            </a:extLst>
          </xdr:cNvPr>
          <xdr:cNvSpPr/>
        </xdr:nvSpPr>
        <xdr:spPr>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73" name="Freeform 12">
            <a:extLst>
              <a:ext uri="{FF2B5EF4-FFF2-40B4-BE49-F238E27FC236}">
                <a16:creationId xmlns:a16="http://schemas.microsoft.com/office/drawing/2014/main" id="{062836D6-2462-CA38-7D9B-CC9F67D3A14D}"/>
              </a:ext>
            </a:extLst>
          </xdr:cNvPr>
          <xdr:cNvSpPr/>
        </xdr:nvSpPr>
        <xdr:spPr>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sp macro="" textlink="">
        <xdr:nvSpPr>
          <xdr:cNvPr id="474" name="Freeform 13">
            <a:extLst>
              <a:ext uri="{FF2B5EF4-FFF2-40B4-BE49-F238E27FC236}">
                <a16:creationId xmlns:a16="http://schemas.microsoft.com/office/drawing/2014/main" id="{0EBDC938-8CD8-4A01-1C25-ACA4B11AC826}"/>
              </a:ext>
            </a:extLst>
          </xdr:cNvPr>
          <xdr:cNvSpPr/>
        </xdr:nvSpPr>
        <xdr:spPr>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5</xdr:col>
      <xdr:colOff>169857</xdr:colOff>
      <xdr:row>7</xdr:row>
      <xdr:rowOff>49609</xdr:rowOff>
    </xdr:from>
    <xdr:to>
      <xdr:col>7</xdr:col>
      <xdr:colOff>97957</xdr:colOff>
      <xdr:row>11</xdr:row>
      <xdr:rowOff>135123</xdr:rowOff>
    </xdr:to>
    <xdr:grpSp>
      <xdr:nvGrpSpPr>
        <xdr:cNvPr id="478" name="Group 477">
          <a:extLst>
            <a:ext uri="{FF2B5EF4-FFF2-40B4-BE49-F238E27FC236}">
              <a16:creationId xmlns:a16="http://schemas.microsoft.com/office/drawing/2014/main" id="{E30B72B2-5D4D-4996-9014-276712ECDBEC}"/>
            </a:ext>
          </a:extLst>
        </xdr:cNvPr>
        <xdr:cNvGrpSpPr/>
      </xdr:nvGrpSpPr>
      <xdr:grpSpPr>
        <a:xfrm>
          <a:off x="2425377" y="1573609"/>
          <a:ext cx="728200" cy="817034"/>
          <a:chOff x="3896910" y="1804194"/>
          <a:chExt cx="751616" cy="897123"/>
        </a:xfrm>
      </xdr:grpSpPr>
      <xdr:sp macro="" textlink="">
        <xdr:nvSpPr>
          <xdr:cNvPr id="479" name="Rectangle 10696">
            <a:extLst>
              <a:ext uri="{FF2B5EF4-FFF2-40B4-BE49-F238E27FC236}">
                <a16:creationId xmlns:a16="http://schemas.microsoft.com/office/drawing/2014/main" id="{15635DB2-FB55-3008-FA17-E01E96CCDCC4}"/>
              </a:ext>
            </a:extLst>
          </xdr:cNvPr>
          <xdr:cNvSpPr>
            <a:spLocks noChangeArrowheads="1"/>
          </xdr:cNvSpPr>
        </xdr:nvSpPr>
        <xdr:spPr>
          <a:xfrm>
            <a:off x="4127706" y="2130174"/>
            <a:ext cx="393186" cy="377032"/>
          </a:xfrm>
          <a:prstGeom prst="rect">
            <a:avLst/>
          </a:prstGeom>
          <a:solidFill>
            <a:srgbClr val="008000"/>
          </a:solidFill>
          <a:ln w="9525">
            <a:solidFill>
              <a:srgbClr val="000000"/>
            </a:solidFill>
            <a:miter lim="800000"/>
          </a:ln>
        </xdr:spPr>
        <xdr:txBody>
          <a:bodyPr/>
          <a:lstStyle/>
          <a:p>
            <a:endParaRPr lang="en-US"/>
          </a:p>
          <a:p>
            <a:endParaRPr lang="en-US"/>
          </a:p>
        </xdr:txBody>
      </xdr:sp>
      <xdr:sp macro="" textlink="">
        <xdr:nvSpPr>
          <xdr:cNvPr id="480" name="AutoShape 10700">
            <a:extLst>
              <a:ext uri="{FF2B5EF4-FFF2-40B4-BE49-F238E27FC236}">
                <a16:creationId xmlns:a16="http://schemas.microsoft.com/office/drawing/2014/main" id="{ED2E0808-1EAC-CF2C-B0E0-9D6F37C7CFB0}"/>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481" name="Minus 6097">
            <a:extLst>
              <a:ext uri="{FF2B5EF4-FFF2-40B4-BE49-F238E27FC236}">
                <a16:creationId xmlns:a16="http://schemas.microsoft.com/office/drawing/2014/main" id="{2BC5C04E-B8F5-F3C1-41EB-80FDD104E806}"/>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2" name="Minus 6099">
            <a:extLst>
              <a:ext uri="{FF2B5EF4-FFF2-40B4-BE49-F238E27FC236}">
                <a16:creationId xmlns:a16="http://schemas.microsoft.com/office/drawing/2014/main" id="{2371E5D1-E192-03CA-416A-677F49CCB314}"/>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138906</xdr:colOff>
      <xdr:row>8</xdr:row>
      <xdr:rowOff>28603</xdr:rowOff>
    </xdr:from>
    <xdr:to>
      <xdr:col>6</xdr:col>
      <xdr:colOff>125015</xdr:colOff>
      <xdr:row>9</xdr:row>
      <xdr:rowOff>89297</xdr:rowOff>
    </xdr:to>
    <xdr:cxnSp macro="">
      <xdr:nvCxnSpPr>
        <xdr:cNvPr id="483" name="Straight Arrow Connector 2947">
          <a:extLst>
            <a:ext uri="{FF2B5EF4-FFF2-40B4-BE49-F238E27FC236}">
              <a16:creationId xmlns:a16="http://schemas.microsoft.com/office/drawing/2014/main" id="{245D697C-827A-47B5-A51A-52E34359D5A3}"/>
            </a:ext>
          </a:extLst>
        </xdr:cNvPr>
        <xdr:cNvCxnSpPr>
          <a:cxnSpLocks noChangeShapeType="1"/>
          <a:stCxn id="480" idx="1"/>
        </xdr:cNvCxnSpPr>
      </xdr:nvCxnSpPr>
      <xdr:spPr>
        <a:xfrm flipH="1">
          <a:off x="1960086" y="1735483"/>
          <a:ext cx="786209" cy="243574"/>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4</xdr:col>
      <xdr:colOff>297656</xdr:colOff>
      <xdr:row>10</xdr:row>
      <xdr:rowOff>20830</xdr:rowOff>
    </xdr:from>
    <xdr:to>
      <xdr:col>6</xdr:col>
      <xdr:colOff>131199</xdr:colOff>
      <xdr:row>10</xdr:row>
      <xdr:rowOff>69454</xdr:rowOff>
    </xdr:to>
    <xdr:cxnSp macro="">
      <xdr:nvCxnSpPr>
        <xdr:cNvPr id="484" name="Straight Arrow Connector 2947">
          <a:extLst>
            <a:ext uri="{FF2B5EF4-FFF2-40B4-BE49-F238E27FC236}">
              <a16:creationId xmlns:a16="http://schemas.microsoft.com/office/drawing/2014/main" id="{BE5028E6-40F7-43FC-9992-E8C0ED081A77}"/>
            </a:ext>
          </a:extLst>
        </xdr:cNvPr>
        <xdr:cNvCxnSpPr>
          <a:cxnSpLocks noChangeShapeType="1"/>
        </xdr:cNvCxnSpPr>
      </xdr:nvCxnSpPr>
      <xdr:spPr>
        <a:xfrm flipH="1">
          <a:off x="2118836" y="2093470"/>
          <a:ext cx="633643" cy="48624"/>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25</xdr:col>
      <xdr:colOff>0</xdr:colOff>
      <xdr:row>204</xdr:row>
      <xdr:rowOff>57150</xdr:rowOff>
    </xdr:from>
    <xdr:to>
      <xdr:col>26</xdr:col>
      <xdr:colOff>0</xdr:colOff>
      <xdr:row>206</xdr:row>
      <xdr:rowOff>0</xdr:rowOff>
    </xdr:to>
    <xdr:sp macro="" textlink="">
      <xdr:nvSpPr>
        <xdr:cNvPr id="485" name="AutoShape 46">
          <a:extLst>
            <a:ext uri="{FF2B5EF4-FFF2-40B4-BE49-F238E27FC236}">
              <a16:creationId xmlns:a16="http://schemas.microsoft.com/office/drawing/2014/main" id="{DA92F35A-D8E5-43FD-9D49-A9E4DD4607BC}"/>
            </a:ext>
          </a:extLst>
        </xdr:cNvPr>
        <xdr:cNvSpPr>
          <a:spLocks noChangeArrowheads="1"/>
        </xdr:cNvSpPr>
      </xdr:nvSpPr>
      <xdr:spPr>
        <a:xfrm>
          <a:off x="10119360" y="36480750"/>
          <a:ext cx="365760" cy="293370"/>
        </a:xfrm>
        <a:prstGeom prst="triangle">
          <a:avLst>
            <a:gd name="adj" fmla="val 50000"/>
          </a:avLst>
        </a:prstGeom>
        <a:noFill/>
        <a:ln w="9525">
          <a:solidFill>
            <a:srgbClr val="000000"/>
          </a:solidFill>
          <a:miter lim="800000"/>
        </a:ln>
      </xdr:spPr>
    </xdr:sp>
    <xdr:clientData/>
  </xdr:twoCellAnchor>
  <xdr:twoCellAnchor>
    <xdr:from>
      <xdr:col>3</xdr:col>
      <xdr:colOff>0</xdr:colOff>
      <xdr:row>213</xdr:row>
      <xdr:rowOff>57150</xdr:rowOff>
    </xdr:from>
    <xdr:to>
      <xdr:col>4</xdr:col>
      <xdr:colOff>0</xdr:colOff>
      <xdr:row>215</xdr:row>
      <xdr:rowOff>0</xdr:rowOff>
    </xdr:to>
    <xdr:sp macro="" textlink="">
      <xdr:nvSpPr>
        <xdr:cNvPr id="486" name="AutoShape 46">
          <a:extLst>
            <a:ext uri="{FF2B5EF4-FFF2-40B4-BE49-F238E27FC236}">
              <a16:creationId xmlns:a16="http://schemas.microsoft.com/office/drawing/2014/main" id="{9D6833AF-F689-42FA-AC81-694AD8D3EFB5}"/>
            </a:ext>
          </a:extLst>
        </xdr:cNvPr>
        <xdr:cNvSpPr>
          <a:spLocks noChangeArrowheads="1"/>
        </xdr:cNvSpPr>
      </xdr:nvSpPr>
      <xdr:spPr>
        <a:xfrm>
          <a:off x="1440180" y="3805809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213</xdr:row>
      <xdr:rowOff>57150</xdr:rowOff>
    </xdr:from>
    <xdr:to>
      <xdr:col>6</xdr:col>
      <xdr:colOff>0</xdr:colOff>
      <xdr:row>215</xdr:row>
      <xdr:rowOff>0</xdr:rowOff>
    </xdr:to>
    <xdr:sp macro="" textlink="">
      <xdr:nvSpPr>
        <xdr:cNvPr id="487" name="AutoShape 46">
          <a:extLst>
            <a:ext uri="{FF2B5EF4-FFF2-40B4-BE49-F238E27FC236}">
              <a16:creationId xmlns:a16="http://schemas.microsoft.com/office/drawing/2014/main" id="{DAD3AB47-CCE1-4322-919F-CF6D5C114B9E}"/>
            </a:ext>
          </a:extLst>
        </xdr:cNvPr>
        <xdr:cNvSpPr>
          <a:spLocks noChangeArrowheads="1"/>
        </xdr:cNvSpPr>
      </xdr:nvSpPr>
      <xdr:spPr>
        <a:xfrm>
          <a:off x="2255520" y="380580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213</xdr:row>
      <xdr:rowOff>57150</xdr:rowOff>
    </xdr:from>
    <xdr:to>
      <xdr:col>8</xdr:col>
      <xdr:colOff>0</xdr:colOff>
      <xdr:row>215</xdr:row>
      <xdr:rowOff>0</xdr:rowOff>
    </xdr:to>
    <xdr:sp macro="" textlink="">
      <xdr:nvSpPr>
        <xdr:cNvPr id="488" name="AutoShape 46">
          <a:extLst>
            <a:ext uri="{FF2B5EF4-FFF2-40B4-BE49-F238E27FC236}">
              <a16:creationId xmlns:a16="http://schemas.microsoft.com/office/drawing/2014/main" id="{AD8B71EC-4BC3-4584-B73D-B283ECDF9458}"/>
            </a:ext>
          </a:extLst>
        </xdr:cNvPr>
        <xdr:cNvSpPr>
          <a:spLocks noChangeArrowheads="1"/>
        </xdr:cNvSpPr>
      </xdr:nvSpPr>
      <xdr:spPr>
        <a:xfrm>
          <a:off x="3055620" y="380580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213</xdr:row>
      <xdr:rowOff>57150</xdr:rowOff>
    </xdr:from>
    <xdr:to>
      <xdr:col>9</xdr:col>
      <xdr:colOff>352425</xdr:colOff>
      <xdr:row>215</xdr:row>
      <xdr:rowOff>0</xdr:rowOff>
    </xdr:to>
    <xdr:sp macro="" textlink="">
      <xdr:nvSpPr>
        <xdr:cNvPr id="489" name="AutoShape 46">
          <a:extLst>
            <a:ext uri="{FF2B5EF4-FFF2-40B4-BE49-F238E27FC236}">
              <a16:creationId xmlns:a16="http://schemas.microsoft.com/office/drawing/2014/main" id="{4CDDB362-B19E-465F-AB8A-4748D5027859}"/>
            </a:ext>
          </a:extLst>
        </xdr:cNvPr>
        <xdr:cNvSpPr>
          <a:spLocks noChangeArrowheads="1"/>
        </xdr:cNvSpPr>
      </xdr:nvSpPr>
      <xdr:spPr>
        <a:xfrm>
          <a:off x="3855720" y="380580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7620</xdr:colOff>
      <xdr:row>213</xdr:row>
      <xdr:rowOff>57150</xdr:rowOff>
    </xdr:from>
    <xdr:to>
      <xdr:col>15</xdr:col>
      <xdr:colOff>360045</xdr:colOff>
      <xdr:row>215</xdr:row>
      <xdr:rowOff>0</xdr:rowOff>
    </xdr:to>
    <xdr:sp macro="" textlink="">
      <xdr:nvSpPr>
        <xdr:cNvPr id="491" name="AutoShape 46">
          <a:extLst>
            <a:ext uri="{FF2B5EF4-FFF2-40B4-BE49-F238E27FC236}">
              <a16:creationId xmlns:a16="http://schemas.microsoft.com/office/drawing/2014/main" id="{3A796738-4195-4F7B-96FE-FAF019010425}"/>
            </a:ext>
          </a:extLst>
        </xdr:cNvPr>
        <xdr:cNvSpPr>
          <a:spLocks noChangeArrowheads="1"/>
        </xdr:cNvSpPr>
      </xdr:nvSpPr>
      <xdr:spPr>
        <a:xfrm>
          <a:off x="6217920" y="3805809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204</xdr:row>
      <xdr:rowOff>57150</xdr:rowOff>
    </xdr:from>
    <xdr:to>
      <xdr:col>27</xdr:col>
      <xdr:colOff>352425</xdr:colOff>
      <xdr:row>206</xdr:row>
      <xdr:rowOff>0</xdr:rowOff>
    </xdr:to>
    <xdr:sp macro="" textlink="">
      <xdr:nvSpPr>
        <xdr:cNvPr id="492" name="AutoShape 46">
          <a:extLst>
            <a:ext uri="{FF2B5EF4-FFF2-40B4-BE49-F238E27FC236}">
              <a16:creationId xmlns:a16="http://schemas.microsoft.com/office/drawing/2014/main" id="{0DFF86A9-CD43-4AFC-94BF-DB533121B0A4}"/>
            </a:ext>
          </a:extLst>
        </xdr:cNvPr>
        <xdr:cNvSpPr>
          <a:spLocks noChangeArrowheads="1"/>
        </xdr:cNvSpPr>
      </xdr:nvSpPr>
      <xdr:spPr>
        <a:xfrm>
          <a:off x="1087374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204</xdr:row>
      <xdr:rowOff>57150</xdr:rowOff>
    </xdr:from>
    <xdr:to>
      <xdr:col>23</xdr:col>
      <xdr:colOff>352425</xdr:colOff>
      <xdr:row>206</xdr:row>
      <xdr:rowOff>0</xdr:rowOff>
    </xdr:to>
    <xdr:sp macro="" textlink="">
      <xdr:nvSpPr>
        <xdr:cNvPr id="494" name="AutoShape 46">
          <a:extLst>
            <a:ext uri="{FF2B5EF4-FFF2-40B4-BE49-F238E27FC236}">
              <a16:creationId xmlns:a16="http://schemas.microsoft.com/office/drawing/2014/main" id="{B25E87ED-A6DD-44BA-9B73-23C5163D1786}"/>
            </a:ext>
          </a:extLst>
        </xdr:cNvPr>
        <xdr:cNvSpPr>
          <a:spLocks noChangeArrowheads="1"/>
        </xdr:cNvSpPr>
      </xdr:nvSpPr>
      <xdr:spPr>
        <a:xfrm>
          <a:off x="9349740" y="36480750"/>
          <a:ext cx="352425"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204</xdr:row>
      <xdr:rowOff>57150</xdr:rowOff>
    </xdr:from>
    <xdr:to>
      <xdr:col>21</xdr:col>
      <xdr:colOff>352425</xdr:colOff>
      <xdr:row>206</xdr:row>
      <xdr:rowOff>0</xdr:rowOff>
    </xdr:to>
    <xdr:sp macro="" textlink="">
      <xdr:nvSpPr>
        <xdr:cNvPr id="495" name="AutoShape 46">
          <a:extLst>
            <a:ext uri="{FF2B5EF4-FFF2-40B4-BE49-F238E27FC236}">
              <a16:creationId xmlns:a16="http://schemas.microsoft.com/office/drawing/2014/main" id="{0DEC084C-D4EC-405A-88EE-957542002CB2}"/>
            </a:ext>
          </a:extLst>
        </xdr:cNvPr>
        <xdr:cNvSpPr>
          <a:spLocks noChangeArrowheads="1"/>
        </xdr:cNvSpPr>
      </xdr:nvSpPr>
      <xdr:spPr>
        <a:xfrm>
          <a:off x="857250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204</xdr:row>
      <xdr:rowOff>57150</xdr:rowOff>
    </xdr:from>
    <xdr:to>
      <xdr:col>19</xdr:col>
      <xdr:colOff>352425</xdr:colOff>
      <xdr:row>206</xdr:row>
      <xdr:rowOff>0</xdr:rowOff>
    </xdr:to>
    <xdr:sp macro="" textlink="">
      <xdr:nvSpPr>
        <xdr:cNvPr id="497" name="AutoShape 46">
          <a:extLst>
            <a:ext uri="{FF2B5EF4-FFF2-40B4-BE49-F238E27FC236}">
              <a16:creationId xmlns:a16="http://schemas.microsoft.com/office/drawing/2014/main" id="{69D19CAB-8DCB-42E3-9AC6-0E319E60157F}"/>
            </a:ext>
          </a:extLst>
        </xdr:cNvPr>
        <xdr:cNvSpPr>
          <a:spLocks noChangeArrowheads="1"/>
        </xdr:cNvSpPr>
      </xdr:nvSpPr>
      <xdr:spPr>
        <a:xfrm>
          <a:off x="777240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171450</xdr:colOff>
      <xdr:row>213</xdr:row>
      <xdr:rowOff>47625</xdr:rowOff>
    </xdr:from>
    <xdr:to>
      <xdr:col>5</xdr:col>
      <xdr:colOff>180975</xdr:colOff>
      <xdr:row>213</xdr:row>
      <xdr:rowOff>152400</xdr:rowOff>
    </xdr:to>
    <xdr:sp macro="" textlink="">
      <xdr:nvSpPr>
        <xdr:cNvPr id="498" name="Freeform 10707">
          <a:extLst>
            <a:ext uri="{FF2B5EF4-FFF2-40B4-BE49-F238E27FC236}">
              <a16:creationId xmlns:a16="http://schemas.microsoft.com/office/drawing/2014/main" id="{EE6BE0CD-F70C-4103-8350-4C1E5BD3F478}"/>
            </a:ext>
          </a:extLst>
        </xdr:cNvPr>
        <xdr:cNvSpPr/>
      </xdr:nvSpPr>
      <xdr:spPr>
        <a:xfrm>
          <a:off x="1611630" y="3804856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213</xdr:row>
      <xdr:rowOff>47625</xdr:rowOff>
    </xdr:from>
    <xdr:to>
      <xdr:col>7</xdr:col>
      <xdr:colOff>180975</xdr:colOff>
      <xdr:row>213</xdr:row>
      <xdr:rowOff>152400</xdr:rowOff>
    </xdr:to>
    <xdr:sp macro="" textlink="">
      <xdr:nvSpPr>
        <xdr:cNvPr id="499" name="Freeform 10707">
          <a:extLst>
            <a:ext uri="{FF2B5EF4-FFF2-40B4-BE49-F238E27FC236}">
              <a16:creationId xmlns:a16="http://schemas.microsoft.com/office/drawing/2014/main" id="{4012397F-E7C2-4145-A773-C8488DC921FB}"/>
            </a:ext>
          </a:extLst>
        </xdr:cNvPr>
        <xdr:cNvSpPr/>
      </xdr:nvSpPr>
      <xdr:spPr>
        <a:xfrm>
          <a:off x="2426970" y="380485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213</xdr:row>
      <xdr:rowOff>47625</xdr:rowOff>
    </xdr:from>
    <xdr:to>
      <xdr:col>9</xdr:col>
      <xdr:colOff>180975</xdr:colOff>
      <xdr:row>213</xdr:row>
      <xdr:rowOff>152400</xdr:rowOff>
    </xdr:to>
    <xdr:sp macro="" textlink="">
      <xdr:nvSpPr>
        <xdr:cNvPr id="500" name="Freeform 10707">
          <a:extLst>
            <a:ext uri="{FF2B5EF4-FFF2-40B4-BE49-F238E27FC236}">
              <a16:creationId xmlns:a16="http://schemas.microsoft.com/office/drawing/2014/main" id="{B3CF5DCC-8235-40EF-AA00-35A8141F3D81}"/>
            </a:ext>
          </a:extLst>
        </xdr:cNvPr>
        <xdr:cNvSpPr/>
      </xdr:nvSpPr>
      <xdr:spPr>
        <a:xfrm>
          <a:off x="3227070" y="380485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213</xdr:row>
      <xdr:rowOff>47625</xdr:rowOff>
    </xdr:from>
    <xdr:to>
      <xdr:col>11</xdr:col>
      <xdr:colOff>180975</xdr:colOff>
      <xdr:row>213</xdr:row>
      <xdr:rowOff>152400</xdr:rowOff>
    </xdr:to>
    <xdr:sp macro="" textlink="">
      <xdr:nvSpPr>
        <xdr:cNvPr id="501" name="Freeform 10707">
          <a:extLst>
            <a:ext uri="{FF2B5EF4-FFF2-40B4-BE49-F238E27FC236}">
              <a16:creationId xmlns:a16="http://schemas.microsoft.com/office/drawing/2014/main" id="{0B8629D7-8661-4783-A174-F30C6A1E1146}"/>
            </a:ext>
          </a:extLst>
        </xdr:cNvPr>
        <xdr:cNvSpPr/>
      </xdr:nvSpPr>
      <xdr:spPr>
        <a:xfrm>
          <a:off x="4027170" y="380485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213</xdr:row>
      <xdr:rowOff>47625</xdr:rowOff>
    </xdr:from>
    <xdr:to>
      <xdr:col>13</xdr:col>
      <xdr:colOff>180975</xdr:colOff>
      <xdr:row>213</xdr:row>
      <xdr:rowOff>152400</xdr:rowOff>
    </xdr:to>
    <xdr:sp macro="" textlink="">
      <xdr:nvSpPr>
        <xdr:cNvPr id="502" name="Freeform 10707">
          <a:extLst>
            <a:ext uri="{FF2B5EF4-FFF2-40B4-BE49-F238E27FC236}">
              <a16:creationId xmlns:a16="http://schemas.microsoft.com/office/drawing/2014/main" id="{FE730A69-490C-47C2-A88B-90B96D52D223}"/>
            </a:ext>
          </a:extLst>
        </xdr:cNvPr>
        <xdr:cNvSpPr/>
      </xdr:nvSpPr>
      <xdr:spPr>
        <a:xfrm>
          <a:off x="4812030" y="380485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171450</xdr:colOff>
      <xdr:row>213</xdr:row>
      <xdr:rowOff>47625</xdr:rowOff>
    </xdr:from>
    <xdr:to>
      <xdr:col>15</xdr:col>
      <xdr:colOff>180975</xdr:colOff>
      <xdr:row>213</xdr:row>
      <xdr:rowOff>152400</xdr:rowOff>
    </xdr:to>
    <xdr:sp macro="" textlink="">
      <xdr:nvSpPr>
        <xdr:cNvPr id="503" name="Freeform 10707">
          <a:extLst>
            <a:ext uri="{FF2B5EF4-FFF2-40B4-BE49-F238E27FC236}">
              <a16:creationId xmlns:a16="http://schemas.microsoft.com/office/drawing/2014/main" id="{EA315377-BFAB-4C9B-A781-E76496DAC220}"/>
            </a:ext>
          </a:extLst>
        </xdr:cNvPr>
        <xdr:cNvSpPr/>
      </xdr:nvSpPr>
      <xdr:spPr>
        <a:xfrm>
          <a:off x="5596890" y="380485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180974</xdr:colOff>
      <xdr:row>213</xdr:row>
      <xdr:rowOff>47625</xdr:rowOff>
    </xdr:from>
    <xdr:to>
      <xdr:col>19</xdr:col>
      <xdr:colOff>182879</xdr:colOff>
      <xdr:row>213</xdr:row>
      <xdr:rowOff>137160</xdr:rowOff>
    </xdr:to>
    <xdr:sp macro="" textlink="">
      <xdr:nvSpPr>
        <xdr:cNvPr id="509" name="Freeform 10707">
          <a:extLst>
            <a:ext uri="{FF2B5EF4-FFF2-40B4-BE49-F238E27FC236}">
              <a16:creationId xmlns:a16="http://schemas.microsoft.com/office/drawing/2014/main" id="{499D81FA-8C66-4830-82C7-88E8E7B7F402}"/>
            </a:ext>
          </a:extLst>
        </xdr:cNvPr>
        <xdr:cNvSpPr/>
      </xdr:nvSpPr>
      <xdr:spPr>
        <a:xfrm>
          <a:off x="7176134" y="38048565"/>
          <a:ext cx="779145" cy="895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0</xdr:colOff>
      <xdr:row>215</xdr:row>
      <xdr:rowOff>0</xdr:rowOff>
    </xdr:from>
    <xdr:to>
      <xdr:col>9</xdr:col>
      <xdr:colOff>352425</xdr:colOff>
      <xdr:row>215</xdr:row>
      <xdr:rowOff>0</xdr:rowOff>
    </xdr:to>
    <xdr:sp macro="" textlink="">
      <xdr:nvSpPr>
        <xdr:cNvPr id="511" name="AutoShape 46">
          <a:extLst>
            <a:ext uri="{FF2B5EF4-FFF2-40B4-BE49-F238E27FC236}">
              <a16:creationId xmlns:a16="http://schemas.microsoft.com/office/drawing/2014/main" id="{300154A2-A5C1-4C4C-B699-2E66D7E98BCF}"/>
            </a:ext>
          </a:extLst>
        </xdr:cNvPr>
        <xdr:cNvSpPr>
          <a:spLocks noChangeArrowheads="1"/>
        </xdr:cNvSpPr>
      </xdr:nvSpPr>
      <xdr:spPr>
        <a:xfrm>
          <a:off x="3855720" y="3835146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206</xdr:row>
      <xdr:rowOff>0</xdr:rowOff>
    </xdr:from>
    <xdr:to>
      <xdr:col>25</xdr:col>
      <xdr:colOff>352425</xdr:colOff>
      <xdr:row>206</xdr:row>
      <xdr:rowOff>0</xdr:rowOff>
    </xdr:to>
    <xdr:sp macro="" textlink="">
      <xdr:nvSpPr>
        <xdr:cNvPr id="512" name="AutoShape 46">
          <a:extLst>
            <a:ext uri="{FF2B5EF4-FFF2-40B4-BE49-F238E27FC236}">
              <a16:creationId xmlns:a16="http://schemas.microsoft.com/office/drawing/2014/main" id="{070B22CF-224C-4A32-B678-68BDC342BD17}"/>
            </a:ext>
          </a:extLst>
        </xdr:cNvPr>
        <xdr:cNvSpPr>
          <a:spLocks noChangeArrowheads="1"/>
        </xdr:cNvSpPr>
      </xdr:nvSpPr>
      <xdr:spPr>
        <a:xfrm>
          <a:off x="10119360" y="36774120"/>
          <a:ext cx="352425" cy="0"/>
        </a:xfrm>
        <a:prstGeom prst="triangle">
          <a:avLst>
            <a:gd name="adj" fmla="val 50000"/>
          </a:avLst>
        </a:prstGeom>
        <a:noFill/>
        <a:ln w="9525">
          <a:solidFill>
            <a:srgbClr val="000000"/>
          </a:solidFill>
          <a:miter lim="800000"/>
        </a:ln>
      </xdr:spPr>
    </xdr:sp>
    <xdr:clientData/>
  </xdr:twoCellAnchor>
  <xdr:twoCellAnchor>
    <xdr:from>
      <xdr:col>15</xdr:col>
      <xdr:colOff>171450</xdr:colOff>
      <xdr:row>213</xdr:row>
      <xdr:rowOff>47625</xdr:rowOff>
    </xdr:from>
    <xdr:to>
      <xdr:col>17</xdr:col>
      <xdr:colOff>175260</xdr:colOff>
      <xdr:row>213</xdr:row>
      <xdr:rowOff>121920</xdr:rowOff>
    </xdr:to>
    <xdr:sp macro="" textlink="">
      <xdr:nvSpPr>
        <xdr:cNvPr id="513" name="Freeform 10707">
          <a:extLst>
            <a:ext uri="{FF2B5EF4-FFF2-40B4-BE49-F238E27FC236}">
              <a16:creationId xmlns:a16="http://schemas.microsoft.com/office/drawing/2014/main" id="{2C57C7BB-BD39-4F48-9895-68D21FE9A0DF}"/>
            </a:ext>
          </a:extLst>
        </xdr:cNvPr>
        <xdr:cNvSpPr/>
      </xdr:nvSpPr>
      <xdr:spPr>
        <a:xfrm>
          <a:off x="6381750" y="38048565"/>
          <a:ext cx="788670" cy="742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0</xdr:colOff>
      <xdr:row>215</xdr:row>
      <xdr:rowOff>0</xdr:rowOff>
    </xdr:from>
    <xdr:to>
      <xdr:col>9</xdr:col>
      <xdr:colOff>352425</xdr:colOff>
      <xdr:row>215</xdr:row>
      <xdr:rowOff>0</xdr:rowOff>
    </xdr:to>
    <xdr:sp macro="" textlink="">
      <xdr:nvSpPr>
        <xdr:cNvPr id="514" name="AutoShape 46">
          <a:extLst>
            <a:ext uri="{FF2B5EF4-FFF2-40B4-BE49-F238E27FC236}">
              <a16:creationId xmlns:a16="http://schemas.microsoft.com/office/drawing/2014/main" id="{FEA15F22-DBBA-42AC-AA82-4CE7D07DE4E3}"/>
            </a:ext>
          </a:extLst>
        </xdr:cNvPr>
        <xdr:cNvSpPr>
          <a:spLocks noChangeArrowheads="1"/>
        </xdr:cNvSpPr>
      </xdr:nvSpPr>
      <xdr:spPr>
        <a:xfrm>
          <a:off x="3855720" y="3835146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206</xdr:row>
      <xdr:rowOff>0</xdr:rowOff>
    </xdr:from>
    <xdr:to>
      <xdr:col>25</xdr:col>
      <xdr:colOff>352425</xdr:colOff>
      <xdr:row>206</xdr:row>
      <xdr:rowOff>0</xdr:rowOff>
    </xdr:to>
    <xdr:sp macro="" textlink="">
      <xdr:nvSpPr>
        <xdr:cNvPr id="515" name="AutoShape 46">
          <a:extLst>
            <a:ext uri="{FF2B5EF4-FFF2-40B4-BE49-F238E27FC236}">
              <a16:creationId xmlns:a16="http://schemas.microsoft.com/office/drawing/2014/main" id="{E6422921-B8EF-4BFA-A8B1-98B23E407968}"/>
            </a:ext>
          </a:extLst>
        </xdr:cNvPr>
        <xdr:cNvSpPr>
          <a:spLocks noChangeArrowheads="1"/>
        </xdr:cNvSpPr>
      </xdr:nvSpPr>
      <xdr:spPr>
        <a:xfrm>
          <a:off x="10119360" y="3677412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194</xdr:row>
      <xdr:rowOff>57150</xdr:rowOff>
    </xdr:from>
    <xdr:to>
      <xdr:col>26</xdr:col>
      <xdr:colOff>0</xdr:colOff>
      <xdr:row>196</xdr:row>
      <xdr:rowOff>0</xdr:rowOff>
    </xdr:to>
    <xdr:sp macro="" textlink="">
      <xdr:nvSpPr>
        <xdr:cNvPr id="516" name="AutoShape 46">
          <a:extLst>
            <a:ext uri="{FF2B5EF4-FFF2-40B4-BE49-F238E27FC236}">
              <a16:creationId xmlns:a16="http://schemas.microsoft.com/office/drawing/2014/main" id="{370D533E-50EF-42A2-9531-5879B41F6AF0}"/>
            </a:ext>
          </a:extLst>
        </xdr:cNvPr>
        <xdr:cNvSpPr>
          <a:spLocks noChangeArrowheads="1"/>
        </xdr:cNvSpPr>
      </xdr:nvSpPr>
      <xdr:spPr>
        <a:xfrm>
          <a:off x="10119360" y="347281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204</xdr:row>
      <xdr:rowOff>57150</xdr:rowOff>
    </xdr:from>
    <xdr:to>
      <xdr:col>4</xdr:col>
      <xdr:colOff>0</xdr:colOff>
      <xdr:row>206</xdr:row>
      <xdr:rowOff>0</xdr:rowOff>
    </xdr:to>
    <xdr:sp macro="" textlink="">
      <xdr:nvSpPr>
        <xdr:cNvPr id="517" name="AutoShape 46">
          <a:extLst>
            <a:ext uri="{FF2B5EF4-FFF2-40B4-BE49-F238E27FC236}">
              <a16:creationId xmlns:a16="http://schemas.microsoft.com/office/drawing/2014/main" id="{51168B60-0642-4D9D-991D-56F2BCF7821D}"/>
            </a:ext>
          </a:extLst>
        </xdr:cNvPr>
        <xdr:cNvSpPr>
          <a:spLocks noChangeArrowheads="1"/>
        </xdr:cNvSpPr>
      </xdr:nvSpPr>
      <xdr:spPr>
        <a:xfrm>
          <a:off x="1440180" y="3648075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4</xdr:col>
      <xdr:colOff>427355</xdr:colOff>
      <xdr:row>204</xdr:row>
      <xdr:rowOff>56515</xdr:rowOff>
    </xdr:from>
    <xdr:to>
      <xdr:col>5</xdr:col>
      <xdr:colOff>363855</xdr:colOff>
      <xdr:row>205</xdr:row>
      <xdr:rowOff>173990</xdr:rowOff>
    </xdr:to>
    <xdr:sp macro="" textlink="">
      <xdr:nvSpPr>
        <xdr:cNvPr id="518" name="AutoShape 46">
          <a:extLst>
            <a:ext uri="{FF2B5EF4-FFF2-40B4-BE49-F238E27FC236}">
              <a16:creationId xmlns:a16="http://schemas.microsoft.com/office/drawing/2014/main" id="{39677BAE-D4C2-4081-8C76-4273850789D6}"/>
            </a:ext>
          </a:extLst>
        </xdr:cNvPr>
        <xdr:cNvSpPr>
          <a:spLocks noChangeArrowheads="1"/>
        </xdr:cNvSpPr>
      </xdr:nvSpPr>
      <xdr:spPr>
        <a:xfrm>
          <a:off x="2248535" y="36480115"/>
          <a:ext cx="370840" cy="292735"/>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204</xdr:row>
      <xdr:rowOff>57150</xdr:rowOff>
    </xdr:from>
    <xdr:to>
      <xdr:col>9</xdr:col>
      <xdr:colOff>352425</xdr:colOff>
      <xdr:row>206</xdr:row>
      <xdr:rowOff>0</xdr:rowOff>
    </xdr:to>
    <xdr:sp macro="" textlink="">
      <xdr:nvSpPr>
        <xdr:cNvPr id="519" name="AutoShape 46">
          <a:extLst>
            <a:ext uri="{FF2B5EF4-FFF2-40B4-BE49-F238E27FC236}">
              <a16:creationId xmlns:a16="http://schemas.microsoft.com/office/drawing/2014/main" id="{DE1A060D-BC28-4251-B3F3-4F7B11D7E77E}"/>
            </a:ext>
          </a:extLst>
        </xdr:cNvPr>
        <xdr:cNvSpPr>
          <a:spLocks noChangeArrowheads="1"/>
        </xdr:cNvSpPr>
      </xdr:nvSpPr>
      <xdr:spPr>
        <a:xfrm>
          <a:off x="385572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204</xdr:row>
      <xdr:rowOff>57150</xdr:rowOff>
    </xdr:from>
    <xdr:to>
      <xdr:col>11</xdr:col>
      <xdr:colOff>352425</xdr:colOff>
      <xdr:row>206</xdr:row>
      <xdr:rowOff>0</xdr:rowOff>
    </xdr:to>
    <xdr:sp macro="" textlink="">
      <xdr:nvSpPr>
        <xdr:cNvPr id="520" name="AutoShape 46">
          <a:extLst>
            <a:ext uri="{FF2B5EF4-FFF2-40B4-BE49-F238E27FC236}">
              <a16:creationId xmlns:a16="http://schemas.microsoft.com/office/drawing/2014/main" id="{65AC6D6C-3C5C-4BB7-9C25-B0CA774E658D}"/>
            </a:ext>
          </a:extLst>
        </xdr:cNvPr>
        <xdr:cNvSpPr>
          <a:spLocks noChangeArrowheads="1"/>
        </xdr:cNvSpPr>
      </xdr:nvSpPr>
      <xdr:spPr>
        <a:xfrm>
          <a:off x="464058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204</xdr:row>
      <xdr:rowOff>57150</xdr:rowOff>
    </xdr:from>
    <xdr:to>
      <xdr:col>13</xdr:col>
      <xdr:colOff>352425</xdr:colOff>
      <xdr:row>206</xdr:row>
      <xdr:rowOff>0</xdr:rowOff>
    </xdr:to>
    <xdr:sp macro="" textlink="">
      <xdr:nvSpPr>
        <xdr:cNvPr id="521" name="AutoShape 46">
          <a:extLst>
            <a:ext uri="{FF2B5EF4-FFF2-40B4-BE49-F238E27FC236}">
              <a16:creationId xmlns:a16="http://schemas.microsoft.com/office/drawing/2014/main" id="{213DF263-E52F-4FA4-90BF-E206A11783F7}"/>
            </a:ext>
          </a:extLst>
        </xdr:cNvPr>
        <xdr:cNvSpPr>
          <a:spLocks noChangeArrowheads="1"/>
        </xdr:cNvSpPr>
      </xdr:nvSpPr>
      <xdr:spPr>
        <a:xfrm>
          <a:off x="542544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204</xdr:row>
      <xdr:rowOff>57150</xdr:rowOff>
    </xdr:from>
    <xdr:to>
      <xdr:col>15</xdr:col>
      <xdr:colOff>352425</xdr:colOff>
      <xdr:row>206</xdr:row>
      <xdr:rowOff>0</xdr:rowOff>
    </xdr:to>
    <xdr:sp macro="" textlink="">
      <xdr:nvSpPr>
        <xdr:cNvPr id="522" name="AutoShape 46">
          <a:extLst>
            <a:ext uri="{FF2B5EF4-FFF2-40B4-BE49-F238E27FC236}">
              <a16:creationId xmlns:a16="http://schemas.microsoft.com/office/drawing/2014/main" id="{5551A252-C501-4FF8-837B-E2641A3E0E4B}"/>
            </a:ext>
          </a:extLst>
        </xdr:cNvPr>
        <xdr:cNvSpPr>
          <a:spLocks noChangeArrowheads="1"/>
        </xdr:cNvSpPr>
      </xdr:nvSpPr>
      <xdr:spPr>
        <a:xfrm>
          <a:off x="6210300" y="36480750"/>
          <a:ext cx="352425" cy="293370"/>
        </a:xfrm>
        <a:prstGeom prst="triangle">
          <a:avLst>
            <a:gd name="adj" fmla="val 50000"/>
          </a:avLst>
        </a:prstGeom>
        <a:solidFill>
          <a:srgbClr val="FFFF00"/>
        </a:solidFill>
        <a:ln w="9525">
          <a:solidFill>
            <a:srgbClr val="000000"/>
          </a:solidFill>
          <a:miter lim="800000"/>
        </a:ln>
      </xdr:spPr>
    </xdr:sp>
    <xdr:clientData/>
  </xdr:twoCellAnchor>
  <xdr:twoCellAnchor>
    <xdr:from>
      <xdr:col>27</xdr:col>
      <xdr:colOff>0</xdr:colOff>
      <xdr:row>194</xdr:row>
      <xdr:rowOff>57150</xdr:rowOff>
    </xdr:from>
    <xdr:to>
      <xdr:col>27</xdr:col>
      <xdr:colOff>352425</xdr:colOff>
      <xdr:row>196</xdr:row>
      <xdr:rowOff>0</xdr:rowOff>
    </xdr:to>
    <xdr:sp macro="" textlink="">
      <xdr:nvSpPr>
        <xdr:cNvPr id="523" name="AutoShape 46">
          <a:extLst>
            <a:ext uri="{FF2B5EF4-FFF2-40B4-BE49-F238E27FC236}">
              <a16:creationId xmlns:a16="http://schemas.microsoft.com/office/drawing/2014/main" id="{91978BBC-5318-4EE8-84B9-EE754EF0A048}"/>
            </a:ext>
          </a:extLst>
        </xdr:cNvPr>
        <xdr:cNvSpPr>
          <a:spLocks noChangeArrowheads="1"/>
        </xdr:cNvSpPr>
      </xdr:nvSpPr>
      <xdr:spPr>
        <a:xfrm>
          <a:off x="1087374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204</xdr:row>
      <xdr:rowOff>64770</xdr:rowOff>
    </xdr:from>
    <xdr:to>
      <xdr:col>1</xdr:col>
      <xdr:colOff>381000</xdr:colOff>
      <xdr:row>206</xdr:row>
      <xdr:rowOff>0</xdr:rowOff>
    </xdr:to>
    <xdr:sp macro="" textlink="">
      <xdr:nvSpPr>
        <xdr:cNvPr id="524" name="AutoShape 46">
          <a:extLst>
            <a:ext uri="{FF2B5EF4-FFF2-40B4-BE49-F238E27FC236}">
              <a16:creationId xmlns:a16="http://schemas.microsoft.com/office/drawing/2014/main" id="{76615E90-DCC4-4946-B633-E9AE27067AD6}"/>
            </a:ext>
          </a:extLst>
        </xdr:cNvPr>
        <xdr:cNvSpPr>
          <a:spLocks noChangeArrowheads="1"/>
        </xdr:cNvSpPr>
      </xdr:nvSpPr>
      <xdr:spPr>
        <a:xfrm>
          <a:off x="541020" y="36488370"/>
          <a:ext cx="3810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194</xdr:row>
      <xdr:rowOff>57150</xdr:rowOff>
    </xdr:from>
    <xdr:to>
      <xdr:col>23</xdr:col>
      <xdr:colOff>352425</xdr:colOff>
      <xdr:row>196</xdr:row>
      <xdr:rowOff>0</xdr:rowOff>
    </xdr:to>
    <xdr:sp macro="" textlink="">
      <xdr:nvSpPr>
        <xdr:cNvPr id="525" name="AutoShape 46">
          <a:extLst>
            <a:ext uri="{FF2B5EF4-FFF2-40B4-BE49-F238E27FC236}">
              <a16:creationId xmlns:a16="http://schemas.microsoft.com/office/drawing/2014/main" id="{34199A4C-A966-4453-911E-9278EA6ABA96}"/>
            </a:ext>
          </a:extLst>
        </xdr:cNvPr>
        <xdr:cNvSpPr>
          <a:spLocks noChangeArrowheads="1"/>
        </xdr:cNvSpPr>
      </xdr:nvSpPr>
      <xdr:spPr>
        <a:xfrm>
          <a:off x="934974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194</xdr:row>
      <xdr:rowOff>57150</xdr:rowOff>
    </xdr:from>
    <xdr:to>
      <xdr:col>21</xdr:col>
      <xdr:colOff>352425</xdr:colOff>
      <xdr:row>196</xdr:row>
      <xdr:rowOff>0</xdr:rowOff>
    </xdr:to>
    <xdr:sp macro="" textlink="">
      <xdr:nvSpPr>
        <xdr:cNvPr id="526" name="AutoShape 46">
          <a:extLst>
            <a:ext uri="{FF2B5EF4-FFF2-40B4-BE49-F238E27FC236}">
              <a16:creationId xmlns:a16="http://schemas.microsoft.com/office/drawing/2014/main" id="{B1D4CA0D-8007-412A-BB4C-3B1B5A129203}"/>
            </a:ext>
          </a:extLst>
        </xdr:cNvPr>
        <xdr:cNvSpPr>
          <a:spLocks noChangeArrowheads="1"/>
        </xdr:cNvSpPr>
      </xdr:nvSpPr>
      <xdr:spPr>
        <a:xfrm>
          <a:off x="857250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204</xdr:row>
      <xdr:rowOff>57150</xdr:rowOff>
    </xdr:from>
    <xdr:to>
      <xdr:col>18</xdr:col>
      <xdr:colOff>0</xdr:colOff>
      <xdr:row>206</xdr:row>
      <xdr:rowOff>0</xdr:rowOff>
    </xdr:to>
    <xdr:sp macro="" textlink="">
      <xdr:nvSpPr>
        <xdr:cNvPr id="527" name="AutoShape 46">
          <a:extLst>
            <a:ext uri="{FF2B5EF4-FFF2-40B4-BE49-F238E27FC236}">
              <a16:creationId xmlns:a16="http://schemas.microsoft.com/office/drawing/2014/main" id="{65ADA8C8-9507-4839-B12B-9C764D828BF4}"/>
            </a:ext>
          </a:extLst>
        </xdr:cNvPr>
        <xdr:cNvSpPr>
          <a:spLocks noChangeArrowheads="1"/>
        </xdr:cNvSpPr>
      </xdr:nvSpPr>
      <xdr:spPr>
        <a:xfrm>
          <a:off x="6995160" y="364807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194</xdr:row>
      <xdr:rowOff>57150</xdr:rowOff>
    </xdr:from>
    <xdr:to>
      <xdr:col>19</xdr:col>
      <xdr:colOff>352425</xdr:colOff>
      <xdr:row>196</xdr:row>
      <xdr:rowOff>0</xdr:rowOff>
    </xdr:to>
    <xdr:sp macro="" textlink="">
      <xdr:nvSpPr>
        <xdr:cNvPr id="528" name="AutoShape 46">
          <a:extLst>
            <a:ext uri="{FF2B5EF4-FFF2-40B4-BE49-F238E27FC236}">
              <a16:creationId xmlns:a16="http://schemas.microsoft.com/office/drawing/2014/main" id="{7097C378-43FC-45B6-8B41-BB83699E7E1E}"/>
            </a:ext>
          </a:extLst>
        </xdr:cNvPr>
        <xdr:cNvSpPr>
          <a:spLocks noChangeArrowheads="1"/>
        </xdr:cNvSpPr>
      </xdr:nvSpPr>
      <xdr:spPr>
        <a:xfrm>
          <a:off x="777240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204</xdr:row>
      <xdr:rowOff>57150</xdr:rowOff>
    </xdr:from>
    <xdr:to>
      <xdr:col>7</xdr:col>
      <xdr:colOff>352425</xdr:colOff>
      <xdr:row>206</xdr:row>
      <xdr:rowOff>0</xdr:rowOff>
    </xdr:to>
    <xdr:sp macro="" textlink="">
      <xdr:nvSpPr>
        <xdr:cNvPr id="550" name="AutoShape 46">
          <a:extLst>
            <a:ext uri="{FF2B5EF4-FFF2-40B4-BE49-F238E27FC236}">
              <a16:creationId xmlns:a16="http://schemas.microsoft.com/office/drawing/2014/main" id="{81DE4DA3-CF58-4EDA-81D1-FD3D5E5386FC}"/>
            </a:ext>
          </a:extLst>
        </xdr:cNvPr>
        <xdr:cNvSpPr>
          <a:spLocks noChangeArrowheads="1"/>
        </xdr:cNvSpPr>
      </xdr:nvSpPr>
      <xdr:spPr>
        <a:xfrm>
          <a:off x="305562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194</xdr:row>
      <xdr:rowOff>57150</xdr:rowOff>
    </xdr:from>
    <xdr:to>
      <xdr:col>4</xdr:col>
      <xdr:colOff>0</xdr:colOff>
      <xdr:row>196</xdr:row>
      <xdr:rowOff>0</xdr:rowOff>
    </xdr:to>
    <xdr:sp macro="" textlink="">
      <xdr:nvSpPr>
        <xdr:cNvPr id="551" name="AutoShape 46">
          <a:extLst>
            <a:ext uri="{FF2B5EF4-FFF2-40B4-BE49-F238E27FC236}">
              <a16:creationId xmlns:a16="http://schemas.microsoft.com/office/drawing/2014/main" id="{7D62B8C5-01F6-48D2-B8C0-713A8B8C5B3E}"/>
            </a:ext>
          </a:extLst>
        </xdr:cNvPr>
        <xdr:cNvSpPr>
          <a:spLocks noChangeArrowheads="1"/>
        </xdr:cNvSpPr>
      </xdr:nvSpPr>
      <xdr:spPr>
        <a:xfrm>
          <a:off x="1440180" y="3472815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194</xdr:row>
      <xdr:rowOff>57150</xdr:rowOff>
    </xdr:from>
    <xdr:to>
      <xdr:col>9</xdr:col>
      <xdr:colOff>352425</xdr:colOff>
      <xdr:row>196</xdr:row>
      <xdr:rowOff>0</xdr:rowOff>
    </xdr:to>
    <xdr:sp macro="" textlink="">
      <xdr:nvSpPr>
        <xdr:cNvPr id="552" name="AutoShape 46">
          <a:extLst>
            <a:ext uri="{FF2B5EF4-FFF2-40B4-BE49-F238E27FC236}">
              <a16:creationId xmlns:a16="http://schemas.microsoft.com/office/drawing/2014/main" id="{79E3ECFA-1291-4AD0-899D-895124EBEFD5}"/>
            </a:ext>
          </a:extLst>
        </xdr:cNvPr>
        <xdr:cNvSpPr>
          <a:spLocks noChangeArrowheads="1"/>
        </xdr:cNvSpPr>
      </xdr:nvSpPr>
      <xdr:spPr>
        <a:xfrm>
          <a:off x="385572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194</xdr:row>
      <xdr:rowOff>57150</xdr:rowOff>
    </xdr:from>
    <xdr:to>
      <xdr:col>11</xdr:col>
      <xdr:colOff>352425</xdr:colOff>
      <xdr:row>196</xdr:row>
      <xdr:rowOff>0</xdr:rowOff>
    </xdr:to>
    <xdr:sp macro="" textlink="">
      <xdr:nvSpPr>
        <xdr:cNvPr id="553" name="AutoShape 46">
          <a:extLst>
            <a:ext uri="{FF2B5EF4-FFF2-40B4-BE49-F238E27FC236}">
              <a16:creationId xmlns:a16="http://schemas.microsoft.com/office/drawing/2014/main" id="{EFEB18D6-F054-49E3-A263-F1DCA47824BF}"/>
            </a:ext>
          </a:extLst>
        </xdr:cNvPr>
        <xdr:cNvSpPr>
          <a:spLocks noChangeArrowheads="1"/>
        </xdr:cNvSpPr>
      </xdr:nvSpPr>
      <xdr:spPr>
        <a:xfrm>
          <a:off x="464058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194</xdr:row>
      <xdr:rowOff>57150</xdr:rowOff>
    </xdr:from>
    <xdr:to>
      <xdr:col>13</xdr:col>
      <xdr:colOff>352425</xdr:colOff>
      <xdr:row>196</xdr:row>
      <xdr:rowOff>0</xdr:rowOff>
    </xdr:to>
    <xdr:sp macro="" textlink="">
      <xdr:nvSpPr>
        <xdr:cNvPr id="554" name="AutoShape 46">
          <a:extLst>
            <a:ext uri="{FF2B5EF4-FFF2-40B4-BE49-F238E27FC236}">
              <a16:creationId xmlns:a16="http://schemas.microsoft.com/office/drawing/2014/main" id="{D7EE1A10-BE7F-47C2-8FD9-059CA14E8925}"/>
            </a:ext>
          </a:extLst>
        </xdr:cNvPr>
        <xdr:cNvSpPr>
          <a:spLocks noChangeArrowheads="1"/>
        </xdr:cNvSpPr>
      </xdr:nvSpPr>
      <xdr:spPr>
        <a:xfrm>
          <a:off x="542544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194</xdr:row>
      <xdr:rowOff>57150</xdr:rowOff>
    </xdr:from>
    <xdr:to>
      <xdr:col>15</xdr:col>
      <xdr:colOff>352425</xdr:colOff>
      <xdr:row>196</xdr:row>
      <xdr:rowOff>0</xdr:rowOff>
    </xdr:to>
    <xdr:sp macro="" textlink="">
      <xdr:nvSpPr>
        <xdr:cNvPr id="555" name="AutoShape 46">
          <a:extLst>
            <a:ext uri="{FF2B5EF4-FFF2-40B4-BE49-F238E27FC236}">
              <a16:creationId xmlns:a16="http://schemas.microsoft.com/office/drawing/2014/main" id="{615DEBD3-88F6-43F0-B1A7-DCC86C8AB48A}"/>
            </a:ext>
          </a:extLst>
        </xdr:cNvPr>
        <xdr:cNvSpPr>
          <a:spLocks noChangeArrowheads="1"/>
        </xdr:cNvSpPr>
      </xdr:nvSpPr>
      <xdr:spPr>
        <a:xfrm>
          <a:off x="621030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194</xdr:row>
      <xdr:rowOff>80010</xdr:rowOff>
    </xdr:from>
    <xdr:to>
      <xdr:col>1</xdr:col>
      <xdr:colOff>381000</xdr:colOff>
      <xdr:row>196</xdr:row>
      <xdr:rowOff>0</xdr:rowOff>
    </xdr:to>
    <xdr:sp macro="" textlink="">
      <xdr:nvSpPr>
        <xdr:cNvPr id="556" name="AutoShape 46">
          <a:extLst>
            <a:ext uri="{FF2B5EF4-FFF2-40B4-BE49-F238E27FC236}">
              <a16:creationId xmlns:a16="http://schemas.microsoft.com/office/drawing/2014/main" id="{ECCB6D3C-D8B5-496E-B4BE-1A1C50823522}"/>
            </a:ext>
          </a:extLst>
        </xdr:cNvPr>
        <xdr:cNvSpPr>
          <a:spLocks noChangeArrowheads="1"/>
        </xdr:cNvSpPr>
      </xdr:nvSpPr>
      <xdr:spPr>
        <a:xfrm>
          <a:off x="541020" y="34751010"/>
          <a:ext cx="381000" cy="27051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194</xdr:row>
      <xdr:rowOff>57150</xdr:rowOff>
    </xdr:from>
    <xdr:to>
      <xdr:col>17</xdr:col>
      <xdr:colOff>352425</xdr:colOff>
      <xdr:row>196</xdr:row>
      <xdr:rowOff>0</xdr:rowOff>
    </xdr:to>
    <xdr:sp macro="" textlink="">
      <xdr:nvSpPr>
        <xdr:cNvPr id="557" name="AutoShape 46">
          <a:extLst>
            <a:ext uri="{FF2B5EF4-FFF2-40B4-BE49-F238E27FC236}">
              <a16:creationId xmlns:a16="http://schemas.microsoft.com/office/drawing/2014/main" id="{0FF34692-F777-4135-AD4B-0D1A75395011}"/>
            </a:ext>
          </a:extLst>
        </xdr:cNvPr>
        <xdr:cNvSpPr>
          <a:spLocks noChangeArrowheads="1"/>
        </xdr:cNvSpPr>
      </xdr:nvSpPr>
      <xdr:spPr>
        <a:xfrm>
          <a:off x="699516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196</xdr:row>
      <xdr:rowOff>0</xdr:rowOff>
    </xdr:from>
    <xdr:to>
      <xdr:col>7</xdr:col>
      <xdr:colOff>352425</xdr:colOff>
      <xdr:row>196</xdr:row>
      <xdr:rowOff>0</xdr:rowOff>
    </xdr:to>
    <xdr:sp macro="" textlink="">
      <xdr:nvSpPr>
        <xdr:cNvPr id="569" name="AutoShape 46">
          <a:extLst>
            <a:ext uri="{FF2B5EF4-FFF2-40B4-BE49-F238E27FC236}">
              <a16:creationId xmlns:a16="http://schemas.microsoft.com/office/drawing/2014/main" id="{3AD9E259-4FBF-446B-8AFF-964E799BEDF7}"/>
            </a:ext>
          </a:extLst>
        </xdr:cNvPr>
        <xdr:cNvSpPr>
          <a:spLocks noChangeArrowheads="1"/>
        </xdr:cNvSpPr>
      </xdr:nvSpPr>
      <xdr:spPr>
        <a:xfrm>
          <a:off x="3055620" y="35021520"/>
          <a:ext cx="352425" cy="0"/>
        </a:xfrm>
        <a:prstGeom prst="triangle">
          <a:avLst>
            <a:gd name="adj" fmla="val 50000"/>
          </a:avLst>
        </a:prstGeom>
        <a:noFill/>
        <a:ln w="9525">
          <a:solidFill>
            <a:srgbClr val="000000"/>
          </a:solidFill>
          <a:miter lim="800000"/>
        </a:ln>
      </xdr:spPr>
    </xdr:sp>
    <xdr:clientData/>
  </xdr:twoCellAnchor>
  <xdr:twoCellAnchor>
    <xdr:from>
      <xdr:col>7</xdr:col>
      <xdr:colOff>0</xdr:colOff>
      <xdr:row>196</xdr:row>
      <xdr:rowOff>0</xdr:rowOff>
    </xdr:from>
    <xdr:to>
      <xdr:col>7</xdr:col>
      <xdr:colOff>352425</xdr:colOff>
      <xdr:row>196</xdr:row>
      <xdr:rowOff>0</xdr:rowOff>
    </xdr:to>
    <xdr:sp macro="" textlink="">
      <xdr:nvSpPr>
        <xdr:cNvPr id="572" name="AutoShape 46">
          <a:extLst>
            <a:ext uri="{FF2B5EF4-FFF2-40B4-BE49-F238E27FC236}">
              <a16:creationId xmlns:a16="http://schemas.microsoft.com/office/drawing/2014/main" id="{FE3B522E-26B8-4C0D-844C-7D1C4086B64F}"/>
            </a:ext>
          </a:extLst>
        </xdr:cNvPr>
        <xdr:cNvSpPr>
          <a:spLocks noChangeArrowheads="1"/>
        </xdr:cNvSpPr>
      </xdr:nvSpPr>
      <xdr:spPr>
        <a:xfrm>
          <a:off x="3055620" y="35021520"/>
          <a:ext cx="352425" cy="0"/>
        </a:xfrm>
        <a:prstGeom prst="triangle">
          <a:avLst>
            <a:gd name="adj" fmla="val 50000"/>
          </a:avLst>
        </a:prstGeom>
        <a:noFill/>
        <a:ln w="9525">
          <a:solidFill>
            <a:srgbClr val="000000"/>
          </a:solidFill>
          <a:miter lim="800000"/>
        </a:ln>
      </xdr:spPr>
    </xdr:sp>
    <xdr:clientData/>
  </xdr:twoCellAnchor>
  <xdr:twoCellAnchor>
    <xdr:from>
      <xdr:col>5</xdr:col>
      <xdr:colOff>0</xdr:colOff>
      <xdr:row>194</xdr:row>
      <xdr:rowOff>57150</xdr:rowOff>
    </xdr:from>
    <xdr:to>
      <xdr:col>5</xdr:col>
      <xdr:colOff>352425</xdr:colOff>
      <xdr:row>196</xdr:row>
      <xdr:rowOff>0</xdr:rowOff>
    </xdr:to>
    <xdr:sp macro="" textlink="">
      <xdr:nvSpPr>
        <xdr:cNvPr id="573" name="AutoShape 46">
          <a:extLst>
            <a:ext uri="{FF2B5EF4-FFF2-40B4-BE49-F238E27FC236}">
              <a16:creationId xmlns:a16="http://schemas.microsoft.com/office/drawing/2014/main" id="{2C1D1B76-19CE-42BC-B378-928D94996AD2}"/>
            </a:ext>
          </a:extLst>
        </xdr:cNvPr>
        <xdr:cNvSpPr>
          <a:spLocks noChangeArrowheads="1"/>
        </xdr:cNvSpPr>
      </xdr:nvSpPr>
      <xdr:spPr>
        <a:xfrm>
          <a:off x="2255520" y="34728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xdr:colOff>
      <xdr:row>194</xdr:row>
      <xdr:rowOff>35248</xdr:rowOff>
    </xdr:from>
    <xdr:to>
      <xdr:col>7</xdr:col>
      <xdr:colOff>357673</xdr:colOff>
      <xdr:row>196</xdr:row>
      <xdr:rowOff>7774</xdr:rowOff>
    </xdr:to>
    <xdr:sp macro="" textlink="">
      <xdr:nvSpPr>
        <xdr:cNvPr id="574" name="AutoShape 46">
          <a:extLst>
            <a:ext uri="{FF2B5EF4-FFF2-40B4-BE49-F238E27FC236}">
              <a16:creationId xmlns:a16="http://schemas.microsoft.com/office/drawing/2014/main" id="{3124D28A-7BD2-4F81-8208-C3ACD6CA47EF}"/>
            </a:ext>
          </a:extLst>
        </xdr:cNvPr>
        <xdr:cNvSpPr>
          <a:spLocks noChangeArrowheads="1"/>
        </xdr:cNvSpPr>
      </xdr:nvSpPr>
      <xdr:spPr>
        <a:xfrm>
          <a:off x="3063552" y="35351615"/>
          <a:ext cx="357672" cy="33020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171450</xdr:colOff>
      <xdr:row>260</xdr:row>
      <xdr:rowOff>47625</xdr:rowOff>
    </xdr:from>
    <xdr:to>
      <xdr:col>15</xdr:col>
      <xdr:colOff>180975</xdr:colOff>
      <xdr:row>260</xdr:row>
      <xdr:rowOff>152400</xdr:rowOff>
    </xdr:to>
    <xdr:sp macro="" textlink="">
      <xdr:nvSpPr>
        <xdr:cNvPr id="575" name="Freeform 10707">
          <a:extLst>
            <a:ext uri="{FF2B5EF4-FFF2-40B4-BE49-F238E27FC236}">
              <a16:creationId xmlns:a16="http://schemas.microsoft.com/office/drawing/2014/main" id="{D79AA763-ED2B-40EC-AA27-168623F549EE}"/>
            </a:ext>
          </a:extLst>
        </xdr:cNvPr>
        <xdr:cNvSpPr/>
      </xdr:nvSpPr>
      <xdr:spPr>
        <a:xfrm>
          <a:off x="5596890" y="46285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161924</xdr:colOff>
      <xdr:row>260</xdr:row>
      <xdr:rowOff>57150</xdr:rowOff>
    </xdr:from>
    <xdr:to>
      <xdr:col>17</xdr:col>
      <xdr:colOff>175259</xdr:colOff>
      <xdr:row>260</xdr:row>
      <xdr:rowOff>152400</xdr:rowOff>
    </xdr:to>
    <xdr:sp macro="" textlink="">
      <xdr:nvSpPr>
        <xdr:cNvPr id="576" name="Freeform 10707">
          <a:extLst>
            <a:ext uri="{FF2B5EF4-FFF2-40B4-BE49-F238E27FC236}">
              <a16:creationId xmlns:a16="http://schemas.microsoft.com/office/drawing/2014/main" id="{0156722E-5883-4F40-AE98-9C64C9C37D97}"/>
            </a:ext>
          </a:extLst>
        </xdr:cNvPr>
        <xdr:cNvSpPr/>
      </xdr:nvSpPr>
      <xdr:spPr>
        <a:xfrm>
          <a:off x="6372224" y="46295310"/>
          <a:ext cx="798195" cy="9525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85725</xdr:colOff>
      <xdr:row>327</xdr:row>
      <xdr:rowOff>38100</xdr:rowOff>
    </xdr:from>
    <xdr:to>
      <xdr:col>0</xdr:col>
      <xdr:colOff>285749</xdr:colOff>
      <xdr:row>330</xdr:row>
      <xdr:rowOff>11576</xdr:rowOff>
    </xdr:to>
    <xdr:sp macro="" textlink="">
      <xdr:nvSpPr>
        <xdr:cNvPr id="577" name="Lightning Bolt 576">
          <a:extLst>
            <a:ext uri="{FF2B5EF4-FFF2-40B4-BE49-F238E27FC236}">
              <a16:creationId xmlns:a16="http://schemas.microsoft.com/office/drawing/2014/main" id="{0039C8A1-6A18-4287-94D8-511F553D4098}"/>
            </a:ext>
          </a:extLst>
        </xdr:cNvPr>
        <xdr:cNvSpPr/>
      </xdr:nvSpPr>
      <xdr:spPr>
        <a:xfrm>
          <a:off x="85725" y="58018680"/>
          <a:ext cx="200024" cy="499256"/>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66675</xdr:colOff>
      <xdr:row>363</xdr:row>
      <xdr:rowOff>19051</xdr:rowOff>
    </xdr:from>
    <xdr:to>
      <xdr:col>24</xdr:col>
      <xdr:colOff>161924</xdr:colOff>
      <xdr:row>366</xdr:row>
      <xdr:rowOff>57151</xdr:rowOff>
    </xdr:to>
    <xdr:sp macro="" textlink="">
      <xdr:nvSpPr>
        <xdr:cNvPr id="578" name="AutoShape 10732">
          <a:extLst>
            <a:ext uri="{FF2B5EF4-FFF2-40B4-BE49-F238E27FC236}">
              <a16:creationId xmlns:a16="http://schemas.microsoft.com/office/drawing/2014/main" id="{0F14F344-B60C-44A4-BE77-3E1499687CD5}"/>
            </a:ext>
          </a:extLst>
        </xdr:cNvPr>
        <xdr:cNvSpPr>
          <a:spLocks noChangeArrowheads="1"/>
        </xdr:cNvSpPr>
      </xdr:nvSpPr>
      <xdr:spPr>
        <a:xfrm rot="5400000">
          <a:off x="9547860" y="64543306"/>
          <a:ext cx="563880" cy="95249"/>
        </a:xfrm>
        <a:prstGeom prst="wave">
          <a:avLst>
            <a:gd name="adj1" fmla="val 13005"/>
            <a:gd name="adj2" fmla="val 0"/>
          </a:avLst>
        </a:prstGeom>
        <a:solidFill>
          <a:srgbClr val="33CCCC"/>
        </a:solidFill>
        <a:ln w="9525" algn="ctr">
          <a:solidFill>
            <a:srgbClr val="000000"/>
          </a:solidFill>
          <a:round/>
        </a:ln>
      </xdr:spPr>
    </xdr:sp>
    <xdr:clientData/>
  </xdr:twoCellAnchor>
  <xdr:twoCellAnchor>
    <xdr:from>
      <xdr:col>8</xdr:col>
      <xdr:colOff>200025</xdr:colOff>
      <xdr:row>11</xdr:row>
      <xdr:rowOff>66675</xdr:rowOff>
    </xdr:from>
    <xdr:to>
      <xdr:col>8</xdr:col>
      <xdr:colOff>200025</xdr:colOff>
      <xdr:row>12</xdr:row>
      <xdr:rowOff>76200</xdr:rowOff>
    </xdr:to>
    <xdr:sp macro="" textlink="">
      <xdr:nvSpPr>
        <xdr:cNvPr id="579" name="Line 10736">
          <a:extLst>
            <a:ext uri="{FF2B5EF4-FFF2-40B4-BE49-F238E27FC236}">
              <a16:creationId xmlns:a16="http://schemas.microsoft.com/office/drawing/2014/main" id="{5D832ECE-D724-42DF-B409-E4759B7EEE66}"/>
            </a:ext>
          </a:extLst>
        </xdr:cNvPr>
        <xdr:cNvSpPr>
          <a:spLocks noChangeShapeType="1"/>
        </xdr:cNvSpPr>
      </xdr:nvSpPr>
      <xdr:spPr>
        <a:xfrm>
          <a:off x="3621405" y="2322195"/>
          <a:ext cx="0" cy="19240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219075</xdr:colOff>
      <xdr:row>196</xdr:row>
      <xdr:rowOff>161925</xdr:rowOff>
    </xdr:from>
    <xdr:to>
      <xdr:col>12</xdr:col>
      <xdr:colOff>257175</xdr:colOff>
      <xdr:row>200</xdr:row>
      <xdr:rowOff>57149</xdr:rowOff>
    </xdr:to>
    <xdr:sp macro="" textlink="">
      <xdr:nvSpPr>
        <xdr:cNvPr id="580" name="AutoShape 10733">
          <a:extLst>
            <a:ext uri="{FF2B5EF4-FFF2-40B4-BE49-F238E27FC236}">
              <a16:creationId xmlns:a16="http://schemas.microsoft.com/office/drawing/2014/main" id="{48148C87-4B98-47F7-8558-3EF26750F0A7}"/>
            </a:ext>
          </a:extLst>
        </xdr:cNvPr>
        <xdr:cNvSpPr>
          <a:spLocks noChangeArrowheads="1"/>
        </xdr:cNvSpPr>
      </xdr:nvSpPr>
      <xdr:spPr>
        <a:xfrm rot="5400000">
          <a:off x="4946333" y="35462527"/>
          <a:ext cx="59626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161925</xdr:colOff>
      <xdr:row>207</xdr:row>
      <xdr:rowOff>0</xdr:rowOff>
    </xdr:from>
    <xdr:to>
      <xdr:col>14</xdr:col>
      <xdr:colOff>200025</xdr:colOff>
      <xdr:row>210</xdr:row>
      <xdr:rowOff>76199</xdr:rowOff>
    </xdr:to>
    <xdr:sp macro="" textlink="">
      <xdr:nvSpPr>
        <xdr:cNvPr id="581" name="AutoShape 10733">
          <a:extLst>
            <a:ext uri="{FF2B5EF4-FFF2-40B4-BE49-F238E27FC236}">
              <a16:creationId xmlns:a16="http://schemas.microsoft.com/office/drawing/2014/main" id="{988A73DE-7A08-495D-883E-D04BDAF83B89}"/>
            </a:ext>
          </a:extLst>
        </xdr:cNvPr>
        <xdr:cNvSpPr>
          <a:spLocks noChangeArrowheads="1"/>
        </xdr:cNvSpPr>
      </xdr:nvSpPr>
      <xdr:spPr>
        <a:xfrm rot="5400000">
          <a:off x="5671185" y="37231320"/>
          <a:ext cx="60197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57150</xdr:colOff>
      <xdr:row>207</xdr:row>
      <xdr:rowOff>0</xdr:rowOff>
    </xdr:from>
    <xdr:to>
      <xdr:col>26</xdr:col>
      <xdr:colOff>257174</xdr:colOff>
      <xdr:row>210</xdr:row>
      <xdr:rowOff>40151</xdr:rowOff>
    </xdr:to>
    <xdr:sp macro="" textlink="">
      <xdr:nvSpPr>
        <xdr:cNvPr id="582" name="Lightning Bolt 581">
          <a:extLst>
            <a:ext uri="{FF2B5EF4-FFF2-40B4-BE49-F238E27FC236}">
              <a16:creationId xmlns:a16="http://schemas.microsoft.com/office/drawing/2014/main" id="{CB058C04-8A07-49B5-AE24-0EF6CCAFBBDB}"/>
            </a:ext>
          </a:extLst>
        </xdr:cNvPr>
        <xdr:cNvSpPr/>
      </xdr:nvSpPr>
      <xdr:spPr>
        <a:xfrm>
          <a:off x="10542270" y="36949380"/>
          <a:ext cx="200024" cy="565931"/>
        </a:xfrm>
        <a:prstGeom prst="lightningBolt">
          <a:avLst/>
        </a:prstGeom>
        <a:solidFill>
          <a:srgbClr val="FF000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6</xdr:col>
      <xdr:colOff>161925</xdr:colOff>
      <xdr:row>197</xdr:row>
      <xdr:rowOff>0</xdr:rowOff>
    </xdr:from>
    <xdr:to>
      <xdr:col>6</xdr:col>
      <xdr:colOff>200025</xdr:colOff>
      <xdr:row>200</xdr:row>
      <xdr:rowOff>76199</xdr:rowOff>
    </xdr:to>
    <xdr:sp macro="" textlink="">
      <xdr:nvSpPr>
        <xdr:cNvPr id="583" name="AutoShape 10733">
          <a:extLst>
            <a:ext uri="{FF2B5EF4-FFF2-40B4-BE49-F238E27FC236}">
              <a16:creationId xmlns:a16="http://schemas.microsoft.com/office/drawing/2014/main" id="{7AF0A024-15AA-43AB-879C-3112F6379EF5}"/>
            </a:ext>
          </a:extLst>
        </xdr:cNvPr>
        <xdr:cNvSpPr>
          <a:spLocks noChangeArrowheads="1"/>
        </xdr:cNvSpPr>
      </xdr:nvSpPr>
      <xdr:spPr>
        <a:xfrm rot="5400000">
          <a:off x="2501265" y="35478720"/>
          <a:ext cx="60197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152400</xdr:colOff>
      <xdr:row>216</xdr:row>
      <xdr:rowOff>76200</xdr:rowOff>
    </xdr:from>
    <xdr:to>
      <xdr:col>2</xdr:col>
      <xdr:colOff>190500</xdr:colOff>
      <xdr:row>220</xdr:row>
      <xdr:rowOff>19049</xdr:rowOff>
    </xdr:to>
    <xdr:sp macro="" textlink="">
      <xdr:nvSpPr>
        <xdr:cNvPr id="584" name="AutoShape 10733">
          <a:extLst>
            <a:ext uri="{FF2B5EF4-FFF2-40B4-BE49-F238E27FC236}">
              <a16:creationId xmlns:a16="http://schemas.microsoft.com/office/drawing/2014/main" id="{E177D0DD-7295-48EB-A0F3-50500C5B16C6}"/>
            </a:ext>
          </a:extLst>
        </xdr:cNvPr>
        <xdr:cNvSpPr>
          <a:spLocks noChangeArrowheads="1"/>
        </xdr:cNvSpPr>
      </xdr:nvSpPr>
      <xdr:spPr>
        <a:xfrm rot="5400000">
          <a:off x="779145" y="38905815"/>
          <a:ext cx="64388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228600</xdr:colOff>
      <xdr:row>216</xdr:row>
      <xdr:rowOff>38100</xdr:rowOff>
    </xdr:from>
    <xdr:to>
      <xdr:col>18</xdr:col>
      <xdr:colOff>266700</xdr:colOff>
      <xdr:row>219</xdr:row>
      <xdr:rowOff>104774</xdr:rowOff>
    </xdr:to>
    <xdr:sp macro="" textlink="">
      <xdr:nvSpPr>
        <xdr:cNvPr id="585" name="AutoShape 10733">
          <a:extLst>
            <a:ext uri="{FF2B5EF4-FFF2-40B4-BE49-F238E27FC236}">
              <a16:creationId xmlns:a16="http://schemas.microsoft.com/office/drawing/2014/main" id="{0A8C3159-0146-4A1E-B1AA-6662EA012E3E}"/>
            </a:ext>
          </a:extLst>
        </xdr:cNvPr>
        <xdr:cNvSpPr>
          <a:spLocks noChangeArrowheads="1"/>
        </xdr:cNvSpPr>
      </xdr:nvSpPr>
      <xdr:spPr>
        <a:xfrm rot="5400000">
          <a:off x="7312343" y="38841997"/>
          <a:ext cx="59245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22</xdr:col>
      <xdr:colOff>152400</xdr:colOff>
      <xdr:row>216</xdr:row>
      <xdr:rowOff>57150</xdr:rowOff>
    </xdr:from>
    <xdr:to>
      <xdr:col>22</xdr:col>
      <xdr:colOff>190500</xdr:colOff>
      <xdr:row>219</xdr:row>
      <xdr:rowOff>123824</xdr:rowOff>
    </xdr:to>
    <xdr:sp macro="" textlink="">
      <xdr:nvSpPr>
        <xdr:cNvPr id="586" name="AutoShape 10733">
          <a:extLst>
            <a:ext uri="{FF2B5EF4-FFF2-40B4-BE49-F238E27FC236}">
              <a16:creationId xmlns:a16="http://schemas.microsoft.com/office/drawing/2014/main" id="{2910D35B-D391-472E-A71B-043D88E2BDB0}"/>
            </a:ext>
          </a:extLst>
        </xdr:cNvPr>
        <xdr:cNvSpPr>
          <a:spLocks noChangeArrowheads="1"/>
        </xdr:cNvSpPr>
      </xdr:nvSpPr>
      <xdr:spPr>
        <a:xfrm rot="5400000">
          <a:off x="8813483" y="38861047"/>
          <a:ext cx="59245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161925</xdr:colOff>
      <xdr:row>225</xdr:row>
      <xdr:rowOff>28575</xdr:rowOff>
    </xdr:from>
    <xdr:to>
      <xdr:col>8</xdr:col>
      <xdr:colOff>200025</xdr:colOff>
      <xdr:row>228</xdr:row>
      <xdr:rowOff>95249</xdr:rowOff>
    </xdr:to>
    <xdr:sp macro="" textlink="">
      <xdr:nvSpPr>
        <xdr:cNvPr id="587" name="AutoShape 10733">
          <a:extLst>
            <a:ext uri="{FF2B5EF4-FFF2-40B4-BE49-F238E27FC236}">
              <a16:creationId xmlns:a16="http://schemas.microsoft.com/office/drawing/2014/main" id="{384A40AF-D3C4-4BCA-9258-B51EF6836AA4}"/>
            </a:ext>
          </a:extLst>
        </xdr:cNvPr>
        <xdr:cNvSpPr>
          <a:spLocks noChangeArrowheads="1"/>
        </xdr:cNvSpPr>
      </xdr:nvSpPr>
      <xdr:spPr>
        <a:xfrm rot="5400000">
          <a:off x="3306128" y="40409812"/>
          <a:ext cx="59245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57150</xdr:colOff>
      <xdr:row>234</xdr:row>
      <xdr:rowOff>95252</xdr:rowOff>
    </xdr:from>
    <xdr:to>
      <xdr:col>4</xdr:col>
      <xdr:colOff>133350</xdr:colOff>
      <xdr:row>237</xdr:row>
      <xdr:rowOff>64693</xdr:rowOff>
    </xdr:to>
    <xdr:sp macro="" textlink="">
      <xdr:nvSpPr>
        <xdr:cNvPr id="588" name="AutoShape 10734">
          <a:extLst>
            <a:ext uri="{FF2B5EF4-FFF2-40B4-BE49-F238E27FC236}">
              <a16:creationId xmlns:a16="http://schemas.microsoft.com/office/drawing/2014/main" id="{38339E38-5A3A-44C4-AFFD-FB13ED1C6E4A}"/>
            </a:ext>
          </a:extLst>
        </xdr:cNvPr>
        <xdr:cNvSpPr>
          <a:spLocks noChangeArrowheads="1"/>
        </xdr:cNvSpPr>
      </xdr:nvSpPr>
      <xdr:spPr>
        <a:xfrm rot="5400000">
          <a:off x="1668819" y="41986163"/>
          <a:ext cx="49522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16</xdr:col>
      <xdr:colOff>133350</xdr:colOff>
      <xdr:row>244</xdr:row>
      <xdr:rowOff>0</xdr:rowOff>
    </xdr:from>
    <xdr:to>
      <xdr:col>16</xdr:col>
      <xdr:colOff>171450</xdr:colOff>
      <xdr:row>247</xdr:row>
      <xdr:rowOff>9524</xdr:rowOff>
    </xdr:to>
    <xdr:sp macro="" textlink="">
      <xdr:nvSpPr>
        <xdr:cNvPr id="589" name="AutoShape 10733">
          <a:extLst>
            <a:ext uri="{FF2B5EF4-FFF2-40B4-BE49-F238E27FC236}">
              <a16:creationId xmlns:a16="http://schemas.microsoft.com/office/drawing/2014/main" id="{E3C907B5-336C-4A71-A4F8-7E126AF8D441}"/>
            </a:ext>
          </a:extLst>
        </xdr:cNvPr>
        <xdr:cNvSpPr>
          <a:spLocks noChangeArrowheads="1"/>
        </xdr:cNvSpPr>
      </xdr:nvSpPr>
      <xdr:spPr>
        <a:xfrm rot="5400000">
          <a:off x="6460808" y="4368260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10</xdr:col>
      <xdr:colOff>66675</xdr:colOff>
      <xdr:row>254</xdr:row>
      <xdr:rowOff>47626</xdr:rowOff>
    </xdr:from>
    <xdr:to>
      <xdr:col>10</xdr:col>
      <xdr:colOff>142875</xdr:colOff>
      <xdr:row>257</xdr:row>
      <xdr:rowOff>74217</xdr:rowOff>
    </xdr:to>
    <xdr:sp macro="" textlink="">
      <xdr:nvSpPr>
        <xdr:cNvPr id="590" name="AutoShape 10734">
          <a:extLst>
            <a:ext uri="{FF2B5EF4-FFF2-40B4-BE49-F238E27FC236}">
              <a16:creationId xmlns:a16="http://schemas.microsoft.com/office/drawing/2014/main" id="{0C573709-6C07-431C-9FA6-483163D5632C}"/>
            </a:ext>
          </a:extLst>
        </xdr:cNvPr>
        <xdr:cNvSpPr>
          <a:spLocks noChangeArrowheads="1"/>
        </xdr:cNvSpPr>
      </xdr:nvSpPr>
      <xdr:spPr>
        <a:xfrm rot="5400000">
          <a:off x="4050069" y="45472312"/>
          <a:ext cx="55237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22</xdr:col>
      <xdr:colOff>57150</xdr:colOff>
      <xdr:row>254</xdr:row>
      <xdr:rowOff>57150</xdr:rowOff>
    </xdr:from>
    <xdr:to>
      <xdr:col>22</xdr:col>
      <xdr:colOff>257174</xdr:colOff>
      <xdr:row>257</xdr:row>
      <xdr:rowOff>30626</xdr:rowOff>
    </xdr:to>
    <xdr:sp macro="" textlink="">
      <xdr:nvSpPr>
        <xdr:cNvPr id="591" name="Lightning Bolt 590">
          <a:extLst>
            <a:ext uri="{FF2B5EF4-FFF2-40B4-BE49-F238E27FC236}">
              <a16:creationId xmlns:a16="http://schemas.microsoft.com/office/drawing/2014/main" id="{F3CF3523-09B7-4CCB-96A0-50275D7C0B33}"/>
            </a:ext>
          </a:extLst>
        </xdr:cNvPr>
        <xdr:cNvSpPr/>
      </xdr:nvSpPr>
      <xdr:spPr>
        <a:xfrm>
          <a:off x="8995410" y="45243750"/>
          <a:ext cx="200024" cy="499256"/>
        </a:xfrm>
        <a:prstGeom prst="lightningBolt">
          <a:avLst/>
        </a:prstGeom>
        <a:solidFill>
          <a:srgbClr val="FF000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4</xdr:col>
      <xdr:colOff>133350</xdr:colOff>
      <xdr:row>263</xdr:row>
      <xdr:rowOff>85725</xdr:rowOff>
    </xdr:from>
    <xdr:to>
      <xdr:col>4</xdr:col>
      <xdr:colOff>171450</xdr:colOff>
      <xdr:row>266</xdr:row>
      <xdr:rowOff>95249</xdr:rowOff>
    </xdr:to>
    <xdr:sp macro="" textlink="">
      <xdr:nvSpPr>
        <xdr:cNvPr id="592" name="AutoShape 10733">
          <a:extLst>
            <a:ext uri="{FF2B5EF4-FFF2-40B4-BE49-F238E27FC236}">
              <a16:creationId xmlns:a16="http://schemas.microsoft.com/office/drawing/2014/main" id="{69729EA2-E9F0-4ED3-B751-E7BE9A56B7AE}"/>
            </a:ext>
          </a:extLst>
        </xdr:cNvPr>
        <xdr:cNvSpPr>
          <a:spLocks noChangeArrowheads="1"/>
        </xdr:cNvSpPr>
      </xdr:nvSpPr>
      <xdr:spPr>
        <a:xfrm rot="5400000">
          <a:off x="1705928" y="4709826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171450</xdr:colOff>
      <xdr:row>263</xdr:row>
      <xdr:rowOff>66675</xdr:rowOff>
    </xdr:from>
    <xdr:to>
      <xdr:col>8</xdr:col>
      <xdr:colOff>209550</xdr:colOff>
      <xdr:row>266</xdr:row>
      <xdr:rowOff>76199</xdr:rowOff>
    </xdr:to>
    <xdr:sp macro="" textlink="">
      <xdr:nvSpPr>
        <xdr:cNvPr id="593" name="AutoShape 10733">
          <a:extLst>
            <a:ext uri="{FF2B5EF4-FFF2-40B4-BE49-F238E27FC236}">
              <a16:creationId xmlns:a16="http://schemas.microsoft.com/office/drawing/2014/main" id="{7C96ADD3-4E7E-4C20-9CC3-A3AF717E45B8}"/>
            </a:ext>
          </a:extLst>
        </xdr:cNvPr>
        <xdr:cNvSpPr>
          <a:spLocks noChangeArrowheads="1"/>
        </xdr:cNvSpPr>
      </xdr:nvSpPr>
      <xdr:spPr>
        <a:xfrm rot="5400000">
          <a:off x="3344228" y="4707921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133350</xdr:colOff>
      <xdr:row>291</xdr:row>
      <xdr:rowOff>85725</xdr:rowOff>
    </xdr:from>
    <xdr:to>
      <xdr:col>4</xdr:col>
      <xdr:colOff>171450</xdr:colOff>
      <xdr:row>294</xdr:row>
      <xdr:rowOff>95249</xdr:rowOff>
    </xdr:to>
    <xdr:sp macro="" textlink="">
      <xdr:nvSpPr>
        <xdr:cNvPr id="594" name="AutoShape 10733">
          <a:extLst>
            <a:ext uri="{FF2B5EF4-FFF2-40B4-BE49-F238E27FC236}">
              <a16:creationId xmlns:a16="http://schemas.microsoft.com/office/drawing/2014/main" id="{976B1256-4016-40F5-9B64-BCD255925DDC}"/>
            </a:ext>
          </a:extLst>
        </xdr:cNvPr>
        <xdr:cNvSpPr>
          <a:spLocks noChangeArrowheads="1"/>
        </xdr:cNvSpPr>
      </xdr:nvSpPr>
      <xdr:spPr>
        <a:xfrm rot="5400000">
          <a:off x="1705928" y="520055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152400</xdr:colOff>
      <xdr:row>291</xdr:row>
      <xdr:rowOff>66675</xdr:rowOff>
    </xdr:from>
    <xdr:to>
      <xdr:col>12</xdr:col>
      <xdr:colOff>190500</xdr:colOff>
      <xdr:row>294</xdr:row>
      <xdr:rowOff>76199</xdr:rowOff>
    </xdr:to>
    <xdr:sp macro="" textlink="">
      <xdr:nvSpPr>
        <xdr:cNvPr id="595" name="AutoShape 10733">
          <a:extLst>
            <a:ext uri="{FF2B5EF4-FFF2-40B4-BE49-F238E27FC236}">
              <a16:creationId xmlns:a16="http://schemas.microsoft.com/office/drawing/2014/main" id="{2DB46E01-7923-47BE-9ABE-AB975B9D380B}"/>
            </a:ext>
          </a:extLst>
        </xdr:cNvPr>
        <xdr:cNvSpPr>
          <a:spLocks noChangeArrowheads="1"/>
        </xdr:cNvSpPr>
      </xdr:nvSpPr>
      <xdr:spPr>
        <a:xfrm rot="5400000">
          <a:off x="4910138" y="5198649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28</xdr:col>
      <xdr:colOff>95250</xdr:colOff>
      <xdr:row>282</xdr:row>
      <xdr:rowOff>47625</xdr:rowOff>
    </xdr:from>
    <xdr:to>
      <xdr:col>28</xdr:col>
      <xdr:colOff>133350</xdr:colOff>
      <xdr:row>285</xdr:row>
      <xdr:rowOff>57149</xdr:rowOff>
    </xdr:to>
    <xdr:sp macro="" textlink="">
      <xdr:nvSpPr>
        <xdr:cNvPr id="596" name="AutoShape 10733">
          <a:extLst>
            <a:ext uri="{FF2B5EF4-FFF2-40B4-BE49-F238E27FC236}">
              <a16:creationId xmlns:a16="http://schemas.microsoft.com/office/drawing/2014/main" id="{E8ECCBD0-2780-4A8A-8893-8979D2365958}"/>
            </a:ext>
          </a:extLst>
        </xdr:cNvPr>
        <xdr:cNvSpPr>
          <a:spLocks noChangeArrowheads="1"/>
        </xdr:cNvSpPr>
      </xdr:nvSpPr>
      <xdr:spPr>
        <a:xfrm rot="5400000">
          <a:off x="11093768" y="503901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editAs="oneCell">
    <xdr:from>
      <xdr:col>33</xdr:col>
      <xdr:colOff>190500</xdr:colOff>
      <xdr:row>282</xdr:row>
      <xdr:rowOff>47625</xdr:rowOff>
    </xdr:from>
    <xdr:to>
      <xdr:col>34</xdr:col>
      <xdr:colOff>265006</xdr:colOff>
      <xdr:row>282</xdr:row>
      <xdr:rowOff>48239</xdr:rowOff>
    </xdr:to>
    <xdr:pic>
      <xdr:nvPicPr>
        <xdr:cNvPr id="597" name="Picture 596">
          <a:extLst>
            <a:ext uri="{FF2B5EF4-FFF2-40B4-BE49-F238E27FC236}">
              <a16:creationId xmlns:a16="http://schemas.microsoft.com/office/drawing/2014/main" id="{75D9EB63-AF89-456F-9CAC-F43CEB2A1D6D}"/>
            </a:ext>
          </a:extLst>
        </xdr:cNvPr>
        <xdr:cNvPicPr>
          <a:picLocks noChangeAspect="1"/>
        </xdr:cNvPicPr>
      </xdr:nvPicPr>
      <xdr:blipFill>
        <a:blip xmlns:r="http://schemas.openxmlformats.org/officeDocument/2006/relationships" r:embed="rId2"/>
        <a:stretch>
          <a:fillRect/>
        </a:stretch>
      </xdr:blipFill>
      <xdr:spPr>
        <a:xfrm>
          <a:off x="14371320" y="50141505"/>
          <a:ext cx="798406" cy="614"/>
        </a:xfrm>
        <a:prstGeom prst="rect">
          <a:avLst/>
        </a:prstGeom>
      </xdr:spPr>
    </xdr:pic>
    <xdr:clientData/>
  </xdr:twoCellAnchor>
  <xdr:twoCellAnchor>
    <xdr:from>
      <xdr:col>22</xdr:col>
      <xdr:colOff>152400</xdr:colOff>
      <xdr:row>291</xdr:row>
      <xdr:rowOff>47625</xdr:rowOff>
    </xdr:from>
    <xdr:to>
      <xdr:col>22</xdr:col>
      <xdr:colOff>190500</xdr:colOff>
      <xdr:row>294</xdr:row>
      <xdr:rowOff>57149</xdr:rowOff>
    </xdr:to>
    <xdr:sp macro="" textlink="">
      <xdr:nvSpPr>
        <xdr:cNvPr id="598" name="AutoShape 10733">
          <a:extLst>
            <a:ext uri="{FF2B5EF4-FFF2-40B4-BE49-F238E27FC236}">
              <a16:creationId xmlns:a16="http://schemas.microsoft.com/office/drawing/2014/main" id="{535EB610-3D94-4A0B-A28A-53C58CD629C3}"/>
            </a:ext>
          </a:extLst>
        </xdr:cNvPr>
        <xdr:cNvSpPr>
          <a:spLocks noChangeArrowheads="1"/>
        </xdr:cNvSpPr>
      </xdr:nvSpPr>
      <xdr:spPr>
        <a:xfrm rot="5400000">
          <a:off x="884205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133350</xdr:colOff>
      <xdr:row>327</xdr:row>
      <xdr:rowOff>57151</xdr:rowOff>
    </xdr:from>
    <xdr:to>
      <xdr:col>8</xdr:col>
      <xdr:colOff>209550</xdr:colOff>
      <xdr:row>330</xdr:row>
      <xdr:rowOff>26592</xdr:rowOff>
    </xdr:to>
    <xdr:sp macro="" textlink="">
      <xdr:nvSpPr>
        <xdr:cNvPr id="599" name="AutoShape 10734">
          <a:extLst>
            <a:ext uri="{FF2B5EF4-FFF2-40B4-BE49-F238E27FC236}">
              <a16:creationId xmlns:a16="http://schemas.microsoft.com/office/drawing/2014/main" id="{885396BA-392D-4D78-A9FE-D82DBA16C0BC}"/>
            </a:ext>
          </a:extLst>
        </xdr:cNvPr>
        <xdr:cNvSpPr>
          <a:spLocks noChangeArrowheads="1"/>
        </xdr:cNvSpPr>
      </xdr:nvSpPr>
      <xdr:spPr>
        <a:xfrm rot="5400000">
          <a:off x="3345219" y="58247242"/>
          <a:ext cx="49522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editAs="oneCell">
    <xdr:from>
      <xdr:col>8</xdr:col>
      <xdr:colOff>114300</xdr:colOff>
      <xdr:row>345</xdr:row>
      <xdr:rowOff>47625</xdr:rowOff>
    </xdr:from>
    <xdr:to>
      <xdr:col>8</xdr:col>
      <xdr:colOff>281951</xdr:colOff>
      <xdr:row>345</xdr:row>
      <xdr:rowOff>48240</xdr:rowOff>
    </xdr:to>
    <xdr:pic>
      <xdr:nvPicPr>
        <xdr:cNvPr id="600" name="Picture 599">
          <a:extLst>
            <a:ext uri="{FF2B5EF4-FFF2-40B4-BE49-F238E27FC236}">
              <a16:creationId xmlns:a16="http://schemas.microsoft.com/office/drawing/2014/main" id="{964E9AA9-3E81-47B9-914B-6AAA4801DC3D}"/>
            </a:ext>
          </a:extLst>
        </xdr:cNvPr>
        <xdr:cNvPicPr>
          <a:picLocks noChangeAspect="1"/>
        </xdr:cNvPicPr>
      </xdr:nvPicPr>
      <xdr:blipFill>
        <a:blip xmlns:r="http://schemas.openxmlformats.org/officeDocument/2006/relationships" r:embed="rId2"/>
        <a:stretch>
          <a:fillRect/>
        </a:stretch>
      </xdr:blipFill>
      <xdr:spPr>
        <a:xfrm>
          <a:off x="3535680" y="61182885"/>
          <a:ext cx="167651" cy="615"/>
        </a:xfrm>
        <a:prstGeom prst="rect">
          <a:avLst/>
        </a:prstGeom>
      </xdr:spPr>
    </xdr:pic>
    <xdr:clientData/>
  </xdr:twoCellAnchor>
  <xdr:twoCellAnchor>
    <xdr:from>
      <xdr:col>10</xdr:col>
      <xdr:colOff>142875</xdr:colOff>
      <xdr:row>345</xdr:row>
      <xdr:rowOff>38100</xdr:rowOff>
    </xdr:from>
    <xdr:to>
      <xdr:col>10</xdr:col>
      <xdr:colOff>180975</xdr:colOff>
      <xdr:row>348</xdr:row>
      <xdr:rowOff>47624</xdr:rowOff>
    </xdr:to>
    <xdr:sp macro="" textlink="">
      <xdr:nvSpPr>
        <xdr:cNvPr id="601" name="AutoShape 10733">
          <a:extLst>
            <a:ext uri="{FF2B5EF4-FFF2-40B4-BE49-F238E27FC236}">
              <a16:creationId xmlns:a16="http://schemas.microsoft.com/office/drawing/2014/main" id="{CB46EA42-297E-42B9-893F-DEE6A715F92E}"/>
            </a:ext>
          </a:extLst>
        </xdr:cNvPr>
        <xdr:cNvSpPr>
          <a:spLocks noChangeArrowheads="1"/>
        </xdr:cNvSpPr>
      </xdr:nvSpPr>
      <xdr:spPr>
        <a:xfrm rot="5400000">
          <a:off x="4115753" y="6142196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152400</xdr:colOff>
      <xdr:row>345</xdr:row>
      <xdr:rowOff>28575</xdr:rowOff>
    </xdr:from>
    <xdr:to>
      <xdr:col>20</xdr:col>
      <xdr:colOff>190500</xdr:colOff>
      <xdr:row>348</xdr:row>
      <xdr:rowOff>38099</xdr:rowOff>
    </xdr:to>
    <xdr:sp macro="" textlink="">
      <xdr:nvSpPr>
        <xdr:cNvPr id="602" name="AutoShape 10733">
          <a:extLst>
            <a:ext uri="{FF2B5EF4-FFF2-40B4-BE49-F238E27FC236}">
              <a16:creationId xmlns:a16="http://schemas.microsoft.com/office/drawing/2014/main" id="{FF2FAF90-A4D6-4FD5-88D2-CC0403874DE9}"/>
            </a:ext>
          </a:extLst>
        </xdr:cNvPr>
        <xdr:cNvSpPr>
          <a:spLocks noChangeArrowheads="1"/>
        </xdr:cNvSpPr>
      </xdr:nvSpPr>
      <xdr:spPr>
        <a:xfrm rot="5400000">
          <a:off x="8041958" y="6141243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161925</xdr:colOff>
      <xdr:row>355</xdr:row>
      <xdr:rowOff>85725</xdr:rowOff>
    </xdr:from>
    <xdr:to>
      <xdr:col>4</xdr:col>
      <xdr:colOff>200025</xdr:colOff>
      <xdr:row>358</xdr:row>
      <xdr:rowOff>95249</xdr:rowOff>
    </xdr:to>
    <xdr:sp macro="" textlink="">
      <xdr:nvSpPr>
        <xdr:cNvPr id="603" name="AutoShape 10733">
          <a:extLst>
            <a:ext uri="{FF2B5EF4-FFF2-40B4-BE49-F238E27FC236}">
              <a16:creationId xmlns:a16="http://schemas.microsoft.com/office/drawing/2014/main" id="{4C7BBB4D-2E77-49E6-A407-1359745045C3}"/>
            </a:ext>
          </a:extLst>
        </xdr:cNvPr>
        <xdr:cNvSpPr>
          <a:spLocks noChangeArrowheads="1"/>
        </xdr:cNvSpPr>
      </xdr:nvSpPr>
      <xdr:spPr>
        <a:xfrm rot="5400000">
          <a:off x="1734503" y="632221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16</xdr:col>
      <xdr:colOff>152400</xdr:colOff>
      <xdr:row>207</xdr:row>
      <xdr:rowOff>0</xdr:rowOff>
    </xdr:from>
    <xdr:to>
      <xdr:col>16</xdr:col>
      <xdr:colOff>190500</xdr:colOff>
      <xdr:row>210</xdr:row>
      <xdr:rowOff>76199</xdr:rowOff>
    </xdr:to>
    <xdr:sp macro="" textlink="">
      <xdr:nvSpPr>
        <xdr:cNvPr id="604" name="AutoShape 10733">
          <a:extLst>
            <a:ext uri="{FF2B5EF4-FFF2-40B4-BE49-F238E27FC236}">
              <a16:creationId xmlns:a16="http://schemas.microsoft.com/office/drawing/2014/main" id="{B642E253-8251-4DE6-8FC0-ACE49F31D4D9}"/>
            </a:ext>
          </a:extLst>
        </xdr:cNvPr>
        <xdr:cNvSpPr>
          <a:spLocks noChangeArrowheads="1"/>
        </xdr:cNvSpPr>
      </xdr:nvSpPr>
      <xdr:spPr>
        <a:xfrm rot="5400000">
          <a:off x="6446520" y="37231320"/>
          <a:ext cx="60197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66675</xdr:colOff>
      <xdr:row>273</xdr:row>
      <xdr:rowOff>66675</xdr:rowOff>
    </xdr:from>
    <xdr:to>
      <xdr:col>26</xdr:col>
      <xdr:colOff>104775</xdr:colOff>
      <xdr:row>276</xdr:row>
      <xdr:rowOff>76199</xdr:rowOff>
    </xdr:to>
    <xdr:sp macro="" textlink="">
      <xdr:nvSpPr>
        <xdr:cNvPr id="605" name="AutoShape 10733">
          <a:extLst>
            <a:ext uri="{FF2B5EF4-FFF2-40B4-BE49-F238E27FC236}">
              <a16:creationId xmlns:a16="http://schemas.microsoft.com/office/drawing/2014/main" id="{F14E978E-D50C-45EF-8F0A-5C3B4B183E2A}"/>
            </a:ext>
          </a:extLst>
        </xdr:cNvPr>
        <xdr:cNvSpPr>
          <a:spLocks noChangeArrowheads="1"/>
        </xdr:cNvSpPr>
      </xdr:nvSpPr>
      <xdr:spPr>
        <a:xfrm rot="5400000">
          <a:off x="10303193" y="4883181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66675</xdr:colOff>
      <xdr:row>282</xdr:row>
      <xdr:rowOff>85725</xdr:rowOff>
    </xdr:from>
    <xdr:to>
      <xdr:col>14</xdr:col>
      <xdr:colOff>104775</xdr:colOff>
      <xdr:row>285</xdr:row>
      <xdr:rowOff>95249</xdr:rowOff>
    </xdr:to>
    <xdr:sp macro="" textlink="">
      <xdr:nvSpPr>
        <xdr:cNvPr id="606" name="AutoShape 10733">
          <a:extLst>
            <a:ext uri="{FF2B5EF4-FFF2-40B4-BE49-F238E27FC236}">
              <a16:creationId xmlns:a16="http://schemas.microsoft.com/office/drawing/2014/main" id="{3341FF14-4FAF-4A91-873B-C719997F74B5}"/>
            </a:ext>
          </a:extLst>
        </xdr:cNvPr>
        <xdr:cNvSpPr>
          <a:spLocks noChangeArrowheads="1"/>
        </xdr:cNvSpPr>
      </xdr:nvSpPr>
      <xdr:spPr>
        <a:xfrm rot="5400000">
          <a:off x="5609273" y="504282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133350</xdr:colOff>
      <xdr:row>291</xdr:row>
      <xdr:rowOff>19050</xdr:rowOff>
    </xdr:from>
    <xdr:to>
      <xdr:col>18</xdr:col>
      <xdr:colOff>171450</xdr:colOff>
      <xdr:row>294</xdr:row>
      <xdr:rowOff>28574</xdr:rowOff>
    </xdr:to>
    <xdr:sp macro="" textlink="">
      <xdr:nvSpPr>
        <xdr:cNvPr id="607" name="AutoShape 10733">
          <a:extLst>
            <a:ext uri="{FF2B5EF4-FFF2-40B4-BE49-F238E27FC236}">
              <a16:creationId xmlns:a16="http://schemas.microsoft.com/office/drawing/2014/main" id="{B060769A-5897-476C-9E60-FEA6B22DCD4F}"/>
            </a:ext>
          </a:extLst>
        </xdr:cNvPr>
        <xdr:cNvSpPr>
          <a:spLocks noChangeArrowheads="1"/>
        </xdr:cNvSpPr>
      </xdr:nvSpPr>
      <xdr:spPr>
        <a:xfrm rot="5400000">
          <a:off x="7245668" y="5193887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22</xdr:col>
      <xdr:colOff>161925</xdr:colOff>
      <xdr:row>309</xdr:row>
      <xdr:rowOff>57150</xdr:rowOff>
    </xdr:from>
    <xdr:to>
      <xdr:col>22</xdr:col>
      <xdr:colOff>200025</xdr:colOff>
      <xdr:row>312</xdr:row>
      <xdr:rowOff>66674</xdr:rowOff>
    </xdr:to>
    <xdr:sp macro="" textlink="">
      <xdr:nvSpPr>
        <xdr:cNvPr id="608" name="AutoShape 10733">
          <a:extLst>
            <a:ext uri="{FF2B5EF4-FFF2-40B4-BE49-F238E27FC236}">
              <a16:creationId xmlns:a16="http://schemas.microsoft.com/office/drawing/2014/main" id="{E5E81B8A-3E9D-4BCF-A8A6-1916FF8B086E}"/>
            </a:ext>
          </a:extLst>
        </xdr:cNvPr>
        <xdr:cNvSpPr>
          <a:spLocks noChangeArrowheads="1"/>
        </xdr:cNvSpPr>
      </xdr:nvSpPr>
      <xdr:spPr>
        <a:xfrm rot="5400000">
          <a:off x="8851583" y="5513165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6</xdr:col>
      <xdr:colOff>152400</xdr:colOff>
      <xdr:row>318</xdr:row>
      <xdr:rowOff>66675</xdr:rowOff>
    </xdr:from>
    <xdr:to>
      <xdr:col>6</xdr:col>
      <xdr:colOff>190500</xdr:colOff>
      <xdr:row>321</xdr:row>
      <xdr:rowOff>76199</xdr:rowOff>
    </xdr:to>
    <xdr:sp macro="" textlink="">
      <xdr:nvSpPr>
        <xdr:cNvPr id="609" name="AutoShape 10733">
          <a:extLst>
            <a:ext uri="{FF2B5EF4-FFF2-40B4-BE49-F238E27FC236}">
              <a16:creationId xmlns:a16="http://schemas.microsoft.com/office/drawing/2014/main" id="{5C98AB56-75A3-4244-802A-69D85A7718B9}"/>
            </a:ext>
          </a:extLst>
        </xdr:cNvPr>
        <xdr:cNvSpPr>
          <a:spLocks noChangeArrowheads="1"/>
        </xdr:cNvSpPr>
      </xdr:nvSpPr>
      <xdr:spPr>
        <a:xfrm rot="5400000">
          <a:off x="2525078" y="5671851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171450</xdr:colOff>
      <xdr:row>327</xdr:row>
      <xdr:rowOff>76200</xdr:rowOff>
    </xdr:from>
    <xdr:to>
      <xdr:col>24</xdr:col>
      <xdr:colOff>209550</xdr:colOff>
      <xdr:row>330</xdr:row>
      <xdr:rowOff>85724</xdr:rowOff>
    </xdr:to>
    <xdr:sp macro="" textlink="">
      <xdr:nvSpPr>
        <xdr:cNvPr id="610" name="AutoShape 10733">
          <a:extLst>
            <a:ext uri="{FF2B5EF4-FFF2-40B4-BE49-F238E27FC236}">
              <a16:creationId xmlns:a16="http://schemas.microsoft.com/office/drawing/2014/main" id="{E813A942-C9DC-4102-BD26-B01DD447EE21}"/>
            </a:ext>
          </a:extLst>
        </xdr:cNvPr>
        <xdr:cNvSpPr>
          <a:spLocks noChangeArrowheads="1"/>
        </xdr:cNvSpPr>
      </xdr:nvSpPr>
      <xdr:spPr>
        <a:xfrm rot="5400000">
          <a:off x="9638348" y="5830538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238125</xdr:colOff>
      <xdr:row>363</xdr:row>
      <xdr:rowOff>47625</xdr:rowOff>
    </xdr:from>
    <xdr:to>
      <xdr:col>24</xdr:col>
      <xdr:colOff>276225</xdr:colOff>
      <xdr:row>366</xdr:row>
      <xdr:rowOff>57149</xdr:rowOff>
    </xdr:to>
    <xdr:sp macro="" textlink="">
      <xdr:nvSpPr>
        <xdr:cNvPr id="611" name="AutoShape 10733">
          <a:extLst>
            <a:ext uri="{FF2B5EF4-FFF2-40B4-BE49-F238E27FC236}">
              <a16:creationId xmlns:a16="http://schemas.microsoft.com/office/drawing/2014/main" id="{59C6AFDB-D030-49E5-B693-776EFE015F72}"/>
            </a:ext>
          </a:extLst>
        </xdr:cNvPr>
        <xdr:cNvSpPr>
          <a:spLocks noChangeArrowheads="1"/>
        </xdr:cNvSpPr>
      </xdr:nvSpPr>
      <xdr:spPr>
        <a:xfrm rot="5400000">
          <a:off x="9705023" y="6458616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editAs="oneCell">
    <xdr:from>
      <xdr:col>30</xdr:col>
      <xdr:colOff>0</xdr:colOff>
      <xdr:row>368</xdr:row>
      <xdr:rowOff>0</xdr:rowOff>
    </xdr:from>
    <xdr:to>
      <xdr:col>33</xdr:col>
      <xdr:colOff>211455</xdr:colOff>
      <xdr:row>368</xdr:row>
      <xdr:rowOff>29791</xdr:rowOff>
    </xdr:to>
    <xdr:sp macro="" textlink="">
      <xdr:nvSpPr>
        <xdr:cNvPr id="612" name="Text Box 6212">
          <a:extLst>
            <a:ext uri="{FF2B5EF4-FFF2-40B4-BE49-F238E27FC236}">
              <a16:creationId xmlns:a16="http://schemas.microsoft.com/office/drawing/2014/main" id="{8DB7EE72-8753-4DCA-B3EC-E1518E5BCE04}"/>
            </a:ext>
          </a:extLst>
        </xdr:cNvPr>
        <xdr:cNvSpPr txBox="1">
          <a:spLocks noChangeArrowheads="1"/>
        </xdr:cNvSpPr>
      </xdr:nvSpPr>
      <xdr:spPr>
        <a:xfrm>
          <a:off x="12085320" y="65173860"/>
          <a:ext cx="2306955" cy="29791"/>
        </a:xfrm>
        <a:prstGeom prst="rect">
          <a:avLst/>
        </a:prstGeom>
        <a:noFill/>
        <a:ln w="9525">
          <a:noFill/>
          <a:miter lim="800000"/>
        </a:ln>
      </xdr:spPr>
    </xdr:sp>
    <xdr:clientData/>
  </xdr:twoCellAnchor>
  <xdr:twoCellAnchor editAs="oneCell">
    <xdr:from>
      <xdr:col>23</xdr:col>
      <xdr:colOff>114300</xdr:colOff>
      <xdr:row>371</xdr:row>
      <xdr:rowOff>0</xdr:rowOff>
    </xdr:from>
    <xdr:to>
      <xdr:col>23</xdr:col>
      <xdr:colOff>283083</xdr:colOff>
      <xdr:row>371</xdr:row>
      <xdr:rowOff>29718</xdr:rowOff>
    </xdr:to>
    <xdr:sp macro="" textlink="">
      <xdr:nvSpPr>
        <xdr:cNvPr id="613" name="Text Box 11802">
          <a:extLst>
            <a:ext uri="{FF2B5EF4-FFF2-40B4-BE49-F238E27FC236}">
              <a16:creationId xmlns:a16="http://schemas.microsoft.com/office/drawing/2014/main" id="{60262028-2410-4632-848B-B4BDFCE2E732}"/>
            </a:ext>
          </a:extLst>
        </xdr:cNvPr>
        <xdr:cNvSpPr txBox="1">
          <a:spLocks noChangeArrowheads="1"/>
        </xdr:cNvSpPr>
      </xdr:nvSpPr>
      <xdr:spPr>
        <a:xfrm>
          <a:off x="9464040" y="65722500"/>
          <a:ext cx="168783" cy="29718"/>
        </a:xfrm>
        <a:prstGeom prst="rect">
          <a:avLst/>
        </a:prstGeom>
        <a:noFill/>
        <a:ln w="9525">
          <a:noFill/>
          <a:miter lim="800000"/>
        </a:ln>
      </xdr:spPr>
    </xdr:sp>
    <xdr:clientData/>
  </xdr:twoCellAnchor>
  <xdr:twoCellAnchor>
    <xdr:from>
      <xdr:col>21</xdr:col>
      <xdr:colOff>0</xdr:colOff>
      <xdr:row>297</xdr:row>
      <xdr:rowOff>57150</xdr:rowOff>
    </xdr:from>
    <xdr:to>
      <xdr:col>22</xdr:col>
      <xdr:colOff>0</xdr:colOff>
      <xdr:row>299</xdr:row>
      <xdr:rowOff>0</xdr:rowOff>
    </xdr:to>
    <xdr:sp macro="" textlink="">
      <xdr:nvSpPr>
        <xdr:cNvPr id="614" name="AutoShape 46">
          <a:extLst>
            <a:ext uri="{FF2B5EF4-FFF2-40B4-BE49-F238E27FC236}">
              <a16:creationId xmlns:a16="http://schemas.microsoft.com/office/drawing/2014/main" id="{0ACD0F70-75E9-420E-A4D4-701134624203}"/>
            </a:ext>
          </a:extLst>
        </xdr:cNvPr>
        <xdr:cNvSpPr>
          <a:spLocks noChangeArrowheads="1"/>
        </xdr:cNvSpPr>
      </xdr:nvSpPr>
      <xdr:spPr>
        <a:xfrm>
          <a:off x="8572500" y="527799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297</xdr:row>
      <xdr:rowOff>65246</xdr:rowOff>
    </xdr:from>
    <xdr:to>
      <xdr:col>28</xdr:col>
      <xdr:colOff>0</xdr:colOff>
      <xdr:row>298</xdr:row>
      <xdr:rowOff>174784</xdr:rowOff>
    </xdr:to>
    <xdr:sp macro="" textlink="">
      <xdr:nvSpPr>
        <xdr:cNvPr id="615" name="AutoShape 46">
          <a:extLst>
            <a:ext uri="{FF2B5EF4-FFF2-40B4-BE49-F238E27FC236}">
              <a16:creationId xmlns:a16="http://schemas.microsoft.com/office/drawing/2014/main" id="{DFD2585D-48F1-43E9-85BB-FA410845DA7E}"/>
            </a:ext>
          </a:extLst>
        </xdr:cNvPr>
        <xdr:cNvSpPr>
          <a:spLocks noChangeArrowheads="1"/>
        </xdr:cNvSpPr>
      </xdr:nvSpPr>
      <xdr:spPr>
        <a:xfrm>
          <a:off x="10873740" y="52788026"/>
          <a:ext cx="373380" cy="284798"/>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306</xdr:row>
      <xdr:rowOff>57150</xdr:rowOff>
    </xdr:from>
    <xdr:to>
      <xdr:col>2</xdr:col>
      <xdr:colOff>0</xdr:colOff>
      <xdr:row>308</xdr:row>
      <xdr:rowOff>0</xdr:rowOff>
    </xdr:to>
    <xdr:sp macro="" textlink="">
      <xdr:nvSpPr>
        <xdr:cNvPr id="616" name="AutoShape 46">
          <a:extLst>
            <a:ext uri="{FF2B5EF4-FFF2-40B4-BE49-F238E27FC236}">
              <a16:creationId xmlns:a16="http://schemas.microsoft.com/office/drawing/2014/main" id="{F42EA0B3-362F-42B9-BF65-4C5FDE86FDEF}"/>
            </a:ext>
          </a:extLst>
        </xdr:cNvPr>
        <xdr:cNvSpPr>
          <a:spLocks noChangeArrowheads="1"/>
        </xdr:cNvSpPr>
      </xdr:nvSpPr>
      <xdr:spPr>
        <a:xfrm>
          <a:off x="541020" y="5435727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7620</xdr:colOff>
      <xdr:row>306</xdr:row>
      <xdr:rowOff>64770</xdr:rowOff>
    </xdr:from>
    <xdr:to>
      <xdr:col>4</xdr:col>
      <xdr:colOff>7620</xdr:colOff>
      <xdr:row>308</xdr:row>
      <xdr:rowOff>7620</xdr:rowOff>
    </xdr:to>
    <xdr:sp macro="" textlink="">
      <xdr:nvSpPr>
        <xdr:cNvPr id="617" name="AutoShape 46">
          <a:extLst>
            <a:ext uri="{FF2B5EF4-FFF2-40B4-BE49-F238E27FC236}">
              <a16:creationId xmlns:a16="http://schemas.microsoft.com/office/drawing/2014/main" id="{B79EBC9B-C2E3-4548-BBD5-499185951554}"/>
            </a:ext>
          </a:extLst>
        </xdr:cNvPr>
        <xdr:cNvSpPr>
          <a:spLocks noChangeArrowheads="1"/>
        </xdr:cNvSpPr>
      </xdr:nvSpPr>
      <xdr:spPr>
        <a:xfrm>
          <a:off x="1447800" y="5436489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306</xdr:row>
      <xdr:rowOff>57150</xdr:rowOff>
    </xdr:from>
    <xdr:to>
      <xdr:col>5</xdr:col>
      <xdr:colOff>352425</xdr:colOff>
      <xdr:row>308</xdr:row>
      <xdr:rowOff>0</xdr:rowOff>
    </xdr:to>
    <xdr:sp macro="" textlink="">
      <xdr:nvSpPr>
        <xdr:cNvPr id="618" name="AutoShape 46">
          <a:extLst>
            <a:ext uri="{FF2B5EF4-FFF2-40B4-BE49-F238E27FC236}">
              <a16:creationId xmlns:a16="http://schemas.microsoft.com/office/drawing/2014/main" id="{3156322C-01EC-459A-ABA0-130BA70BDACD}"/>
            </a:ext>
          </a:extLst>
        </xdr:cNvPr>
        <xdr:cNvSpPr>
          <a:spLocks noChangeArrowheads="1"/>
        </xdr:cNvSpPr>
      </xdr:nvSpPr>
      <xdr:spPr>
        <a:xfrm>
          <a:off x="225552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306</xdr:row>
      <xdr:rowOff>57150</xdr:rowOff>
    </xdr:from>
    <xdr:to>
      <xdr:col>9</xdr:col>
      <xdr:colOff>352425</xdr:colOff>
      <xdr:row>308</xdr:row>
      <xdr:rowOff>0</xdr:rowOff>
    </xdr:to>
    <xdr:sp macro="" textlink="">
      <xdr:nvSpPr>
        <xdr:cNvPr id="619" name="AutoShape 46">
          <a:extLst>
            <a:ext uri="{FF2B5EF4-FFF2-40B4-BE49-F238E27FC236}">
              <a16:creationId xmlns:a16="http://schemas.microsoft.com/office/drawing/2014/main" id="{701EC929-F45E-4211-A1B7-A6725D9CF1C2}"/>
            </a:ext>
          </a:extLst>
        </xdr:cNvPr>
        <xdr:cNvSpPr>
          <a:spLocks noChangeArrowheads="1"/>
        </xdr:cNvSpPr>
      </xdr:nvSpPr>
      <xdr:spPr>
        <a:xfrm>
          <a:off x="385572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297</xdr:row>
      <xdr:rowOff>57150</xdr:rowOff>
    </xdr:from>
    <xdr:to>
      <xdr:col>23</xdr:col>
      <xdr:colOff>352425</xdr:colOff>
      <xdr:row>299</xdr:row>
      <xdr:rowOff>0</xdr:rowOff>
    </xdr:to>
    <xdr:sp macro="" textlink="">
      <xdr:nvSpPr>
        <xdr:cNvPr id="620" name="AutoShape 46">
          <a:extLst>
            <a:ext uri="{FF2B5EF4-FFF2-40B4-BE49-F238E27FC236}">
              <a16:creationId xmlns:a16="http://schemas.microsoft.com/office/drawing/2014/main" id="{124BEF13-6C77-4FB5-9F31-4BEE89F96CDE}"/>
            </a:ext>
          </a:extLst>
        </xdr:cNvPr>
        <xdr:cNvSpPr>
          <a:spLocks noChangeArrowheads="1"/>
        </xdr:cNvSpPr>
      </xdr:nvSpPr>
      <xdr:spPr>
        <a:xfrm>
          <a:off x="934974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297</xdr:row>
      <xdr:rowOff>57150</xdr:rowOff>
    </xdr:from>
    <xdr:to>
      <xdr:col>25</xdr:col>
      <xdr:colOff>352425</xdr:colOff>
      <xdr:row>299</xdr:row>
      <xdr:rowOff>0</xdr:rowOff>
    </xdr:to>
    <xdr:sp macro="" textlink="">
      <xdr:nvSpPr>
        <xdr:cNvPr id="621" name="AutoShape 46">
          <a:extLst>
            <a:ext uri="{FF2B5EF4-FFF2-40B4-BE49-F238E27FC236}">
              <a16:creationId xmlns:a16="http://schemas.microsoft.com/office/drawing/2014/main" id="{7D6186EC-71F8-4446-8FA6-BE386BEEFF6E}"/>
            </a:ext>
          </a:extLst>
        </xdr:cNvPr>
        <xdr:cNvSpPr>
          <a:spLocks noChangeArrowheads="1"/>
        </xdr:cNvSpPr>
      </xdr:nvSpPr>
      <xdr:spPr>
        <a:xfrm>
          <a:off x="1011936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297</xdr:row>
      <xdr:rowOff>57150</xdr:rowOff>
    </xdr:from>
    <xdr:to>
      <xdr:col>19</xdr:col>
      <xdr:colOff>352425</xdr:colOff>
      <xdr:row>299</xdr:row>
      <xdr:rowOff>0</xdr:rowOff>
    </xdr:to>
    <xdr:sp macro="" textlink="">
      <xdr:nvSpPr>
        <xdr:cNvPr id="622" name="AutoShape 46">
          <a:extLst>
            <a:ext uri="{FF2B5EF4-FFF2-40B4-BE49-F238E27FC236}">
              <a16:creationId xmlns:a16="http://schemas.microsoft.com/office/drawing/2014/main" id="{123E0F02-6BD7-41E8-AFA4-0C29A2B3F8BC}"/>
            </a:ext>
          </a:extLst>
        </xdr:cNvPr>
        <xdr:cNvSpPr>
          <a:spLocks noChangeArrowheads="1"/>
        </xdr:cNvSpPr>
      </xdr:nvSpPr>
      <xdr:spPr>
        <a:xfrm>
          <a:off x="777240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297</xdr:row>
      <xdr:rowOff>57150</xdr:rowOff>
    </xdr:from>
    <xdr:to>
      <xdr:col>17</xdr:col>
      <xdr:colOff>352425</xdr:colOff>
      <xdr:row>299</xdr:row>
      <xdr:rowOff>0</xdr:rowOff>
    </xdr:to>
    <xdr:sp macro="" textlink="">
      <xdr:nvSpPr>
        <xdr:cNvPr id="623" name="AutoShape 46">
          <a:extLst>
            <a:ext uri="{FF2B5EF4-FFF2-40B4-BE49-F238E27FC236}">
              <a16:creationId xmlns:a16="http://schemas.microsoft.com/office/drawing/2014/main" id="{3B86A12F-392A-4FEB-A57F-62DE7DEFDF56}"/>
            </a:ext>
          </a:extLst>
        </xdr:cNvPr>
        <xdr:cNvSpPr>
          <a:spLocks noChangeArrowheads="1"/>
        </xdr:cNvSpPr>
      </xdr:nvSpPr>
      <xdr:spPr>
        <a:xfrm>
          <a:off x="699516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7620</xdr:colOff>
      <xdr:row>306</xdr:row>
      <xdr:rowOff>57150</xdr:rowOff>
    </xdr:from>
    <xdr:to>
      <xdr:col>13</xdr:col>
      <xdr:colOff>360045</xdr:colOff>
      <xdr:row>308</xdr:row>
      <xdr:rowOff>0</xdr:rowOff>
    </xdr:to>
    <xdr:sp macro="" textlink="">
      <xdr:nvSpPr>
        <xdr:cNvPr id="624" name="AutoShape 46">
          <a:extLst>
            <a:ext uri="{FF2B5EF4-FFF2-40B4-BE49-F238E27FC236}">
              <a16:creationId xmlns:a16="http://schemas.microsoft.com/office/drawing/2014/main" id="{99DF76AF-B69A-48D3-93BE-96A8EA9A2F88}"/>
            </a:ext>
          </a:extLst>
        </xdr:cNvPr>
        <xdr:cNvSpPr>
          <a:spLocks noChangeArrowheads="1"/>
        </xdr:cNvSpPr>
      </xdr:nvSpPr>
      <xdr:spPr>
        <a:xfrm>
          <a:off x="543306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297</xdr:row>
      <xdr:rowOff>57150</xdr:rowOff>
    </xdr:from>
    <xdr:to>
      <xdr:col>15</xdr:col>
      <xdr:colOff>352425</xdr:colOff>
      <xdr:row>299</xdr:row>
      <xdr:rowOff>0</xdr:rowOff>
    </xdr:to>
    <xdr:sp macro="" textlink="">
      <xdr:nvSpPr>
        <xdr:cNvPr id="625" name="AutoShape 46">
          <a:extLst>
            <a:ext uri="{FF2B5EF4-FFF2-40B4-BE49-F238E27FC236}">
              <a16:creationId xmlns:a16="http://schemas.microsoft.com/office/drawing/2014/main" id="{7D58C090-41A8-4F13-8F54-E7D7366B5E61}"/>
            </a:ext>
          </a:extLst>
        </xdr:cNvPr>
        <xdr:cNvSpPr>
          <a:spLocks noChangeArrowheads="1"/>
        </xdr:cNvSpPr>
      </xdr:nvSpPr>
      <xdr:spPr>
        <a:xfrm>
          <a:off x="621030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171450</xdr:colOff>
      <xdr:row>306</xdr:row>
      <xdr:rowOff>47625</xdr:rowOff>
    </xdr:from>
    <xdr:to>
      <xdr:col>1</xdr:col>
      <xdr:colOff>180975</xdr:colOff>
      <xdr:row>306</xdr:row>
      <xdr:rowOff>152400</xdr:rowOff>
    </xdr:to>
    <xdr:sp macro="" textlink="">
      <xdr:nvSpPr>
        <xdr:cNvPr id="626" name="Freeform 10707">
          <a:extLst>
            <a:ext uri="{FF2B5EF4-FFF2-40B4-BE49-F238E27FC236}">
              <a16:creationId xmlns:a16="http://schemas.microsoft.com/office/drawing/2014/main" id="{716F8990-CC9E-4371-A5F1-C7E2B4D1DA8D}"/>
            </a:ext>
          </a:extLst>
        </xdr:cNvPr>
        <xdr:cNvSpPr/>
      </xdr:nvSpPr>
      <xdr:spPr>
        <a:xfrm>
          <a:off x="171450" y="5434774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306</xdr:row>
      <xdr:rowOff>47625</xdr:rowOff>
    </xdr:from>
    <xdr:to>
      <xdr:col>3</xdr:col>
      <xdr:colOff>180975</xdr:colOff>
      <xdr:row>306</xdr:row>
      <xdr:rowOff>152400</xdr:rowOff>
    </xdr:to>
    <xdr:sp macro="" textlink="">
      <xdr:nvSpPr>
        <xdr:cNvPr id="627" name="Freeform 10707">
          <a:extLst>
            <a:ext uri="{FF2B5EF4-FFF2-40B4-BE49-F238E27FC236}">
              <a16:creationId xmlns:a16="http://schemas.microsoft.com/office/drawing/2014/main" id="{18196C12-D214-4993-AD38-4D23EDED3219}"/>
            </a:ext>
          </a:extLst>
        </xdr:cNvPr>
        <xdr:cNvSpPr/>
      </xdr:nvSpPr>
      <xdr:spPr>
        <a:xfrm>
          <a:off x="712470" y="5434774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306</xdr:row>
      <xdr:rowOff>47625</xdr:rowOff>
    </xdr:from>
    <xdr:to>
      <xdr:col>5</xdr:col>
      <xdr:colOff>180975</xdr:colOff>
      <xdr:row>306</xdr:row>
      <xdr:rowOff>152400</xdr:rowOff>
    </xdr:to>
    <xdr:sp macro="" textlink="">
      <xdr:nvSpPr>
        <xdr:cNvPr id="628" name="Freeform 10707">
          <a:extLst>
            <a:ext uri="{FF2B5EF4-FFF2-40B4-BE49-F238E27FC236}">
              <a16:creationId xmlns:a16="http://schemas.microsoft.com/office/drawing/2014/main" id="{C5260746-50F2-4BD8-B552-C5F6A86525AB}"/>
            </a:ext>
          </a:extLst>
        </xdr:cNvPr>
        <xdr:cNvSpPr/>
      </xdr:nvSpPr>
      <xdr:spPr>
        <a:xfrm>
          <a:off x="1611630" y="5434774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306</xdr:row>
      <xdr:rowOff>47625</xdr:rowOff>
    </xdr:from>
    <xdr:to>
      <xdr:col>7</xdr:col>
      <xdr:colOff>180975</xdr:colOff>
      <xdr:row>306</xdr:row>
      <xdr:rowOff>152400</xdr:rowOff>
    </xdr:to>
    <xdr:sp macro="" textlink="">
      <xdr:nvSpPr>
        <xdr:cNvPr id="629" name="Freeform 10707">
          <a:extLst>
            <a:ext uri="{FF2B5EF4-FFF2-40B4-BE49-F238E27FC236}">
              <a16:creationId xmlns:a16="http://schemas.microsoft.com/office/drawing/2014/main" id="{2674A309-1D42-4DDB-A005-9DE47F33C994}"/>
            </a:ext>
          </a:extLst>
        </xdr:cNvPr>
        <xdr:cNvSpPr/>
      </xdr:nvSpPr>
      <xdr:spPr>
        <a:xfrm>
          <a:off x="2426970" y="5434774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163831</xdr:colOff>
      <xdr:row>297</xdr:row>
      <xdr:rowOff>41911</xdr:rowOff>
    </xdr:from>
    <xdr:to>
      <xdr:col>17</xdr:col>
      <xdr:colOff>205740</xdr:colOff>
      <xdr:row>297</xdr:row>
      <xdr:rowOff>137160</xdr:rowOff>
    </xdr:to>
    <xdr:sp macro="" textlink="">
      <xdr:nvSpPr>
        <xdr:cNvPr id="630" name="Freeform 10707">
          <a:extLst>
            <a:ext uri="{FF2B5EF4-FFF2-40B4-BE49-F238E27FC236}">
              <a16:creationId xmlns:a16="http://schemas.microsoft.com/office/drawing/2014/main" id="{16FC0FD7-461A-49AB-BFDD-78E8A9BA59A7}"/>
            </a:ext>
          </a:extLst>
        </xdr:cNvPr>
        <xdr:cNvSpPr/>
      </xdr:nvSpPr>
      <xdr:spPr>
        <a:xfrm>
          <a:off x="6374131" y="52764691"/>
          <a:ext cx="826769" cy="9524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179070</xdr:colOff>
      <xdr:row>297</xdr:row>
      <xdr:rowOff>55245</xdr:rowOff>
    </xdr:from>
    <xdr:to>
      <xdr:col>23</xdr:col>
      <xdr:colOff>188595</xdr:colOff>
      <xdr:row>297</xdr:row>
      <xdr:rowOff>160020</xdr:rowOff>
    </xdr:to>
    <xdr:sp macro="" textlink="">
      <xdr:nvSpPr>
        <xdr:cNvPr id="632" name="Freeform 10707">
          <a:extLst>
            <a:ext uri="{FF2B5EF4-FFF2-40B4-BE49-F238E27FC236}">
              <a16:creationId xmlns:a16="http://schemas.microsoft.com/office/drawing/2014/main" id="{88836E7E-333A-4A37-A4A4-6FA20F210AE7}"/>
            </a:ext>
          </a:extLst>
        </xdr:cNvPr>
        <xdr:cNvSpPr/>
      </xdr:nvSpPr>
      <xdr:spPr>
        <a:xfrm>
          <a:off x="8751570" y="527780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297</xdr:row>
      <xdr:rowOff>47625</xdr:rowOff>
    </xdr:from>
    <xdr:to>
      <xdr:col>25</xdr:col>
      <xdr:colOff>180975</xdr:colOff>
      <xdr:row>297</xdr:row>
      <xdr:rowOff>152400</xdr:rowOff>
    </xdr:to>
    <xdr:sp macro="" textlink="">
      <xdr:nvSpPr>
        <xdr:cNvPr id="633" name="Freeform 10707">
          <a:extLst>
            <a:ext uri="{FF2B5EF4-FFF2-40B4-BE49-F238E27FC236}">
              <a16:creationId xmlns:a16="http://schemas.microsoft.com/office/drawing/2014/main" id="{90EA8FC1-DB86-438E-BB7D-9A7EB49CB6DE}"/>
            </a:ext>
          </a:extLst>
        </xdr:cNvPr>
        <xdr:cNvSpPr/>
      </xdr:nvSpPr>
      <xdr:spPr>
        <a:xfrm>
          <a:off x="9521190" y="5277040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297</xdr:row>
      <xdr:rowOff>62865</xdr:rowOff>
    </xdr:from>
    <xdr:to>
      <xdr:col>27</xdr:col>
      <xdr:colOff>182880</xdr:colOff>
      <xdr:row>298</xdr:row>
      <xdr:rowOff>0</xdr:rowOff>
    </xdr:to>
    <xdr:sp macro="" textlink="">
      <xdr:nvSpPr>
        <xdr:cNvPr id="634" name="Freeform 10707">
          <a:extLst>
            <a:ext uri="{FF2B5EF4-FFF2-40B4-BE49-F238E27FC236}">
              <a16:creationId xmlns:a16="http://schemas.microsoft.com/office/drawing/2014/main" id="{F015F3E2-69E6-4124-81A7-10122D021430}"/>
            </a:ext>
          </a:extLst>
        </xdr:cNvPr>
        <xdr:cNvSpPr/>
      </xdr:nvSpPr>
      <xdr:spPr>
        <a:xfrm>
          <a:off x="10290810" y="52785645"/>
          <a:ext cx="765810" cy="11239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297</xdr:row>
      <xdr:rowOff>55245</xdr:rowOff>
    </xdr:from>
    <xdr:to>
      <xdr:col>21</xdr:col>
      <xdr:colOff>180975</xdr:colOff>
      <xdr:row>297</xdr:row>
      <xdr:rowOff>160020</xdr:rowOff>
    </xdr:to>
    <xdr:sp macro="" textlink="">
      <xdr:nvSpPr>
        <xdr:cNvPr id="635" name="Freeform 10707">
          <a:extLst>
            <a:ext uri="{FF2B5EF4-FFF2-40B4-BE49-F238E27FC236}">
              <a16:creationId xmlns:a16="http://schemas.microsoft.com/office/drawing/2014/main" id="{49540EE8-1067-4D26-992C-314B99A5CD7F}"/>
            </a:ext>
          </a:extLst>
        </xdr:cNvPr>
        <xdr:cNvSpPr/>
      </xdr:nvSpPr>
      <xdr:spPr>
        <a:xfrm>
          <a:off x="7943850" y="527780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0</xdr:colOff>
      <xdr:row>241</xdr:row>
      <xdr:rowOff>57150</xdr:rowOff>
    </xdr:from>
    <xdr:to>
      <xdr:col>12</xdr:col>
      <xdr:colOff>0</xdr:colOff>
      <xdr:row>243</xdr:row>
      <xdr:rowOff>0</xdr:rowOff>
    </xdr:to>
    <xdr:sp macro="" textlink="">
      <xdr:nvSpPr>
        <xdr:cNvPr id="636" name="AutoShape 46">
          <a:extLst>
            <a:ext uri="{FF2B5EF4-FFF2-40B4-BE49-F238E27FC236}">
              <a16:creationId xmlns:a16="http://schemas.microsoft.com/office/drawing/2014/main" id="{87751C56-5DCB-42C8-A34C-BC181BBF9BCE}"/>
            </a:ext>
          </a:extLst>
        </xdr:cNvPr>
        <xdr:cNvSpPr>
          <a:spLocks noChangeArrowheads="1"/>
        </xdr:cNvSpPr>
      </xdr:nvSpPr>
      <xdr:spPr>
        <a:xfrm>
          <a:off x="4640580" y="429653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241</xdr:row>
      <xdr:rowOff>57150</xdr:rowOff>
    </xdr:from>
    <xdr:to>
      <xdr:col>15</xdr:col>
      <xdr:colOff>352425</xdr:colOff>
      <xdr:row>243</xdr:row>
      <xdr:rowOff>0</xdr:rowOff>
    </xdr:to>
    <xdr:sp macro="" textlink="">
      <xdr:nvSpPr>
        <xdr:cNvPr id="637" name="AutoShape 46">
          <a:extLst>
            <a:ext uri="{FF2B5EF4-FFF2-40B4-BE49-F238E27FC236}">
              <a16:creationId xmlns:a16="http://schemas.microsoft.com/office/drawing/2014/main" id="{DDDF439E-1B60-4061-A853-065174FC9142}"/>
            </a:ext>
          </a:extLst>
        </xdr:cNvPr>
        <xdr:cNvSpPr>
          <a:spLocks noChangeArrowheads="1"/>
        </xdr:cNvSpPr>
      </xdr:nvSpPr>
      <xdr:spPr>
        <a:xfrm>
          <a:off x="6210300" y="42965370"/>
          <a:ext cx="352425" cy="293370"/>
        </a:xfrm>
        <a:prstGeom prst="triangle">
          <a:avLst>
            <a:gd name="adj" fmla="val 50000"/>
          </a:avLst>
        </a:prstGeom>
        <a:noFill/>
        <a:ln w="9525">
          <a:solidFill>
            <a:srgbClr val="000000"/>
          </a:solidFill>
          <a:miter lim="800000"/>
        </a:ln>
      </xdr:spPr>
    </xdr:sp>
    <xdr:clientData/>
  </xdr:twoCellAnchor>
  <xdr:twoCellAnchor>
    <xdr:from>
      <xdr:col>7</xdr:col>
      <xdr:colOff>0</xdr:colOff>
      <xdr:row>241</xdr:row>
      <xdr:rowOff>57150</xdr:rowOff>
    </xdr:from>
    <xdr:to>
      <xdr:col>7</xdr:col>
      <xdr:colOff>352425</xdr:colOff>
      <xdr:row>243</xdr:row>
      <xdr:rowOff>0</xdr:rowOff>
    </xdr:to>
    <xdr:sp macro="" textlink="">
      <xdr:nvSpPr>
        <xdr:cNvPr id="638" name="AutoShape 46">
          <a:extLst>
            <a:ext uri="{FF2B5EF4-FFF2-40B4-BE49-F238E27FC236}">
              <a16:creationId xmlns:a16="http://schemas.microsoft.com/office/drawing/2014/main" id="{D37F8883-6173-4500-92F0-46028B239F35}"/>
            </a:ext>
          </a:extLst>
        </xdr:cNvPr>
        <xdr:cNvSpPr>
          <a:spLocks noChangeArrowheads="1"/>
        </xdr:cNvSpPr>
      </xdr:nvSpPr>
      <xdr:spPr>
        <a:xfrm>
          <a:off x="305562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243</xdr:row>
      <xdr:rowOff>0</xdr:rowOff>
    </xdr:from>
    <xdr:to>
      <xdr:col>17</xdr:col>
      <xdr:colOff>352425</xdr:colOff>
      <xdr:row>243</xdr:row>
      <xdr:rowOff>0</xdr:rowOff>
    </xdr:to>
    <xdr:sp macro="" textlink="">
      <xdr:nvSpPr>
        <xdr:cNvPr id="639" name="AutoShape 46">
          <a:extLst>
            <a:ext uri="{FF2B5EF4-FFF2-40B4-BE49-F238E27FC236}">
              <a16:creationId xmlns:a16="http://schemas.microsoft.com/office/drawing/2014/main" id="{1AF9DA03-F928-417B-973F-F82E1D4760D5}"/>
            </a:ext>
          </a:extLst>
        </xdr:cNvPr>
        <xdr:cNvSpPr>
          <a:spLocks noChangeArrowheads="1"/>
        </xdr:cNvSpPr>
      </xdr:nvSpPr>
      <xdr:spPr>
        <a:xfrm>
          <a:off x="6995160" y="43258740"/>
          <a:ext cx="352425" cy="0"/>
        </a:xfrm>
        <a:prstGeom prst="triangle">
          <a:avLst>
            <a:gd name="adj" fmla="val 50000"/>
          </a:avLst>
        </a:prstGeom>
        <a:noFill/>
        <a:ln w="9525">
          <a:solidFill>
            <a:srgbClr val="000000"/>
          </a:solidFill>
          <a:miter lim="800000"/>
        </a:ln>
      </xdr:spPr>
    </xdr:sp>
    <xdr:clientData/>
  </xdr:twoCellAnchor>
  <xdr:twoCellAnchor>
    <xdr:from>
      <xdr:col>15</xdr:col>
      <xdr:colOff>0</xdr:colOff>
      <xdr:row>243</xdr:row>
      <xdr:rowOff>0</xdr:rowOff>
    </xdr:from>
    <xdr:to>
      <xdr:col>15</xdr:col>
      <xdr:colOff>352425</xdr:colOff>
      <xdr:row>243</xdr:row>
      <xdr:rowOff>0</xdr:rowOff>
    </xdr:to>
    <xdr:sp macro="" textlink="">
      <xdr:nvSpPr>
        <xdr:cNvPr id="641" name="AutoShape 46">
          <a:extLst>
            <a:ext uri="{FF2B5EF4-FFF2-40B4-BE49-F238E27FC236}">
              <a16:creationId xmlns:a16="http://schemas.microsoft.com/office/drawing/2014/main" id="{26A10FA3-1B03-42D4-9A7D-E83161FBFF00}"/>
            </a:ext>
          </a:extLst>
        </xdr:cNvPr>
        <xdr:cNvSpPr>
          <a:spLocks noChangeArrowheads="1"/>
        </xdr:cNvSpPr>
      </xdr:nvSpPr>
      <xdr:spPr>
        <a:xfrm>
          <a:off x="6210300" y="4325874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288</xdr:row>
      <xdr:rowOff>64770</xdr:rowOff>
    </xdr:from>
    <xdr:to>
      <xdr:col>22</xdr:col>
      <xdr:colOff>0</xdr:colOff>
      <xdr:row>290</xdr:row>
      <xdr:rowOff>7620</xdr:rowOff>
    </xdr:to>
    <xdr:sp macro="" textlink="">
      <xdr:nvSpPr>
        <xdr:cNvPr id="642" name="AutoShape 46">
          <a:extLst>
            <a:ext uri="{FF2B5EF4-FFF2-40B4-BE49-F238E27FC236}">
              <a16:creationId xmlns:a16="http://schemas.microsoft.com/office/drawing/2014/main" id="{7847A453-2ABB-4799-85ED-6C22B90366A4}"/>
            </a:ext>
          </a:extLst>
        </xdr:cNvPr>
        <xdr:cNvSpPr>
          <a:spLocks noChangeArrowheads="1"/>
        </xdr:cNvSpPr>
      </xdr:nvSpPr>
      <xdr:spPr>
        <a:xfrm>
          <a:off x="8572500" y="512102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297</xdr:row>
      <xdr:rowOff>64770</xdr:rowOff>
    </xdr:from>
    <xdr:to>
      <xdr:col>2</xdr:col>
      <xdr:colOff>0</xdr:colOff>
      <xdr:row>299</xdr:row>
      <xdr:rowOff>7620</xdr:rowOff>
    </xdr:to>
    <xdr:sp macro="" textlink="">
      <xdr:nvSpPr>
        <xdr:cNvPr id="643" name="AutoShape 46">
          <a:extLst>
            <a:ext uri="{FF2B5EF4-FFF2-40B4-BE49-F238E27FC236}">
              <a16:creationId xmlns:a16="http://schemas.microsoft.com/office/drawing/2014/main" id="{76B8A0F2-DE77-4D5E-BD19-37127932A5E2}"/>
            </a:ext>
          </a:extLst>
        </xdr:cNvPr>
        <xdr:cNvSpPr>
          <a:spLocks noChangeArrowheads="1"/>
        </xdr:cNvSpPr>
      </xdr:nvSpPr>
      <xdr:spPr>
        <a:xfrm>
          <a:off x="541020" y="5278755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297</xdr:row>
      <xdr:rowOff>57150</xdr:rowOff>
    </xdr:from>
    <xdr:to>
      <xdr:col>5</xdr:col>
      <xdr:colOff>352425</xdr:colOff>
      <xdr:row>299</xdr:row>
      <xdr:rowOff>0</xdr:rowOff>
    </xdr:to>
    <xdr:sp macro="" textlink="">
      <xdr:nvSpPr>
        <xdr:cNvPr id="644" name="AutoShape 46">
          <a:extLst>
            <a:ext uri="{FF2B5EF4-FFF2-40B4-BE49-F238E27FC236}">
              <a16:creationId xmlns:a16="http://schemas.microsoft.com/office/drawing/2014/main" id="{3DA1E851-0624-42BF-8A83-4D901E93E873}"/>
            </a:ext>
          </a:extLst>
        </xdr:cNvPr>
        <xdr:cNvSpPr>
          <a:spLocks noChangeArrowheads="1"/>
        </xdr:cNvSpPr>
      </xdr:nvSpPr>
      <xdr:spPr>
        <a:xfrm>
          <a:off x="225552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7620</xdr:colOff>
      <xdr:row>297</xdr:row>
      <xdr:rowOff>57150</xdr:rowOff>
    </xdr:from>
    <xdr:to>
      <xdr:col>7</xdr:col>
      <xdr:colOff>360045</xdr:colOff>
      <xdr:row>299</xdr:row>
      <xdr:rowOff>0</xdr:rowOff>
    </xdr:to>
    <xdr:sp macro="" textlink="">
      <xdr:nvSpPr>
        <xdr:cNvPr id="645" name="AutoShape 46">
          <a:extLst>
            <a:ext uri="{FF2B5EF4-FFF2-40B4-BE49-F238E27FC236}">
              <a16:creationId xmlns:a16="http://schemas.microsoft.com/office/drawing/2014/main" id="{BD4B2C7A-A16F-4723-8A91-D8411D4CDB8F}"/>
            </a:ext>
          </a:extLst>
        </xdr:cNvPr>
        <xdr:cNvSpPr>
          <a:spLocks noChangeArrowheads="1"/>
        </xdr:cNvSpPr>
      </xdr:nvSpPr>
      <xdr:spPr>
        <a:xfrm>
          <a:off x="306324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15240</xdr:colOff>
      <xdr:row>297</xdr:row>
      <xdr:rowOff>57150</xdr:rowOff>
    </xdr:from>
    <xdr:to>
      <xdr:col>10</xdr:col>
      <xdr:colOff>1905</xdr:colOff>
      <xdr:row>299</xdr:row>
      <xdr:rowOff>0</xdr:rowOff>
    </xdr:to>
    <xdr:sp macro="" textlink="">
      <xdr:nvSpPr>
        <xdr:cNvPr id="646" name="AutoShape 46">
          <a:extLst>
            <a:ext uri="{FF2B5EF4-FFF2-40B4-BE49-F238E27FC236}">
              <a16:creationId xmlns:a16="http://schemas.microsoft.com/office/drawing/2014/main" id="{CD1F0C78-3656-42D5-8FD2-1BE1A1FE058B}"/>
            </a:ext>
          </a:extLst>
        </xdr:cNvPr>
        <xdr:cNvSpPr>
          <a:spLocks noChangeArrowheads="1"/>
        </xdr:cNvSpPr>
      </xdr:nvSpPr>
      <xdr:spPr>
        <a:xfrm>
          <a:off x="387096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7620</xdr:colOff>
      <xdr:row>297</xdr:row>
      <xdr:rowOff>57150</xdr:rowOff>
    </xdr:from>
    <xdr:to>
      <xdr:col>11</xdr:col>
      <xdr:colOff>360045</xdr:colOff>
      <xdr:row>299</xdr:row>
      <xdr:rowOff>0</xdr:rowOff>
    </xdr:to>
    <xdr:sp macro="" textlink="">
      <xdr:nvSpPr>
        <xdr:cNvPr id="647" name="AutoShape 46">
          <a:extLst>
            <a:ext uri="{FF2B5EF4-FFF2-40B4-BE49-F238E27FC236}">
              <a16:creationId xmlns:a16="http://schemas.microsoft.com/office/drawing/2014/main" id="{87A04F12-F5DB-4351-AE8E-BDF12DAD1249}"/>
            </a:ext>
          </a:extLst>
        </xdr:cNvPr>
        <xdr:cNvSpPr>
          <a:spLocks noChangeArrowheads="1"/>
        </xdr:cNvSpPr>
      </xdr:nvSpPr>
      <xdr:spPr>
        <a:xfrm>
          <a:off x="464820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7620</xdr:colOff>
      <xdr:row>288</xdr:row>
      <xdr:rowOff>64770</xdr:rowOff>
    </xdr:from>
    <xdr:to>
      <xdr:col>23</xdr:col>
      <xdr:colOff>360045</xdr:colOff>
      <xdr:row>290</xdr:row>
      <xdr:rowOff>7620</xdr:rowOff>
    </xdr:to>
    <xdr:sp macro="" textlink="">
      <xdr:nvSpPr>
        <xdr:cNvPr id="648" name="AutoShape 46">
          <a:extLst>
            <a:ext uri="{FF2B5EF4-FFF2-40B4-BE49-F238E27FC236}">
              <a16:creationId xmlns:a16="http://schemas.microsoft.com/office/drawing/2014/main" id="{EEBB6613-9560-4E1A-8B3F-00332064DE37}"/>
            </a:ext>
          </a:extLst>
        </xdr:cNvPr>
        <xdr:cNvSpPr>
          <a:spLocks noChangeArrowheads="1"/>
        </xdr:cNvSpPr>
      </xdr:nvSpPr>
      <xdr:spPr>
        <a:xfrm>
          <a:off x="9357360" y="51210210"/>
          <a:ext cx="352425" cy="293370"/>
        </a:xfrm>
        <a:prstGeom prst="triangle">
          <a:avLst>
            <a:gd name="adj" fmla="val 50000"/>
          </a:avLst>
        </a:prstGeom>
        <a:solidFill>
          <a:srgbClr val="FF0000"/>
        </a:solidFill>
        <a:ln w="9525">
          <a:solidFill>
            <a:srgbClr val="000000"/>
          </a:solidFill>
          <a:miter lim="800000"/>
        </a:ln>
      </xdr:spPr>
      <xdr:txBody>
        <a:bodyPr/>
        <a:lstStyle/>
        <a:p>
          <a:endParaRPr lang="en-US"/>
        </a:p>
      </xdr:txBody>
    </xdr:sp>
    <xdr:clientData/>
  </xdr:twoCellAnchor>
  <xdr:twoCellAnchor>
    <xdr:from>
      <xdr:col>27</xdr:col>
      <xdr:colOff>15240</xdr:colOff>
      <xdr:row>288</xdr:row>
      <xdr:rowOff>57150</xdr:rowOff>
    </xdr:from>
    <xdr:to>
      <xdr:col>27</xdr:col>
      <xdr:colOff>367665</xdr:colOff>
      <xdr:row>290</xdr:row>
      <xdr:rowOff>0</xdr:rowOff>
    </xdr:to>
    <xdr:sp macro="" textlink="">
      <xdr:nvSpPr>
        <xdr:cNvPr id="649" name="AutoShape 46">
          <a:extLst>
            <a:ext uri="{FF2B5EF4-FFF2-40B4-BE49-F238E27FC236}">
              <a16:creationId xmlns:a16="http://schemas.microsoft.com/office/drawing/2014/main" id="{3105440D-EC8A-46D6-AF2B-43F6381241D9}"/>
            </a:ext>
          </a:extLst>
        </xdr:cNvPr>
        <xdr:cNvSpPr>
          <a:spLocks noChangeArrowheads="1"/>
        </xdr:cNvSpPr>
      </xdr:nvSpPr>
      <xdr:spPr>
        <a:xfrm>
          <a:off x="10888980" y="51202590"/>
          <a:ext cx="352425" cy="293370"/>
        </a:xfrm>
        <a:prstGeom prst="triangle">
          <a:avLst>
            <a:gd name="adj" fmla="val 50000"/>
          </a:avLst>
        </a:prstGeom>
        <a:gradFill>
          <a:gsLst>
            <a:gs pos="100000">
              <a:srgbClr val="FE4444"/>
            </a:gs>
            <a:gs pos="100000">
              <a:srgbClr val="832B2B"/>
            </a:gs>
          </a:gsLst>
          <a:lin ang="5400000" scaled="0"/>
        </a:gradFill>
        <a:ln w="9525">
          <a:solidFill>
            <a:srgbClr val="000000"/>
          </a:solidFill>
          <a:miter lim="800000"/>
        </a:ln>
      </xdr:spPr>
    </xdr:sp>
    <xdr:clientData/>
  </xdr:twoCellAnchor>
  <xdr:twoCellAnchor>
    <xdr:from>
      <xdr:col>19</xdr:col>
      <xdr:colOff>7620</xdr:colOff>
      <xdr:row>288</xdr:row>
      <xdr:rowOff>57150</xdr:rowOff>
    </xdr:from>
    <xdr:to>
      <xdr:col>20</xdr:col>
      <xdr:colOff>9525</xdr:colOff>
      <xdr:row>290</xdr:row>
      <xdr:rowOff>0</xdr:rowOff>
    </xdr:to>
    <xdr:sp macro="" textlink="">
      <xdr:nvSpPr>
        <xdr:cNvPr id="650" name="AutoShape 46">
          <a:extLst>
            <a:ext uri="{FF2B5EF4-FFF2-40B4-BE49-F238E27FC236}">
              <a16:creationId xmlns:a16="http://schemas.microsoft.com/office/drawing/2014/main" id="{6257A61F-0192-45F6-979C-078EFFF7D24B}"/>
            </a:ext>
          </a:extLst>
        </xdr:cNvPr>
        <xdr:cNvSpPr>
          <a:spLocks noChangeArrowheads="1"/>
        </xdr:cNvSpPr>
      </xdr:nvSpPr>
      <xdr:spPr>
        <a:xfrm>
          <a:off x="7780020" y="51202590"/>
          <a:ext cx="36766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297</xdr:row>
      <xdr:rowOff>57150</xdr:rowOff>
    </xdr:from>
    <xdr:to>
      <xdr:col>13</xdr:col>
      <xdr:colOff>352425</xdr:colOff>
      <xdr:row>299</xdr:row>
      <xdr:rowOff>0</xdr:rowOff>
    </xdr:to>
    <xdr:sp macro="" textlink="">
      <xdr:nvSpPr>
        <xdr:cNvPr id="651" name="AutoShape 46">
          <a:extLst>
            <a:ext uri="{FF2B5EF4-FFF2-40B4-BE49-F238E27FC236}">
              <a16:creationId xmlns:a16="http://schemas.microsoft.com/office/drawing/2014/main" id="{BE5841BB-F7C9-4835-8EEE-1DCDC2E610E7}"/>
            </a:ext>
          </a:extLst>
        </xdr:cNvPr>
        <xdr:cNvSpPr>
          <a:spLocks noChangeArrowheads="1"/>
        </xdr:cNvSpPr>
      </xdr:nvSpPr>
      <xdr:spPr>
        <a:xfrm>
          <a:off x="5425440" y="527799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171450</xdr:colOff>
      <xdr:row>297</xdr:row>
      <xdr:rowOff>47625</xdr:rowOff>
    </xdr:from>
    <xdr:to>
      <xdr:col>1</xdr:col>
      <xdr:colOff>180975</xdr:colOff>
      <xdr:row>297</xdr:row>
      <xdr:rowOff>152400</xdr:rowOff>
    </xdr:to>
    <xdr:sp macro="" textlink="">
      <xdr:nvSpPr>
        <xdr:cNvPr id="652" name="Freeform 10707">
          <a:extLst>
            <a:ext uri="{FF2B5EF4-FFF2-40B4-BE49-F238E27FC236}">
              <a16:creationId xmlns:a16="http://schemas.microsoft.com/office/drawing/2014/main" id="{DC62453F-53BD-4F89-BE7D-A917598E30E0}"/>
            </a:ext>
          </a:extLst>
        </xdr:cNvPr>
        <xdr:cNvSpPr/>
      </xdr:nvSpPr>
      <xdr:spPr>
        <a:xfrm>
          <a:off x="171450" y="5277040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297</xdr:row>
      <xdr:rowOff>47625</xdr:rowOff>
    </xdr:from>
    <xdr:to>
      <xdr:col>3</xdr:col>
      <xdr:colOff>180975</xdr:colOff>
      <xdr:row>297</xdr:row>
      <xdr:rowOff>152400</xdr:rowOff>
    </xdr:to>
    <xdr:sp macro="" textlink="">
      <xdr:nvSpPr>
        <xdr:cNvPr id="653" name="Freeform 10707">
          <a:extLst>
            <a:ext uri="{FF2B5EF4-FFF2-40B4-BE49-F238E27FC236}">
              <a16:creationId xmlns:a16="http://schemas.microsoft.com/office/drawing/2014/main" id="{E7EBA394-4C1C-4796-8C81-A667642F2311}"/>
            </a:ext>
          </a:extLst>
        </xdr:cNvPr>
        <xdr:cNvSpPr/>
      </xdr:nvSpPr>
      <xdr:spPr>
        <a:xfrm>
          <a:off x="712470" y="5277040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297</xdr:row>
      <xdr:rowOff>47625</xdr:rowOff>
    </xdr:from>
    <xdr:to>
      <xdr:col>5</xdr:col>
      <xdr:colOff>180975</xdr:colOff>
      <xdr:row>297</xdr:row>
      <xdr:rowOff>152400</xdr:rowOff>
    </xdr:to>
    <xdr:sp macro="" textlink="">
      <xdr:nvSpPr>
        <xdr:cNvPr id="654" name="Freeform 10707">
          <a:extLst>
            <a:ext uri="{FF2B5EF4-FFF2-40B4-BE49-F238E27FC236}">
              <a16:creationId xmlns:a16="http://schemas.microsoft.com/office/drawing/2014/main" id="{D31E5929-ED5F-4D6F-B345-CBF89C06415D}"/>
            </a:ext>
          </a:extLst>
        </xdr:cNvPr>
        <xdr:cNvSpPr/>
      </xdr:nvSpPr>
      <xdr:spPr>
        <a:xfrm>
          <a:off x="1611630" y="5277040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297</xdr:row>
      <xdr:rowOff>47625</xdr:rowOff>
    </xdr:from>
    <xdr:to>
      <xdr:col>7</xdr:col>
      <xdr:colOff>180975</xdr:colOff>
      <xdr:row>297</xdr:row>
      <xdr:rowOff>152400</xdr:rowOff>
    </xdr:to>
    <xdr:sp macro="" textlink="">
      <xdr:nvSpPr>
        <xdr:cNvPr id="655" name="Freeform 10707">
          <a:extLst>
            <a:ext uri="{FF2B5EF4-FFF2-40B4-BE49-F238E27FC236}">
              <a16:creationId xmlns:a16="http://schemas.microsoft.com/office/drawing/2014/main" id="{9606B95B-90A2-4BBB-B423-D75807F44B7D}"/>
            </a:ext>
          </a:extLst>
        </xdr:cNvPr>
        <xdr:cNvSpPr/>
      </xdr:nvSpPr>
      <xdr:spPr>
        <a:xfrm>
          <a:off x="2426970" y="527704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171450</xdr:colOff>
      <xdr:row>297</xdr:row>
      <xdr:rowOff>47625</xdr:rowOff>
    </xdr:from>
    <xdr:to>
      <xdr:col>9</xdr:col>
      <xdr:colOff>180975</xdr:colOff>
      <xdr:row>297</xdr:row>
      <xdr:rowOff>152400</xdr:rowOff>
    </xdr:to>
    <xdr:sp macro="" textlink="">
      <xdr:nvSpPr>
        <xdr:cNvPr id="656" name="Freeform 10707">
          <a:extLst>
            <a:ext uri="{FF2B5EF4-FFF2-40B4-BE49-F238E27FC236}">
              <a16:creationId xmlns:a16="http://schemas.microsoft.com/office/drawing/2014/main" id="{B32B085E-344F-4B52-BC79-6D502392B883}"/>
            </a:ext>
          </a:extLst>
        </xdr:cNvPr>
        <xdr:cNvSpPr/>
      </xdr:nvSpPr>
      <xdr:spPr>
        <a:xfrm>
          <a:off x="3227070" y="5277040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171450</xdr:colOff>
      <xdr:row>297</xdr:row>
      <xdr:rowOff>47625</xdr:rowOff>
    </xdr:from>
    <xdr:to>
      <xdr:col>11</xdr:col>
      <xdr:colOff>180975</xdr:colOff>
      <xdr:row>297</xdr:row>
      <xdr:rowOff>152400</xdr:rowOff>
    </xdr:to>
    <xdr:sp macro="" textlink="">
      <xdr:nvSpPr>
        <xdr:cNvPr id="657" name="Freeform 10707">
          <a:extLst>
            <a:ext uri="{FF2B5EF4-FFF2-40B4-BE49-F238E27FC236}">
              <a16:creationId xmlns:a16="http://schemas.microsoft.com/office/drawing/2014/main" id="{64BABC99-E475-42C7-8548-B4AD91E4C4CA}"/>
            </a:ext>
          </a:extLst>
        </xdr:cNvPr>
        <xdr:cNvSpPr/>
      </xdr:nvSpPr>
      <xdr:spPr>
        <a:xfrm>
          <a:off x="4027170" y="527704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180975</xdr:colOff>
      <xdr:row>288</xdr:row>
      <xdr:rowOff>57150</xdr:rowOff>
    </xdr:from>
    <xdr:to>
      <xdr:col>17</xdr:col>
      <xdr:colOff>167640</xdr:colOff>
      <xdr:row>289</xdr:row>
      <xdr:rowOff>7620</xdr:rowOff>
    </xdr:to>
    <xdr:sp macro="" textlink="">
      <xdr:nvSpPr>
        <xdr:cNvPr id="658" name="Freeform 10707">
          <a:extLst>
            <a:ext uri="{FF2B5EF4-FFF2-40B4-BE49-F238E27FC236}">
              <a16:creationId xmlns:a16="http://schemas.microsoft.com/office/drawing/2014/main" id="{C675FA09-4F4D-4164-9CB2-1F1D774526FB}"/>
            </a:ext>
          </a:extLst>
        </xdr:cNvPr>
        <xdr:cNvSpPr/>
      </xdr:nvSpPr>
      <xdr:spPr>
        <a:xfrm>
          <a:off x="6391275" y="51202590"/>
          <a:ext cx="771525" cy="12573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288</xdr:row>
      <xdr:rowOff>47625</xdr:rowOff>
    </xdr:from>
    <xdr:to>
      <xdr:col>19</xdr:col>
      <xdr:colOff>180975</xdr:colOff>
      <xdr:row>288</xdr:row>
      <xdr:rowOff>152400</xdr:rowOff>
    </xdr:to>
    <xdr:sp macro="" textlink="">
      <xdr:nvSpPr>
        <xdr:cNvPr id="659" name="Freeform 10707">
          <a:extLst>
            <a:ext uri="{FF2B5EF4-FFF2-40B4-BE49-F238E27FC236}">
              <a16:creationId xmlns:a16="http://schemas.microsoft.com/office/drawing/2014/main" id="{36E67501-2DE1-43A4-A35A-07EB3F639016}"/>
            </a:ext>
          </a:extLst>
        </xdr:cNvPr>
        <xdr:cNvSpPr/>
      </xdr:nvSpPr>
      <xdr:spPr>
        <a:xfrm>
          <a:off x="7166610" y="5119306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171450</xdr:colOff>
      <xdr:row>288</xdr:row>
      <xdr:rowOff>47625</xdr:rowOff>
    </xdr:from>
    <xdr:to>
      <xdr:col>23</xdr:col>
      <xdr:colOff>180975</xdr:colOff>
      <xdr:row>288</xdr:row>
      <xdr:rowOff>152400</xdr:rowOff>
    </xdr:to>
    <xdr:sp macro="" textlink="">
      <xdr:nvSpPr>
        <xdr:cNvPr id="660" name="Freeform 10707">
          <a:extLst>
            <a:ext uri="{FF2B5EF4-FFF2-40B4-BE49-F238E27FC236}">
              <a16:creationId xmlns:a16="http://schemas.microsoft.com/office/drawing/2014/main" id="{53380474-5033-4D30-BB23-78F323151A6C}"/>
            </a:ext>
          </a:extLst>
        </xdr:cNvPr>
        <xdr:cNvSpPr/>
      </xdr:nvSpPr>
      <xdr:spPr>
        <a:xfrm>
          <a:off x="8743950" y="5119306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171450</xdr:colOff>
      <xdr:row>288</xdr:row>
      <xdr:rowOff>47625</xdr:rowOff>
    </xdr:from>
    <xdr:to>
      <xdr:col>25</xdr:col>
      <xdr:colOff>180975</xdr:colOff>
      <xdr:row>288</xdr:row>
      <xdr:rowOff>152400</xdr:rowOff>
    </xdr:to>
    <xdr:sp macro="" textlink="">
      <xdr:nvSpPr>
        <xdr:cNvPr id="661" name="Freeform 10707">
          <a:extLst>
            <a:ext uri="{FF2B5EF4-FFF2-40B4-BE49-F238E27FC236}">
              <a16:creationId xmlns:a16="http://schemas.microsoft.com/office/drawing/2014/main" id="{A6FED00E-CF07-4AED-9D2A-FBD75D6C2B44}"/>
            </a:ext>
          </a:extLst>
        </xdr:cNvPr>
        <xdr:cNvSpPr/>
      </xdr:nvSpPr>
      <xdr:spPr>
        <a:xfrm>
          <a:off x="9521190" y="51193065"/>
          <a:ext cx="7791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288</xdr:row>
      <xdr:rowOff>47625</xdr:rowOff>
    </xdr:from>
    <xdr:to>
      <xdr:col>27</xdr:col>
      <xdr:colOff>180975</xdr:colOff>
      <xdr:row>288</xdr:row>
      <xdr:rowOff>152400</xdr:rowOff>
    </xdr:to>
    <xdr:sp macro="" textlink="">
      <xdr:nvSpPr>
        <xdr:cNvPr id="662" name="Freeform 10707">
          <a:extLst>
            <a:ext uri="{FF2B5EF4-FFF2-40B4-BE49-F238E27FC236}">
              <a16:creationId xmlns:a16="http://schemas.microsoft.com/office/drawing/2014/main" id="{148D31F5-77F4-4DC2-9302-B9AD450B8AA3}"/>
            </a:ext>
          </a:extLst>
        </xdr:cNvPr>
        <xdr:cNvSpPr/>
      </xdr:nvSpPr>
      <xdr:spPr>
        <a:xfrm>
          <a:off x="10290810" y="5119306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297</xdr:row>
      <xdr:rowOff>47625</xdr:rowOff>
    </xdr:from>
    <xdr:to>
      <xdr:col>13</xdr:col>
      <xdr:colOff>180975</xdr:colOff>
      <xdr:row>297</xdr:row>
      <xdr:rowOff>152400</xdr:rowOff>
    </xdr:to>
    <xdr:sp macro="" textlink="">
      <xdr:nvSpPr>
        <xdr:cNvPr id="663" name="Freeform 10707">
          <a:extLst>
            <a:ext uri="{FF2B5EF4-FFF2-40B4-BE49-F238E27FC236}">
              <a16:creationId xmlns:a16="http://schemas.microsoft.com/office/drawing/2014/main" id="{ABCEB71A-9BA8-4CAD-9BA6-EB8F266291E4}"/>
            </a:ext>
          </a:extLst>
        </xdr:cNvPr>
        <xdr:cNvSpPr/>
      </xdr:nvSpPr>
      <xdr:spPr>
        <a:xfrm>
          <a:off x="4812030" y="5277040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188595</xdr:colOff>
      <xdr:row>297</xdr:row>
      <xdr:rowOff>55245</xdr:rowOff>
    </xdr:from>
    <xdr:to>
      <xdr:col>15</xdr:col>
      <xdr:colOff>169545</xdr:colOff>
      <xdr:row>297</xdr:row>
      <xdr:rowOff>121920</xdr:rowOff>
    </xdr:to>
    <xdr:sp macro="" textlink="">
      <xdr:nvSpPr>
        <xdr:cNvPr id="664" name="Freeform 10707">
          <a:extLst>
            <a:ext uri="{FF2B5EF4-FFF2-40B4-BE49-F238E27FC236}">
              <a16:creationId xmlns:a16="http://schemas.microsoft.com/office/drawing/2014/main" id="{D82FE644-5A46-489F-B809-547BE1DB2D5E}"/>
            </a:ext>
          </a:extLst>
        </xdr:cNvPr>
        <xdr:cNvSpPr/>
      </xdr:nvSpPr>
      <xdr:spPr>
        <a:xfrm>
          <a:off x="5614035" y="52778025"/>
          <a:ext cx="765810" cy="666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288</xdr:row>
      <xdr:rowOff>47625</xdr:rowOff>
    </xdr:from>
    <xdr:to>
      <xdr:col>21</xdr:col>
      <xdr:colOff>180975</xdr:colOff>
      <xdr:row>288</xdr:row>
      <xdr:rowOff>152400</xdr:rowOff>
    </xdr:to>
    <xdr:sp macro="" textlink="">
      <xdr:nvSpPr>
        <xdr:cNvPr id="665" name="Freeform 10707">
          <a:extLst>
            <a:ext uri="{FF2B5EF4-FFF2-40B4-BE49-F238E27FC236}">
              <a16:creationId xmlns:a16="http://schemas.microsoft.com/office/drawing/2014/main" id="{9E348858-4137-4A3D-BF8D-2B4AB83607E8}"/>
            </a:ext>
          </a:extLst>
        </xdr:cNvPr>
        <xdr:cNvSpPr/>
      </xdr:nvSpPr>
      <xdr:spPr>
        <a:xfrm>
          <a:off x="7943850" y="511930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0</xdr:colOff>
      <xdr:row>251</xdr:row>
      <xdr:rowOff>57150</xdr:rowOff>
    </xdr:from>
    <xdr:to>
      <xdr:col>4</xdr:col>
      <xdr:colOff>0</xdr:colOff>
      <xdr:row>253</xdr:row>
      <xdr:rowOff>0</xdr:rowOff>
    </xdr:to>
    <xdr:sp macro="" textlink="">
      <xdr:nvSpPr>
        <xdr:cNvPr id="666" name="AutoShape 46">
          <a:extLst>
            <a:ext uri="{FF2B5EF4-FFF2-40B4-BE49-F238E27FC236}">
              <a16:creationId xmlns:a16="http://schemas.microsoft.com/office/drawing/2014/main" id="{6A4E9283-75C1-4AB8-B1FA-D15BEAE66D7B}"/>
            </a:ext>
          </a:extLst>
        </xdr:cNvPr>
        <xdr:cNvSpPr>
          <a:spLocks noChangeArrowheads="1"/>
        </xdr:cNvSpPr>
      </xdr:nvSpPr>
      <xdr:spPr>
        <a:xfrm>
          <a:off x="1440180" y="4471797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251</xdr:row>
      <xdr:rowOff>57150</xdr:rowOff>
    </xdr:from>
    <xdr:to>
      <xdr:col>14</xdr:col>
      <xdr:colOff>0</xdr:colOff>
      <xdr:row>253</xdr:row>
      <xdr:rowOff>0</xdr:rowOff>
    </xdr:to>
    <xdr:sp macro="" textlink="">
      <xdr:nvSpPr>
        <xdr:cNvPr id="667" name="AutoShape 46">
          <a:extLst>
            <a:ext uri="{FF2B5EF4-FFF2-40B4-BE49-F238E27FC236}">
              <a16:creationId xmlns:a16="http://schemas.microsoft.com/office/drawing/2014/main" id="{48DE4762-C4F5-447E-A097-474BD3810D7E}"/>
            </a:ext>
          </a:extLst>
        </xdr:cNvPr>
        <xdr:cNvSpPr>
          <a:spLocks noChangeArrowheads="1"/>
        </xdr:cNvSpPr>
      </xdr:nvSpPr>
      <xdr:spPr>
        <a:xfrm>
          <a:off x="5425440" y="44717970"/>
          <a:ext cx="365760"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251</xdr:row>
      <xdr:rowOff>57150</xdr:rowOff>
    </xdr:from>
    <xdr:to>
      <xdr:col>15</xdr:col>
      <xdr:colOff>352425</xdr:colOff>
      <xdr:row>253</xdr:row>
      <xdr:rowOff>0</xdr:rowOff>
    </xdr:to>
    <xdr:sp macro="" textlink="">
      <xdr:nvSpPr>
        <xdr:cNvPr id="668" name="AutoShape 46">
          <a:extLst>
            <a:ext uri="{FF2B5EF4-FFF2-40B4-BE49-F238E27FC236}">
              <a16:creationId xmlns:a16="http://schemas.microsoft.com/office/drawing/2014/main" id="{BC699873-CD59-4A77-A075-20C13C164DDA}"/>
            </a:ext>
          </a:extLst>
        </xdr:cNvPr>
        <xdr:cNvSpPr>
          <a:spLocks noChangeArrowheads="1"/>
        </xdr:cNvSpPr>
      </xdr:nvSpPr>
      <xdr:spPr>
        <a:xfrm>
          <a:off x="6210300" y="4471797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251</xdr:row>
      <xdr:rowOff>57150</xdr:rowOff>
    </xdr:from>
    <xdr:to>
      <xdr:col>5</xdr:col>
      <xdr:colOff>352425</xdr:colOff>
      <xdr:row>253</xdr:row>
      <xdr:rowOff>0</xdr:rowOff>
    </xdr:to>
    <xdr:sp macro="" textlink="">
      <xdr:nvSpPr>
        <xdr:cNvPr id="669" name="AutoShape 46">
          <a:extLst>
            <a:ext uri="{FF2B5EF4-FFF2-40B4-BE49-F238E27FC236}">
              <a16:creationId xmlns:a16="http://schemas.microsoft.com/office/drawing/2014/main" id="{AE586D3D-6C26-46C7-84E1-6F3A70D4B574}"/>
            </a:ext>
          </a:extLst>
        </xdr:cNvPr>
        <xdr:cNvSpPr>
          <a:spLocks noChangeArrowheads="1"/>
        </xdr:cNvSpPr>
      </xdr:nvSpPr>
      <xdr:spPr>
        <a:xfrm>
          <a:off x="225552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241</xdr:row>
      <xdr:rowOff>57150</xdr:rowOff>
    </xdr:from>
    <xdr:to>
      <xdr:col>25</xdr:col>
      <xdr:colOff>352425</xdr:colOff>
      <xdr:row>243</xdr:row>
      <xdr:rowOff>0</xdr:rowOff>
    </xdr:to>
    <xdr:sp macro="" textlink="">
      <xdr:nvSpPr>
        <xdr:cNvPr id="670" name="AutoShape 46">
          <a:extLst>
            <a:ext uri="{FF2B5EF4-FFF2-40B4-BE49-F238E27FC236}">
              <a16:creationId xmlns:a16="http://schemas.microsoft.com/office/drawing/2014/main" id="{79FCB807-646E-421B-BEC7-ABB7C743C54C}"/>
            </a:ext>
          </a:extLst>
        </xdr:cNvPr>
        <xdr:cNvSpPr>
          <a:spLocks noChangeArrowheads="1"/>
        </xdr:cNvSpPr>
      </xdr:nvSpPr>
      <xdr:spPr>
        <a:xfrm>
          <a:off x="1011936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253</xdr:row>
      <xdr:rowOff>0</xdr:rowOff>
    </xdr:from>
    <xdr:to>
      <xdr:col>15</xdr:col>
      <xdr:colOff>352425</xdr:colOff>
      <xdr:row>253</xdr:row>
      <xdr:rowOff>0</xdr:rowOff>
    </xdr:to>
    <xdr:sp macro="" textlink="">
      <xdr:nvSpPr>
        <xdr:cNvPr id="671" name="AutoShape 46">
          <a:extLst>
            <a:ext uri="{FF2B5EF4-FFF2-40B4-BE49-F238E27FC236}">
              <a16:creationId xmlns:a16="http://schemas.microsoft.com/office/drawing/2014/main" id="{00ED698E-1AC7-414C-9B38-C70176984F0F}"/>
            </a:ext>
          </a:extLst>
        </xdr:cNvPr>
        <xdr:cNvSpPr>
          <a:spLocks noChangeArrowheads="1"/>
        </xdr:cNvSpPr>
      </xdr:nvSpPr>
      <xdr:spPr>
        <a:xfrm>
          <a:off x="6210300" y="45011340"/>
          <a:ext cx="352425" cy="0"/>
        </a:xfrm>
        <a:prstGeom prst="triangle">
          <a:avLst>
            <a:gd name="adj" fmla="val 50000"/>
          </a:avLst>
        </a:prstGeom>
        <a:noFill/>
        <a:ln w="9525">
          <a:solidFill>
            <a:srgbClr val="000000"/>
          </a:solidFill>
          <a:miter lim="800000"/>
        </a:ln>
      </xdr:spPr>
    </xdr:sp>
    <xdr:clientData/>
  </xdr:twoCellAnchor>
  <xdr:twoCellAnchor>
    <xdr:from>
      <xdr:col>13</xdr:col>
      <xdr:colOff>0</xdr:colOff>
      <xdr:row>241</xdr:row>
      <xdr:rowOff>57150</xdr:rowOff>
    </xdr:from>
    <xdr:to>
      <xdr:col>13</xdr:col>
      <xdr:colOff>352425</xdr:colOff>
      <xdr:row>243</xdr:row>
      <xdr:rowOff>0</xdr:rowOff>
    </xdr:to>
    <xdr:sp macro="" textlink="">
      <xdr:nvSpPr>
        <xdr:cNvPr id="672" name="AutoShape 46">
          <a:extLst>
            <a:ext uri="{FF2B5EF4-FFF2-40B4-BE49-F238E27FC236}">
              <a16:creationId xmlns:a16="http://schemas.microsoft.com/office/drawing/2014/main" id="{0ADE9997-0266-4B86-9EA9-8C1D44E96687}"/>
            </a:ext>
          </a:extLst>
        </xdr:cNvPr>
        <xdr:cNvSpPr>
          <a:spLocks noChangeArrowheads="1"/>
        </xdr:cNvSpPr>
      </xdr:nvSpPr>
      <xdr:spPr>
        <a:xfrm>
          <a:off x="5425440" y="429653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243</xdr:row>
      <xdr:rowOff>0</xdr:rowOff>
    </xdr:from>
    <xdr:to>
      <xdr:col>7</xdr:col>
      <xdr:colOff>352425</xdr:colOff>
      <xdr:row>243</xdr:row>
      <xdr:rowOff>0</xdr:rowOff>
    </xdr:to>
    <xdr:sp macro="" textlink="">
      <xdr:nvSpPr>
        <xdr:cNvPr id="673" name="AutoShape 46">
          <a:extLst>
            <a:ext uri="{FF2B5EF4-FFF2-40B4-BE49-F238E27FC236}">
              <a16:creationId xmlns:a16="http://schemas.microsoft.com/office/drawing/2014/main" id="{AE6A2503-8411-4D71-9A9D-8751388F8880}"/>
            </a:ext>
          </a:extLst>
        </xdr:cNvPr>
        <xdr:cNvSpPr>
          <a:spLocks noChangeArrowheads="1"/>
        </xdr:cNvSpPr>
      </xdr:nvSpPr>
      <xdr:spPr>
        <a:xfrm>
          <a:off x="3055620" y="432587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251</xdr:row>
      <xdr:rowOff>57150</xdr:rowOff>
    </xdr:from>
    <xdr:to>
      <xdr:col>19</xdr:col>
      <xdr:colOff>352425</xdr:colOff>
      <xdr:row>253</xdr:row>
      <xdr:rowOff>0</xdr:rowOff>
    </xdr:to>
    <xdr:sp macro="" textlink="">
      <xdr:nvSpPr>
        <xdr:cNvPr id="675" name="AutoShape 46">
          <a:extLst>
            <a:ext uri="{FF2B5EF4-FFF2-40B4-BE49-F238E27FC236}">
              <a16:creationId xmlns:a16="http://schemas.microsoft.com/office/drawing/2014/main" id="{96C5BACF-48FD-480F-B64C-6ED6E6680EFD}"/>
            </a:ext>
          </a:extLst>
        </xdr:cNvPr>
        <xdr:cNvSpPr>
          <a:spLocks noChangeArrowheads="1"/>
        </xdr:cNvSpPr>
      </xdr:nvSpPr>
      <xdr:spPr>
        <a:xfrm>
          <a:off x="777240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251</xdr:row>
      <xdr:rowOff>57150</xdr:rowOff>
    </xdr:from>
    <xdr:to>
      <xdr:col>21</xdr:col>
      <xdr:colOff>352425</xdr:colOff>
      <xdr:row>253</xdr:row>
      <xdr:rowOff>0</xdr:rowOff>
    </xdr:to>
    <xdr:sp macro="" textlink="">
      <xdr:nvSpPr>
        <xdr:cNvPr id="676" name="AutoShape 46">
          <a:extLst>
            <a:ext uri="{FF2B5EF4-FFF2-40B4-BE49-F238E27FC236}">
              <a16:creationId xmlns:a16="http://schemas.microsoft.com/office/drawing/2014/main" id="{2A618C0A-F3EC-4E29-A599-B70A6A6C0EBD}"/>
            </a:ext>
          </a:extLst>
        </xdr:cNvPr>
        <xdr:cNvSpPr>
          <a:spLocks noChangeArrowheads="1"/>
        </xdr:cNvSpPr>
      </xdr:nvSpPr>
      <xdr:spPr>
        <a:xfrm>
          <a:off x="857250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260</xdr:row>
      <xdr:rowOff>57150</xdr:rowOff>
    </xdr:from>
    <xdr:to>
      <xdr:col>5</xdr:col>
      <xdr:colOff>352425</xdr:colOff>
      <xdr:row>262</xdr:row>
      <xdr:rowOff>0</xdr:rowOff>
    </xdr:to>
    <xdr:sp macro="" textlink="">
      <xdr:nvSpPr>
        <xdr:cNvPr id="678" name="AutoShape 46">
          <a:extLst>
            <a:ext uri="{FF2B5EF4-FFF2-40B4-BE49-F238E27FC236}">
              <a16:creationId xmlns:a16="http://schemas.microsoft.com/office/drawing/2014/main" id="{70B7373F-9EC5-4FA3-8849-D0D27A4F4EFD}"/>
            </a:ext>
          </a:extLst>
        </xdr:cNvPr>
        <xdr:cNvSpPr>
          <a:spLocks noChangeArrowheads="1"/>
        </xdr:cNvSpPr>
      </xdr:nvSpPr>
      <xdr:spPr>
        <a:xfrm>
          <a:off x="225552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260</xdr:row>
      <xdr:rowOff>72390</xdr:rowOff>
    </xdr:from>
    <xdr:to>
      <xdr:col>2</xdr:col>
      <xdr:colOff>0</xdr:colOff>
      <xdr:row>262</xdr:row>
      <xdr:rowOff>7620</xdr:rowOff>
    </xdr:to>
    <xdr:sp macro="" textlink="">
      <xdr:nvSpPr>
        <xdr:cNvPr id="679" name="AutoShape 46">
          <a:extLst>
            <a:ext uri="{FF2B5EF4-FFF2-40B4-BE49-F238E27FC236}">
              <a16:creationId xmlns:a16="http://schemas.microsoft.com/office/drawing/2014/main" id="{1F651DE3-ABF0-40A1-9DEF-3149868C6BBF}"/>
            </a:ext>
          </a:extLst>
        </xdr:cNvPr>
        <xdr:cNvSpPr>
          <a:spLocks noChangeArrowheads="1"/>
        </xdr:cNvSpPr>
      </xdr:nvSpPr>
      <xdr:spPr>
        <a:xfrm>
          <a:off x="541020" y="46310550"/>
          <a:ext cx="38862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251</xdr:row>
      <xdr:rowOff>57150</xdr:rowOff>
    </xdr:from>
    <xdr:to>
      <xdr:col>25</xdr:col>
      <xdr:colOff>352425</xdr:colOff>
      <xdr:row>253</xdr:row>
      <xdr:rowOff>0</xdr:rowOff>
    </xdr:to>
    <xdr:sp macro="" textlink="">
      <xdr:nvSpPr>
        <xdr:cNvPr id="680" name="AutoShape 46">
          <a:extLst>
            <a:ext uri="{FF2B5EF4-FFF2-40B4-BE49-F238E27FC236}">
              <a16:creationId xmlns:a16="http://schemas.microsoft.com/office/drawing/2014/main" id="{3433A0FD-D41A-4D7F-88C7-98EE570B0639}"/>
            </a:ext>
          </a:extLst>
        </xdr:cNvPr>
        <xdr:cNvSpPr>
          <a:spLocks noChangeArrowheads="1"/>
        </xdr:cNvSpPr>
      </xdr:nvSpPr>
      <xdr:spPr>
        <a:xfrm>
          <a:off x="10119360" y="447179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260</xdr:row>
      <xdr:rowOff>57150</xdr:rowOff>
    </xdr:from>
    <xdr:to>
      <xdr:col>17</xdr:col>
      <xdr:colOff>352425</xdr:colOff>
      <xdr:row>262</xdr:row>
      <xdr:rowOff>0</xdr:rowOff>
    </xdr:to>
    <xdr:sp macro="" textlink="">
      <xdr:nvSpPr>
        <xdr:cNvPr id="681" name="AutoShape 46">
          <a:extLst>
            <a:ext uri="{FF2B5EF4-FFF2-40B4-BE49-F238E27FC236}">
              <a16:creationId xmlns:a16="http://schemas.microsoft.com/office/drawing/2014/main" id="{0AEB2100-763D-4628-B201-B8C7D6F5B3A1}"/>
            </a:ext>
          </a:extLst>
        </xdr:cNvPr>
        <xdr:cNvSpPr>
          <a:spLocks noChangeArrowheads="1"/>
        </xdr:cNvSpPr>
      </xdr:nvSpPr>
      <xdr:spPr>
        <a:xfrm>
          <a:off x="699516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260</xdr:row>
      <xdr:rowOff>57150</xdr:rowOff>
    </xdr:from>
    <xdr:to>
      <xdr:col>21</xdr:col>
      <xdr:colOff>352425</xdr:colOff>
      <xdr:row>262</xdr:row>
      <xdr:rowOff>0</xdr:rowOff>
    </xdr:to>
    <xdr:sp macro="" textlink="">
      <xdr:nvSpPr>
        <xdr:cNvPr id="682" name="AutoShape 46">
          <a:extLst>
            <a:ext uri="{FF2B5EF4-FFF2-40B4-BE49-F238E27FC236}">
              <a16:creationId xmlns:a16="http://schemas.microsoft.com/office/drawing/2014/main" id="{64577606-5611-447D-9ED3-C90C6396CF22}"/>
            </a:ext>
          </a:extLst>
        </xdr:cNvPr>
        <xdr:cNvSpPr>
          <a:spLocks noChangeArrowheads="1"/>
        </xdr:cNvSpPr>
      </xdr:nvSpPr>
      <xdr:spPr>
        <a:xfrm>
          <a:off x="857250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260</xdr:row>
      <xdr:rowOff>57150</xdr:rowOff>
    </xdr:from>
    <xdr:to>
      <xdr:col>23</xdr:col>
      <xdr:colOff>352425</xdr:colOff>
      <xdr:row>262</xdr:row>
      <xdr:rowOff>0</xdr:rowOff>
    </xdr:to>
    <xdr:sp macro="" textlink="">
      <xdr:nvSpPr>
        <xdr:cNvPr id="683" name="AutoShape 46">
          <a:extLst>
            <a:ext uri="{FF2B5EF4-FFF2-40B4-BE49-F238E27FC236}">
              <a16:creationId xmlns:a16="http://schemas.microsoft.com/office/drawing/2014/main" id="{6F9A9B4B-2D0D-4F69-87E1-BFD49BE204AF}"/>
            </a:ext>
          </a:extLst>
        </xdr:cNvPr>
        <xdr:cNvSpPr>
          <a:spLocks noChangeArrowheads="1"/>
        </xdr:cNvSpPr>
      </xdr:nvSpPr>
      <xdr:spPr>
        <a:xfrm>
          <a:off x="934974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270</xdr:row>
      <xdr:rowOff>66675</xdr:rowOff>
    </xdr:from>
    <xdr:to>
      <xdr:col>3</xdr:col>
      <xdr:colOff>352425</xdr:colOff>
      <xdr:row>272</xdr:row>
      <xdr:rowOff>9525</xdr:rowOff>
    </xdr:to>
    <xdr:sp macro="" textlink="">
      <xdr:nvSpPr>
        <xdr:cNvPr id="684" name="AutoShape 46">
          <a:extLst>
            <a:ext uri="{FF2B5EF4-FFF2-40B4-BE49-F238E27FC236}">
              <a16:creationId xmlns:a16="http://schemas.microsoft.com/office/drawing/2014/main" id="{0BE1FCAD-E2BF-4209-883C-490CDB463F12}"/>
            </a:ext>
          </a:extLst>
        </xdr:cNvPr>
        <xdr:cNvSpPr>
          <a:spLocks noChangeArrowheads="1"/>
        </xdr:cNvSpPr>
      </xdr:nvSpPr>
      <xdr:spPr>
        <a:xfrm>
          <a:off x="1440180" y="48057435"/>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270</xdr:row>
      <xdr:rowOff>57150</xdr:rowOff>
    </xdr:from>
    <xdr:to>
      <xdr:col>14</xdr:col>
      <xdr:colOff>0</xdr:colOff>
      <xdr:row>272</xdr:row>
      <xdr:rowOff>0</xdr:rowOff>
    </xdr:to>
    <xdr:sp macro="" textlink="">
      <xdr:nvSpPr>
        <xdr:cNvPr id="685" name="AutoShape 46">
          <a:extLst>
            <a:ext uri="{FF2B5EF4-FFF2-40B4-BE49-F238E27FC236}">
              <a16:creationId xmlns:a16="http://schemas.microsoft.com/office/drawing/2014/main" id="{1F24F212-B48A-4B71-8DF1-F1D1F3258A62}"/>
            </a:ext>
          </a:extLst>
        </xdr:cNvPr>
        <xdr:cNvSpPr>
          <a:spLocks noChangeArrowheads="1"/>
        </xdr:cNvSpPr>
      </xdr:nvSpPr>
      <xdr:spPr>
        <a:xfrm>
          <a:off x="5425440" y="480479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270</xdr:row>
      <xdr:rowOff>57150</xdr:rowOff>
    </xdr:from>
    <xdr:to>
      <xdr:col>5</xdr:col>
      <xdr:colOff>352425</xdr:colOff>
      <xdr:row>272</xdr:row>
      <xdr:rowOff>0</xdr:rowOff>
    </xdr:to>
    <xdr:sp macro="" textlink="">
      <xdr:nvSpPr>
        <xdr:cNvPr id="686" name="AutoShape 46">
          <a:extLst>
            <a:ext uri="{FF2B5EF4-FFF2-40B4-BE49-F238E27FC236}">
              <a16:creationId xmlns:a16="http://schemas.microsoft.com/office/drawing/2014/main" id="{70E7F0D6-F699-4CC9-9C68-1456D85034C8}"/>
            </a:ext>
          </a:extLst>
        </xdr:cNvPr>
        <xdr:cNvSpPr>
          <a:spLocks noChangeArrowheads="1"/>
        </xdr:cNvSpPr>
      </xdr:nvSpPr>
      <xdr:spPr>
        <a:xfrm>
          <a:off x="2255520" y="480479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270</xdr:row>
      <xdr:rowOff>57150</xdr:rowOff>
    </xdr:from>
    <xdr:to>
      <xdr:col>7</xdr:col>
      <xdr:colOff>352425</xdr:colOff>
      <xdr:row>272</xdr:row>
      <xdr:rowOff>0</xdr:rowOff>
    </xdr:to>
    <xdr:sp macro="" textlink="">
      <xdr:nvSpPr>
        <xdr:cNvPr id="687" name="AutoShape 46">
          <a:extLst>
            <a:ext uri="{FF2B5EF4-FFF2-40B4-BE49-F238E27FC236}">
              <a16:creationId xmlns:a16="http://schemas.microsoft.com/office/drawing/2014/main" id="{FDFA3AF6-81CF-43C8-B9D8-0831987562D4}"/>
            </a:ext>
          </a:extLst>
        </xdr:cNvPr>
        <xdr:cNvSpPr>
          <a:spLocks noChangeArrowheads="1"/>
        </xdr:cNvSpPr>
      </xdr:nvSpPr>
      <xdr:spPr>
        <a:xfrm>
          <a:off x="3055620" y="480479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270</xdr:row>
      <xdr:rowOff>60960</xdr:rowOff>
    </xdr:from>
    <xdr:to>
      <xdr:col>2</xdr:col>
      <xdr:colOff>7620</xdr:colOff>
      <xdr:row>272</xdr:row>
      <xdr:rowOff>0</xdr:rowOff>
    </xdr:to>
    <xdr:sp macro="" textlink="">
      <xdr:nvSpPr>
        <xdr:cNvPr id="688" name="AutoShape 46">
          <a:extLst>
            <a:ext uri="{FF2B5EF4-FFF2-40B4-BE49-F238E27FC236}">
              <a16:creationId xmlns:a16="http://schemas.microsoft.com/office/drawing/2014/main" id="{C4F62D55-C144-4F46-9A7C-388942BFEDF2}"/>
            </a:ext>
          </a:extLst>
        </xdr:cNvPr>
        <xdr:cNvSpPr>
          <a:spLocks noChangeArrowheads="1"/>
        </xdr:cNvSpPr>
      </xdr:nvSpPr>
      <xdr:spPr>
        <a:xfrm>
          <a:off x="541020" y="48051720"/>
          <a:ext cx="396240" cy="28956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260</xdr:row>
      <xdr:rowOff>57150</xdr:rowOff>
    </xdr:from>
    <xdr:to>
      <xdr:col>27</xdr:col>
      <xdr:colOff>352425</xdr:colOff>
      <xdr:row>262</xdr:row>
      <xdr:rowOff>0</xdr:rowOff>
    </xdr:to>
    <xdr:sp macro="" textlink="">
      <xdr:nvSpPr>
        <xdr:cNvPr id="689" name="AutoShape 46">
          <a:extLst>
            <a:ext uri="{FF2B5EF4-FFF2-40B4-BE49-F238E27FC236}">
              <a16:creationId xmlns:a16="http://schemas.microsoft.com/office/drawing/2014/main" id="{BC42887C-57E9-40EE-A877-F3D0B532E282}"/>
            </a:ext>
          </a:extLst>
        </xdr:cNvPr>
        <xdr:cNvSpPr>
          <a:spLocks noChangeArrowheads="1"/>
        </xdr:cNvSpPr>
      </xdr:nvSpPr>
      <xdr:spPr>
        <a:xfrm>
          <a:off x="10873740" y="46295310"/>
          <a:ext cx="352425" cy="293370"/>
        </a:xfrm>
        <a:prstGeom prst="triangle">
          <a:avLst>
            <a:gd name="adj" fmla="val 50000"/>
          </a:avLst>
        </a:prstGeom>
        <a:gradFill>
          <a:gsLst>
            <a:gs pos="94000">
              <a:srgbClr val="FF0000"/>
            </a:gs>
            <a:gs pos="100000">
              <a:srgbClr val="760303"/>
            </a:gs>
          </a:gsLst>
          <a:lin ang="5400000" scaled="0"/>
        </a:gradFill>
        <a:ln w="9525">
          <a:solidFill>
            <a:srgbClr val="000000"/>
          </a:solidFill>
          <a:miter lim="800000"/>
        </a:ln>
      </xdr:spPr>
    </xdr:sp>
    <xdr:clientData/>
  </xdr:twoCellAnchor>
  <xdr:twoCellAnchor>
    <xdr:from>
      <xdr:col>23</xdr:col>
      <xdr:colOff>0</xdr:colOff>
      <xdr:row>270</xdr:row>
      <xdr:rowOff>57150</xdr:rowOff>
    </xdr:from>
    <xdr:to>
      <xdr:col>23</xdr:col>
      <xdr:colOff>352425</xdr:colOff>
      <xdr:row>272</xdr:row>
      <xdr:rowOff>0</xdr:rowOff>
    </xdr:to>
    <xdr:sp macro="" textlink="">
      <xdr:nvSpPr>
        <xdr:cNvPr id="690" name="AutoShape 46">
          <a:extLst>
            <a:ext uri="{FF2B5EF4-FFF2-40B4-BE49-F238E27FC236}">
              <a16:creationId xmlns:a16="http://schemas.microsoft.com/office/drawing/2014/main" id="{A600CC4D-F363-4D89-BF2E-C7A65D606972}"/>
            </a:ext>
          </a:extLst>
        </xdr:cNvPr>
        <xdr:cNvSpPr>
          <a:spLocks noChangeArrowheads="1"/>
        </xdr:cNvSpPr>
      </xdr:nvSpPr>
      <xdr:spPr>
        <a:xfrm>
          <a:off x="9349740" y="480479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272</xdr:row>
      <xdr:rowOff>0</xdr:rowOff>
    </xdr:from>
    <xdr:to>
      <xdr:col>17</xdr:col>
      <xdr:colOff>352425</xdr:colOff>
      <xdr:row>272</xdr:row>
      <xdr:rowOff>0</xdr:rowOff>
    </xdr:to>
    <xdr:sp macro="" textlink="">
      <xdr:nvSpPr>
        <xdr:cNvPr id="691" name="AutoShape 46">
          <a:extLst>
            <a:ext uri="{FF2B5EF4-FFF2-40B4-BE49-F238E27FC236}">
              <a16:creationId xmlns:a16="http://schemas.microsoft.com/office/drawing/2014/main" id="{30B04326-5073-4F54-8FB6-A39AB1B88F13}"/>
            </a:ext>
          </a:extLst>
        </xdr:cNvPr>
        <xdr:cNvSpPr>
          <a:spLocks noChangeArrowheads="1"/>
        </xdr:cNvSpPr>
      </xdr:nvSpPr>
      <xdr:spPr>
        <a:xfrm>
          <a:off x="6995160" y="4834128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279</xdr:row>
      <xdr:rowOff>57150</xdr:rowOff>
    </xdr:from>
    <xdr:to>
      <xdr:col>10</xdr:col>
      <xdr:colOff>0</xdr:colOff>
      <xdr:row>281</xdr:row>
      <xdr:rowOff>0</xdr:rowOff>
    </xdr:to>
    <xdr:sp macro="" textlink="">
      <xdr:nvSpPr>
        <xdr:cNvPr id="692" name="AutoShape 46">
          <a:extLst>
            <a:ext uri="{FF2B5EF4-FFF2-40B4-BE49-F238E27FC236}">
              <a16:creationId xmlns:a16="http://schemas.microsoft.com/office/drawing/2014/main" id="{1F18F710-7D68-4F12-97BA-A6492A4B27C0}"/>
            </a:ext>
          </a:extLst>
        </xdr:cNvPr>
        <xdr:cNvSpPr>
          <a:spLocks noChangeArrowheads="1"/>
        </xdr:cNvSpPr>
      </xdr:nvSpPr>
      <xdr:spPr>
        <a:xfrm>
          <a:off x="3855720" y="496252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279</xdr:row>
      <xdr:rowOff>66675</xdr:rowOff>
    </xdr:from>
    <xdr:to>
      <xdr:col>14</xdr:col>
      <xdr:colOff>0</xdr:colOff>
      <xdr:row>281</xdr:row>
      <xdr:rowOff>9525</xdr:rowOff>
    </xdr:to>
    <xdr:sp macro="" textlink="">
      <xdr:nvSpPr>
        <xdr:cNvPr id="693" name="AutoShape 46">
          <a:extLst>
            <a:ext uri="{FF2B5EF4-FFF2-40B4-BE49-F238E27FC236}">
              <a16:creationId xmlns:a16="http://schemas.microsoft.com/office/drawing/2014/main" id="{9F20E718-1D9E-4852-B3FE-AABD8AF533FD}"/>
            </a:ext>
          </a:extLst>
        </xdr:cNvPr>
        <xdr:cNvSpPr>
          <a:spLocks noChangeArrowheads="1"/>
        </xdr:cNvSpPr>
      </xdr:nvSpPr>
      <xdr:spPr>
        <a:xfrm>
          <a:off x="5425440" y="49634775"/>
          <a:ext cx="365760"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279</xdr:row>
      <xdr:rowOff>57150</xdr:rowOff>
    </xdr:from>
    <xdr:to>
      <xdr:col>15</xdr:col>
      <xdr:colOff>352425</xdr:colOff>
      <xdr:row>281</xdr:row>
      <xdr:rowOff>0</xdr:rowOff>
    </xdr:to>
    <xdr:sp macro="" textlink="">
      <xdr:nvSpPr>
        <xdr:cNvPr id="694" name="AutoShape 46">
          <a:extLst>
            <a:ext uri="{FF2B5EF4-FFF2-40B4-BE49-F238E27FC236}">
              <a16:creationId xmlns:a16="http://schemas.microsoft.com/office/drawing/2014/main" id="{F31461A5-AD4F-478C-B31B-AC30133BD6D2}"/>
            </a:ext>
          </a:extLst>
        </xdr:cNvPr>
        <xdr:cNvSpPr>
          <a:spLocks noChangeArrowheads="1"/>
        </xdr:cNvSpPr>
      </xdr:nvSpPr>
      <xdr:spPr>
        <a:xfrm>
          <a:off x="621030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279</xdr:row>
      <xdr:rowOff>57150</xdr:rowOff>
    </xdr:from>
    <xdr:to>
      <xdr:col>5</xdr:col>
      <xdr:colOff>352425</xdr:colOff>
      <xdr:row>281</xdr:row>
      <xdr:rowOff>0</xdr:rowOff>
    </xdr:to>
    <xdr:sp macro="" textlink="">
      <xdr:nvSpPr>
        <xdr:cNvPr id="695" name="AutoShape 46">
          <a:extLst>
            <a:ext uri="{FF2B5EF4-FFF2-40B4-BE49-F238E27FC236}">
              <a16:creationId xmlns:a16="http://schemas.microsoft.com/office/drawing/2014/main" id="{F6CA9A8C-0FCC-411F-B321-EFE079918BA4}"/>
            </a:ext>
          </a:extLst>
        </xdr:cNvPr>
        <xdr:cNvSpPr>
          <a:spLocks noChangeArrowheads="1"/>
        </xdr:cNvSpPr>
      </xdr:nvSpPr>
      <xdr:spPr>
        <a:xfrm>
          <a:off x="2255520" y="49625250"/>
          <a:ext cx="352425" cy="293370"/>
        </a:xfrm>
        <a:prstGeom prst="triangle">
          <a:avLst>
            <a:gd name="adj" fmla="val 50000"/>
          </a:avLst>
        </a:prstGeom>
        <a:gradFill>
          <a:gsLst>
            <a:gs pos="97000">
              <a:srgbClr val="FE4444"/>
            </a:gs>
            <a:gs pos="100000">
              <a:srgbClr val="832B2B"/>
            </a:gs>
          </a:gsLst>
          <a:lin ang="5400000" scaled="0"/>
        </a:gradFill>
        <a:ln w="9525">
          <a:solidFill>
            <a:srgbClr val="000000"/>
          </a:solidFill>
          <a:miter lim="800000"/>
        </a:ln>
      </xdr:spPr>
    </xdr:sp>
    <xdr:clientData/>
  </xdr:twoCellAnchor>
  <xdr:twoCellAnchor>
    <xdr:from>
      <xdr:col>7</xdr:col>
      <xdr:colOff>0</xdr:colOff>
      <xdr:row>279</xdr:row>
      <xdr:rowOff>57150</xdr:rowOff>
    </xdr:from>
    <xdr:to>
      <xdr:col>7</xdr:col>
      <xdr:colOff>352425</xdr:colOff>
      <xdr:row>281</xdr:row>
      <xdr:rowOff>0</xdr:rowOff>
    </xdr:to>
    <xdr:sp macro="" textlink="">
      <xdr:nvSpPr>
        <xdr:cNvPr id="696" name="AutoShape 46">
          <a:extLst>
            <a:ext uri="{FF2B5EF4-FFF2-40B4-BE49-F238E27FC236}">
              <a16:creationId xmlns:a16="http://schemas.microsoft.com/office/drawing/2014/main" id="{193D1F0C-B726-4AD5-8872-CC4E804626EE}"/>
            </a:ext>
          </a:extLst>
        </xdr:cNvPr>
        <xdr:cNvSpPr>
          <a:spLocks noChangeArrowheads="1"/>
        </xdr:cNvSpPr>
      </xdr:nvSpPr>
      <xdr:spPr>
        <a:xfrm>
          <a:off x="305562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7620</xdr:colOff>
      <xdr:row>279</xdr:row>
      <xdr:rowOff>34290</xdr:rowOff>
    </xdr:from>
    <xdr:to>
      <xdr:col>2</xdr:col>
      <xdr:colOff>7620</xdr:colOff>
      <xdr:row>281</xdr:row>
      <xdr:rowOff>0</xdr:rowOff>
    </xdr:to>
    <xdr:sp macro="" textlink="">
      <xdr:nvSpPr>
        <xdr:cNvPr id="697" name="AutoShape 46">
          <a:extLst>
            <a:ext uri="{FF2B5EF4-FFF2-40B4-BE49-F238E27FC236}">
              <a16:creationId xmlns:a16="http://schemas.microsoft.com/office/drawing/2014/main" id="{9D5CDB82-AD0A-4CFE-B5C3-D92F94E5A1FA}"/>
            </a:ext>
          </a:extLst>
        </xdr:cNvPr>
        <xdr:cNvSpPr>
          <a:spLocks noChangeArrowheads="1"/>
        </xdr:cNvSpPr>
      </xdr:nvSpPr>
      <xdr:spPr>
        <a:xfrm>
          <a:off x="548640" y="49602390"/>
          <a:ext cx="388620" cy="31623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270</xdr:row>
      <xdr:rowOff>57150</xdr:rowOff>
    </xdr:from>
    <xdr:to>
      <xdr:col>25</xdr:col>
      <xdr:colOff>352425</xdr:colOff>
      <xdr:row>272</xdr:row>
      <xdr:rowOff>0</xdr:rowOff>
    </xdr:to>
    <xdr:sp macro="" textlink="">
      <xdr:nvSpPr>
        <xdr:cNvPr id="698" name="AutoShape 46">
          <a:extLst>
            <a:ext uri="{FF2B5EF4-FFF2-40B4-BE49-F238E27FC236}">
              <a16:creationId xmlns:a16="http://schemas.microsoft.com/office/drawing/2014/main" id="{CCFCADD3-95FD-4EFD-8A63-30FAA2C6E520}"/>
            </a:ext>
          </a:extLst>
        </xdr:cNvPr>
        <xdr:cNvSpPr>
          <a:spLocks noChangeArrowheads="1"/>
        </xdr:cNvSpPr>
      </xdr:nvSpPr>
      <xdr:spPr>
        <a:xfrm>
          <a:off x="10119360" y="480479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279</xdr:row>
      <xdr:rowOff>57150</xdr:rowOff>
    </xdr:from>
    <xdr:to>
      <xdr:col>17</xdr:col>
      <xdr:colOff>352425</xdr:colOff>
      <xdr:row>281</xdr:row>
      <xdr:rowOff>0</xdr:rowOff>
    </xdr:to>
    <xdr:sp macro="" textlink="">
      <xdr:nvSpPr>
        <xdr:cNvPr id="699" name="AutoShape 46">
          <a:extLst>
            <a:ext uri="{FF2B5EF4-FFF2-40B4-BE49-F238E27FC236}">
              <a16:creationId xmlns:a16="http://schemas.microsoft.com/office/drawing/2014/main" id="{02D2918C-2BA8-46EE-AF9D-CB68A0CAFBED}"/>
            </a:ext>
          </a:extLst>
        </xdr:cNvPr>
        <xdr:cNvSpPr>
          <a:spLocks noChangeArrowheads="1"/>
        </xdr:cNvSpPr>
      </xdr:nvSpPr>
      <xdr:spPr>
        <a:xfrm>
          <a:off x="699516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279</xdr:row>
      <xdr:rowOff>57150</xdr:rowOff>
    </xdr:from>
    <xdr:to>
      <xdr:col>19</xdr:col>
      <xdr:colOff>352425</xdr:colOff>
      <xdr:row>281</xdr:row>
      <xdr:rowOff>0</xdr:rowOff>
    </xdr:to>
    <xdr:sp macro="" textlink="">
      <xdr:nvSpPr>
        <xdr:cNvPr id="700" name="AutoShape 46">
          <a:extLst>
            <a:ext uri="{FF2B5EF4-FFF2-40B4-BE49-F238E27FC236}">
              <a16:creationId xmlns:a16="http://schemas.microsoft.com/office/drawing/2014/main" id="{9E028E98-B831-4EF2-B611-9EFE2E01A90A}"/>
            </a:ext>
          </a:extLst>
        </xdr:cNvPr>
        <xdr:cNvSpPr>
          <a:spLocks noChangeArrowheads="1"/>
        </xdr:cNvSpPr>
      </xdr:nvSpPr>
      <xdr:spPr>
        <a:xfrm>
          <a:off x="777240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279</xdr:row>
      <xdr:rowOff>66675</xdr:rowOff>
    </xdr:from>
    <xdr:to>
      <xdr:col>22</xdr:col>
      <xdr:colOff>0</xdr:colOff>
      <xdr:row>281</xdr:row>
      <xdr:rowOff>9525</xdr:rowOff>
    </xdr:to>
    <xdr:sp macro="" textlink="">
      <xdr:nvSpPr>
        <xdr:cNvPr id="701" name="AutoShape 46">
          <a:extLst>
            <a:ext uri="{FF2B5EF4-FFF2-40B4-BE49-F238E27FC236}">
              <a16:creationId xmlns:a16="http://schemas.microsoft.com/office/drawing/2014/main" id="{32FB9466-2BB1-4B1F-AC5E-594E3797663B}"/>
            </a:ext>
          </a:extLst>
        </xdr:cNvPr>
        <xdr:cNvSpPr>
          <a:spLocks noChangeArrowheads="1"/>
        </xdr:cNvSpPr>
      </xdr:nvSpPr>
      <xdr:spPr>
        <a:xfrm>
          <a:off x="8572500" y="49634775"/>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171450</xdr:colOff>
      <xdr:row>279</xdr:row>
      <xdr:rowOff>47625</xdr:rowOff>
    </xdr:from>
    <xdr:to>
      <xdr:col>19</xdr:col>
      <xdr:colOff>180975</xdr:colOff>
      <xdr:row>279</xdr:row>
      <xdr:rowOff>152400</xdr:rowOff>
    </xdr:to>
    <xdr:sp macro="" textlink="">
      <xdr:nvSpPr>
        <xdr:cNvPr id="702" name="Freeform 10707">
          <a:extLst>
            <a:ext uri="{FF2B5EF4-FFF2-40B4-BE49-F238E27FC236}">
              <a16:creationId xmlns:a16="http://schemas.microsoft.com/office/drawing/2014/main" id="{9860C58A-2A8C-477A-AF25-B01EBA8DCB03}"/>
            </a:ext>
          </a:extLst>
        </xdr:cNvPr>
        <xdr:cNvSpPr/>
      </xdr:nvSpPr>
      <xdr:spPr>
        <a:xfrm>
          <a:off x="7166610" y="496157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171450</xdr:colOff>
      <xdr:row>279</xdr:row>
      <xdr:rowOff>47625</xdr:rowOff>
    </xdr:from>
    <xdr:to>
      <xdr:col>21</xdr:col>
      <xdr:colOff>180975</xdr:colOff>
      <xdr:row>279</xdr:row>
      <xdr:rowOff>152400</xdr:rowOff>
    </xdr:to>
    <xdr:sp macro="" textlink="">
      <xdr:nvSpPr>
        <xdr:cNvPr id="703" name="Freeform 10707">
          <a:extLst>
            <a:ext uri="{FF2B5EF4-FFF2-40B4-BE49-F238E27FC236}">
              <a16:creationId xmlns:a16="http://schemas.microsoft.com/office/drawing/2014/main" id="{5C00631C-0E06-44BB-B575-BB3535709DBB}"/>
            </a:ext>
          </a:extLst>
        </xdr:cNvPr>
        <xdr:cNvSpPr/>
      </xdr:nvSpPr>
      <xdr:spPr>
        <a:xfrm>
          <a:off x="7943850" y="496157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ln>
      </xdr:spPr>
    </xdr:sp>
    <xdr:clientData/>
  </xdr:twoCellAnchor>
  <xdr:twoCellAnchor>
    <xdr:from>
      <xdr:col>19</xdr:col>
      <xdr:colOff>171450</xdr:colOff>
      <xdr:row>279</xdr:row>
      <xdr:rowOff>47625</xdr:rowOff>
    </xdr:from>
    <xdr:to>
      <xdr:col>21</xdr:col>
      <xdr:colOff>180975</xdr:colOff>
      <xdr:row>279</xdr:row>
      <xdr:rowOff>152400</xdr:rowOff>
    </xdr:to>
    <xdr:sp macro="" textlink="">
      <xdr:nvSpPr>
        <xdr:cNvPr id="704" name="Freeform 10707">
          <a:extLst>
            <a:ext uri="{FF2B5EF4-FFF2-40B4-BE49-F238E27FC236}">
              <a16:creationId xmlns:a16="http://schemas.microsoft.com/office/drawing/2014/main" id="{B4B04F73-B761-42A4-A49D-7EA4CA548D89}"/>
            </a:ext>
          </a:extLst>
        </xdr:cNvPr>
        <xdr:cNvSpPr/>
      </xdr:nvSpPr>
      <xdr:spPr>
        <a:xfrm>
          <a:off x="7943850" y="4961572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0</xdr:colOff>
      <xdr:row>288</xdr:row>
      <xdr:rowOff>57150</xdr:rowOff>
    </xdr:from>
    <xdr:to>
      <xdr:col>2</xdr:col>
      <xdr:colOff>0</xdr:colOff>
      <xdr:row>290</xdr:row>
      <xdr:rowOff>0</xdr:rowOff>
    </xdr:to>
    <xdr:sp macro="" textlink="">
      <xdr:nvSpPr>
        <xdr:cNvPr id="705" name="AutoShape 46">
          <a:extLst>
            <a:ext uri="{FF2B5EF4-FFF2-40B4-BE49-F238E27FC236}">
              <a16:creationId xmlns:a16="http://schemas.microsoft.com/office/drawing/2014/main" id="{CA4A0F9C-44EE-4F85-B4AD-3275FEC978A5}"/>
            </a:ext>
          </a:extLst>
        </xdr:cNvPr>
        <xdr:cNvSpPr>
          <a:spLocks noChangeArrowheads="1"/>
        </xdr:cNvSpPr>
      </xdr:nvSpPr>
      <xdr:spPr>
        <a:xfrm>
          <a:off x="541020" y="5120259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288</xdr:row>
      <xdr:rowOff>57150</xdr:rowOff>
    </xdr:from>
    <xdr:to>
      <xdr:col>10</xdr:col>
      <xdr:colOff>0</xdr:colOff>
      <xdr:row>290</xdr:row>
      <xdr:rowOff>0</xdr:rowOff>
    </xdr:to>
    <xdr:sp macro="" textlink="">
      <xdr:nvSpPr>
        <xdr:cNvPr id="706" name="AutoShape 46">
          <a:extLst>
            <a:ext uri="{FF2B5EF4-FFF2-40B4-BE49-F238E27FC236}">
              <a16:creationId xmlns:a16="http://schemas.microsoft.com/office/drawing/2014/main" id="{C0CFA795-C334-414D-96C5-2D36370F74CF}"/>
            </a:ext>
          </a:extLst>
        </xdr:cNvPr>
        <xdr:cNvSpPr>
          <a:spLocks noChangeArrowheads="1"/>
        </xdr:cNvSpPr>
      </xdr:nvSpPr>
      <xdr:spPr>
        <a:xfrm>
          <a:off x="3855720" y="512025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288</xdr:row>
      <xdr:rowOff>57150</xdr:rowOff>
    </xdr:from>
    <xdr:to>
      <xdr:col>12</xdr:col>
      <xdr:colOff>0</xdr:colOff>
      <xdr:row>290</xdr:row>
      <xdr:rowOff>0</xdr:rowOff>
    </xdr:to>
    <xdr:sp macro="" textlink="">
      <xdr:nvSpPr>
        <xdr:cNvPr id="707" name="AutoShape 46">
          <a:extLst>
            <a:ext uri="{FF2B5EF4-FFF2-40B4-BE49-F238E27FC236}">
              <a16:creationId xmlns:a16="http://schemas.microsoft.com/office/drawing/2014/main" id="{F6C16660-ADA6-497D-A640-F3DC9089B187}"/>
            </a:ext>
          </a:extLst>
        </xdr:cNvPr>
        <xdr:cNvSpPr>
          <a:spLocks noChangeArrowheads="1"/>
        </xdr:cNvSpPr>
      </xdr:nvSpPr>
      <xdr:spPr>
        <a:xfrm>
          <a:off x="4640580" y="512025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288</xdr:row>
      <xdr:rowOff>57150</xdr:rowOff>
    </xdr:from>
    <xdr:to>
      <xdr:col>14</xdr:col>
      <xdr:colOff>0</xdr:colOff>
      <xdr:row>290</xdr:row>
      <xdr:rowOff>0</xdr:rowOff>
    </xdr:to>
    <xdr:sp macro="" textlink="">
      <xdr:nvSpPr>
        <xdr:cNvPr id="708" name="AutoShape 46">
          <a:extLst>
            <a:ext uri="{FF2B5EF4-FFF2-40B4-BE49-F238E27FC236}">
              <a16:creationId xmlns:a16="http://schemas.microsoft.com/office/drawing/2014/main" id="{699B6D7F-3B8E-45B0-9F3A-BA370F16CAA9}"/>
            </a:ext>
          </a:extLst>
        </xdr:cNvPr>
        <xdr:cNvSpPr>
          <a:spLocks noChangeArrowheads="1"/>
        </xdr:cNvSpPr>
      </xdr:nvSpPr>
      <xdr:spPr>
        <a:xfrm>
          <a:off x="5425440" y="51202590"/>
          <a:ext cx="365760" cy="293370"/>
        </a:xfrm>
        <a:prstGeom prst="triangle">
          <a:avLst>
            <a:gd name="adj" fmla="val 50000"/>
          </a:avLst>
        </a:prstGeom>
        <a:gradFill>
          <a:gsLst>
            <a:gs pos="98000">
              <a:srgbClr val="FE4444"/>
            </a:gs>
            <a:gs pos="100000">
              <a:srgbClr val="832B2B"/>
            </a:gs>
          </a:gsLst>
          <a:lin ang="5400000" scaled="0"/>
        </a:gradFill>
        <a:ln w="9525">
          <a:solidFill>
            <a:srgbClr val="000000"/>
          </a:solidFill>
          <a:miter lim="800000"/>
        </a:ln>
      </xdr:spPr>
    </xdr:sp>
    <xdr:clientData/>
  </xdr:twoCellAnchor>
  <xdr:twoCellAnchor>
    <xdr:from>
      <xdr:col>3</xdr:col>
      <xdr:colOff>0</xdr:colOff>
      <xdr:row>288</xdr:row>
      <xdr:rowOff>57150</xdr:rowOff>
    </xdr:from>
    <xdr:to>
      <xdr:col>3</xdr:col>
      <xdr:colOff>352425</xdr:colOff>
      <xdr:row>290</xdr:row>
      <xdr:rowOff>0</xdr:rowOff>
    </xdr:to>
    <xdr:sp macro="" textlink="">
      <xdr:nvSpPr>
        <xdr:cNvPr id="709" name="AutoShape 46">
          <a:extLst>
            <a:ext uri="{FF2B5EF4-FFF2-40B4-BE49-F238E27FC236}">
              <a16:creationId xmlns:a16="http://schemas.microsoft.com/office/drawing/2014/main" id="{C18ED4FC-4302-4BF4-B428-9A7BF197F9BC}"/>
            </a:ext>
          </a:extLst>
        </xdr:cNvPr>
        <xdr:cNvSpPr>
          <a:spLocks noChangeArrowheads="1"/>
        </xdr:cNvSpPr>
      </xdr:nvSpPr>
      <xdr:spPr>
        <a:xfrm>
          <a:off x="1440180" y="512025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288</xdr:row>
      <xdr:rowOff>57150</xdr:rowOff>
    </xdr:from>
    <xdr:to>
      <xdr:col>5</xdr:col>
      <xdr:colOff>352425</xdr:colOff>
      <xdr:row>290</xdr:row>
      <xdr:rowOff>0</xdr:rowOff>
    </xdr:to>
    <xdr:sp macro="" textlink="">
      <xdr:nvSpPr>
        <xdr:cNvPr id="710" name="AutoShape 46">
          <a:extLst>
            <a:ext uri="{FF2B5EF4-FFF2-40B4-BE49-F238E27FC236}">
              <a16:creationId xmlns:a16="http://schemas.microsoft.com/office/drawing/2014/main" id="{8C246BFA-69A3-47E1-BC67-3DB01A1BFABA}"/>
            </a:ext>
          </a:extLst>
        </xdr:cNvPr>
        <xdr:cNvSpPr>
          <a:spLocks noChangeArrowheads="1"/>
        </xdr:cNvSpPr>
      </xdr:nvSpPr>
      <xdr:spPr>
        <a:xfrm>
          <a:off x="2255520" y="512025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279</xdr:row>
      <xdr:rowOff>57150</xdr:rowOff>
    </xdr:from>
    <xdr:to>
      <xdr:col>27</xdr:col>
      <xdr:colOff>352425</xdr:colOff>
      <xdr:row>281</xdr:row>
      <xdr:rowOff>0</xdr:rowOff>
    </xdr:to>
    <xdr:sp macro="" textlink="">
      <xdr:nvSpPr>
        <xdr:cNvPr id="711" name="AutoShape 46">
          <a:extLst>
            <a:ext uri="{FF2B5EF4-FFF2-40B4-BE49-F238E27FC236}">
              <a16:creationId xmlns:a16="http://schemas.microsoft.com/office/drawing/2014/main" id="{A69626BC-085B-4B11-9C81-84F5CA4C80D4}"/>
            </a:ext>
          </a:extLst>
        </xdr:cNvPr>
        <xdr:cNvSpPr>
          <a:spLocks noChangeArrowheads="1"/>
        </xdr:cNvSpPr>
      </xdr:nvSpPr>
      <xdr:spPr>
        <a:xfrm>
          <a:off x="1087374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279</xdr:row>
      <xdr:rowOff>57150</xdr:rowOff>
    </xdr:from>
    <xdr:to>
      <xdr:col>25</xdr:col>
      <xdr:colOff>352425</xdr:colOff>
      <xdr:row>281</xdr:row>
      <xdr:rowOff>0</xdr:rowOff>
    </xdr:to>
    <xdr:sp macro="" textlink="">
      <xdr:nvSpPr>
        <xdr:cNvPr id="712" name="AutoShape 46">
          <a:extLst>
            <a:ext uri="{FF2B5EF4-FFF2-40B4-BE49-F238E27FC236}">
              <a16:creationId xmlns:a16="http://schemas.microsoft.com/office/drawing/2014/main" id="{43CC0652-EE39-4C07-A2E2-B0A1520A72B6}"/>
            </a:ext>
          </a:extLst>
        </xdr:cNvPr>
        <xdr:cNvSpPr>
          <a:spLocks noChangeArrowheads="1"/>
        </xdr:cNvSpPr>
      </xdr:nvSpPr>
      <xdr:spPr>
        <a:xfrm>
          <a:off x="1011936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279</xdr:row>
      <xdr:rowOff>57150</xdr:rowOff>
    </xdr:from>
    <xdr:to>
      <xdr:col>23</xdr:col>
      <xdr:colOff>352425</xdr:colOff>
      <xdr:row>281</xdr:row>
      <xdr:rowOff>0</xdr:rowOff>
    </xdr:to>
    <xdr:sp macro="" textlink="">
      <xdr:nvSpPr>
        <xdr:cNvPr id="713" name="AutoShape 46">
          <a:extLst>
            <a:ext uri="{FF2B5EF4-FFF2-40B4-BE49-F238E27FC236}">
              <a16:creationId xmlns:a16="http://schemas.microsoft.com/office/drawing/2014/main" id="{2C523A69-DB8E-44D8-AF58-84687BEB9572}"/>
            </a:ext>
          </a:extLst>
        </xdr:cNvPr>
        <xdr:cNvSpPr>
          <a:spLocks noChangeArrowheads="1"/>
        </xdr:cNvSpPr>
      </xdr:nvSpPr>
      <xdr:spPr>
        <a:xfrm>
          <a:off x="9349740" y="49625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171450</xdr:colOff>
      <xdr:row>288</xdr:row>
      <xdr:rowOff>47625</xdr:rowOff>
    </xdr:from>
    <xdr:to>
      <xdr:col>11</xdr:col>
      <xdr:colOff>180975</xdr:colOff>
      <xdr:row>288</xdr:row>
      <xdr:rowOff>152400</xdr:rowOff>
    </xdr:to>
    <xdr:sp macro="" textlink="">
      <xdr:nvSpPr>
        <xdr:cNvPr id="714" name="Freeform 10707">
          <a:extLst>
            <a:ext uri="{FF2B5EF4-FFF2-40B4-BE49-F238E27FC236}">
              <a16:creationId xmlns:a16="http://schemas.microsoft.com/office/drawing/2014/main" id="{B2C9F13B-9E8E-499C-A069-145DF0C27AAB}"/>
            </a:ext>
          </a:extLst>
        </xdr:cNvPr>
        <xdr:cNvSpPr/>
      </xdr:nvSpPr>
      <xdr:spPr>
        <a:xfrm>
          <a:off x="4027170" y="511930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171450</xdr:colOff>
      <xdr:row>288</xdr:row>
      <xdr:rowOff>47625</xdr:rowOff>
    </xdr:from>
    <xdr:to>
      <xdr:col>13</xdr:col>
      <xdr:colOff>180975</xdr:colOff>
      <xdr:row>288</xdr:row>
      <xdr:rowOff>152400</xdr:rowOff>
    </xdr:to>
    <xdr:sp macro="" textlink="">
      <xdr:nvSpPr>
        <xdr:cNvPr id="715" name="Freeform 10707">
          <a:extLst>
            <a:ext uri="{FF2B5EF4-FFF2-40B4-BE49-F238E27FC236}">
              <a16:creationId xmlns:a16="http://schemas.microsoft.com/office/drawing/2014/main" id="{56C9BEC7-A0BC-4EB8-82C1-C87DB05E986A}"/>
            </a:ext>
          </a:extLst>
        </xdr:cNvPr>
        <xdr:cNvSpPr/>
      </xdr:nvSpPr>
      <xdr:spPr>
        <a:xfrm>
          <a:off x="4812030" y="5119306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186690</xdr:colOff>
      <xdr:row>288</xdr:row>
      <xdr:rowOff>70486</xdr:rowOff>
    </xdr:from>
    <xdr:to>
      <xdr:col>15</xdr:col>
      <xdr:colOff>167640</xdr:colOff>
      <xdr:row>288</xdr:row>
      <xdr:rowOff>146685</xdr:rowOff>
    </xdr:to>
    <xdr:sp macro="" textlink="">
      <xdr:nvSpPr>
        <xdr:cNvPr id="716" name="Freeform 10707">
          <a:extLst>
            <a:ext uri="{FF2B5EF4-FFF2-40B4-BE49-F238E27FC236}">
              <a16:creationId xmlns:a16="http://schemas.microsoft.com/office/drawing/2014/main" id="{E5DB89AB-9430-4F3F-816A-6D212F4F8576}"/>
            </a:ext>
          </a:extLst>
        </xdr:cNvPr>
        <xdr:cNvSpPr/>
      </xdr:nvSpPr>
      <xdr:spPr>
        <a:xfrm>
          <a:off x="5612130" y="51215926"/>
          <a:ext cx="765810" cy="7619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183355</xdr:colOff>
      <xdr:row>279</xdr:row>
      <xdr:rowOff>47625</xdr:rowOff>
    </xdr:from>
    <xdr:to>
      <xdr:col>23</xdr:col>
      <xdr:colOff>192880</xdr:colOff>
      <xdr:row>279</xdr:row>
      <xdr:rowOff>152400</xdr:rowOff>
    </xdr:to>
    <xdr:sp macro="" textlink="">
      <xdr:nvSpPr>
        <xdr:cNvPr id="717" name="Freeform 10707">
          <a:extLst>
            <a:ext uri="{FF2B5EF4-FFF2-40B4-BE49-F238E27FC236}">
              <a16:creationId xmlns:a16="http://schemas.microsoft.com/office/drawing/2014/main" id="{40729C4C-36AF-4BF1-A960-F7BA77675208}"/>
            </a:ext>
          </a:extLst>
        </xdr:cNvPr>
        <xdr:cNvSpPr/>
      </xdr:nvSpPr>
      <xdr:spPr>
        <a:xfrm>
          <a:off x="8755855" y="4961572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279</xdr:row>
      <xdr:rowOff>47625</xdr:rowOff>
    </xdr:from>
    <xdr:to>
      <xdr:col>27</xdr:col>
      <xdr:colOff>180975</xdr:colOff>
      <xdr:row>279</xdr:row>
      <xdr:rowOff>152400</xdr:rowOff>
    </xdr:to>
    <xdr:sp macro="" textlink="">
      <xdr:nvSpPr>
        <xdr:cNvPr id="718" name="Freeform 10707">
          <a:extLst>
            <a:ext uri="{FF2B5EF4-FFF2-40B4-BE49-F238E27FC236}">
              <a16:creationId xmlns:a16="http://schemas.microsoft.com/office/drawing/2014/main" id="{DEFC3825-575A-4A72-82DE-A51AFE93BD0B}"/>
            </a:ext>
          </a:extLst>
        </xdr:cNvPr>
        <xdr:cNvSpPr/>
      </xdr:nvSpPr>
      <xdr:spPr>
        <a:xfrm>
          <a:off x="10290810" y="49615725"/>
          <a:ext cx="763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171450</xdr:colOff>
      <xdr:row>288</xdr:row>
      <xdr:rowOff>47625</xdr:rowOff>
    </xdr:from>
    <xdr:to>
      <xdr:col>3</xdr:col>
      <xdr:colOff>180975</xdr:colOff>
      <xdr:row>288</xdr:row>
      <xdr:rowOff>152400</xdr:rowOff>
    </xdr:to>
    <xdr:sp macro="" textlink="">
      <xdr:nvSpPr>
        <xdr:cNvPr id="719" name="Freeform 10707">
          <a:extLst>
            <a:ext uri="{FF2B5EF4-FFF2-40B4-BE49-F238E27FC236}">
              <a16:creationId xmlns:a16="http://schemas.microsoft.com/office/drawing/2014/main" id="{8CC7CFE8-8A79-43A6-ABC7-1B0D40FD9D8F}"/>
            </a:ext>
          </a:extLst>
        </xdr:cNvPr>
        <xdr:cNvSpPr/>
      </xdr:nvSpPr>
      <xdr:spPr>
        <a:xfrm>
          <a:off x="712470" y="51193065"/>
          <a:ext cx="9086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171450</xdr:colOff>
      <xdr:row>288</xdr:row>
      <xdr:rowOff>47625</xdr:rowOff>
    </xdr:from>
    <xdr:to>
      <xdr:col>5</xdr:col>
      <xdr:colOff>180975</xdr:colOff>
      <xdr:row>288</xdr:row>
      <xdr:rowOff>152400</xdr:rowOff>
    </xdr:to>
    <xdr:sp macro="" textlink="">
      <xdr:nvSpPr>
        <xdr:cNvPr id="720" name="Freeform 10707">
          <a:extLst>
            <a:ext uri="{FF2B5EF4-FFF2-40B4-BE49-F238E27FC236}">
              <a16:creationId xmlns:a16="http://schemas.microsoft.com/office/drawing/2014/main" id="{52BB787F-CA0A-4DFA-8BAD-78BA93266C6B}"/>
            </a:ext>
          </a:extLst>
        </xdr:cNvPr>
        <xdr:cNvSpPr/>
      </xdr:nvSpPr>
      <xdr:spPr>
        <a:xfrm>
          <a:off x="1611630" y="5119306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288</xdr:row>
      <xdr:rowOff>47625</xdr:rowOff>
    </xdr:from>
    <xdr:to>
      <xdr:col>7</xdr:col>
      <xdr:colOff>180975</xdr:colOff>
      <xdr:row>288</xdr:row>
      <xdr:rowOff>152400</xdr:rowOff>
    </xdr:to>
    <xdr:sp macro="" textlink="">
      <xdr:nvSpPr>
        <xdr:cNvPr id="721" name="Freeform 10707">
          <a:extLst>
            <a:ext uri="{FF2B5EF4-FFF2-40B4-BE49-F238E27FC236}">
              <a16:creationId xmlns:a16="http://schemas.microsoft.com/office/drawing/2014/main" id="{E51056AC-4164-4325-B317-55059FF2FA8F}"/>
            </a:ext>
          </a:extLst>
        </xdr:cNvPr>
        <xdr:cNvSpPr/>
      </xdr:nvSpPr>
      <xdr:spPr>
        <a:xfrm>
          <a:off x="2426970" y="511930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171450</xdr:colOff>
      <xdr:row>288</xdr:row>
      <xdr:rowOff>47625</xdr:rowOff>
    </xdr:from>
    <xdr:to>
      <xdr:col>1</xdr:col>
      <xdr:colOff>180975</xdr:colOff>
      <xdr:row>288</xdr:row>
      <xdr:rowOff>152400</xdr:rowOff>
    </xdr:to>
    <xdr:sp macro="" textlink="">
      <xdr:nvSpPr>
        <xdr:cNvPr id="722" name="Freeform 10707">
          <a:extLst>
            <a:ext uri="{FF2B5EF4-FFF2-40B4-BE49-F238E27FC236}">
              <a16:creationId xmlns:a16="http://schemas.microsoft.com/office/drawing/2014/main" id="{97FA142D-0046-49A8-B6FC-E017E79E324B}"/>
            </a:ext>
          </a:extLst>
        </xdr:cNvPr>
        <xdr:cNvSpPr/>
      </xdr:nvSpPr>
      <xdr:spPr>
        <a:xfrm>
          <a:off x="171450" y="51193065"/>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0</xdr:colOff>
      <xdr:row>290</xdr:row>
      <xdr:rowOff>0</xdr:rowOff>
    </xdr:from>
    <xdr:to>
      <xdr:col>13</xdr:col>
      <xdr:colOff>352425</xdr:colOff>
      <xdr:row>290</xdr:row>
      <xdr:rowOff>0</xdr:rowOff>
    </xdr:to>
    <xdr:sp macro="" textlink="">
      <xdr:nvSpPr>
        <xdr:cNvPr id="723" name="AutoShape 46">
          <a:extLst>
            <a:ext uri="{FF2B5EF4-FFF2-40B4-BE49-F238E27FC236}">
              <a16:creationId xmlns:a16="http://schemas.microsoft.com/office/drawing/2014/main" id="{34B91EB0-A1EC-4E48-8F9A-24807ECB4846}"/>
            </a:ext>
          </a:extLst>
        </xdr:cNvPr>
        <xdr:cNvSpPr>
          <a:spLocks noChangeArrowheads="1"/>
        </xdr:cNvSpPr>
      </xdr:nvSpPr>
      <xdr:spPr>
        <a:xfrm>
          <a:off x="5425440" y="51495960"/>
          <a:ext cx="352425" cy="0"/>
        </a:xfrm>
        <a:prstGeom prst="triangle">
          <a:avLst>
            <a:gd name="adj" fmla="val 50000"/>
          </a:avLst>
        </a:prstGeom>
        <a:noFill/>
        <a:ln w="9525">
          <a:solidFill>
            <a:srgbClr val="000000"/>
          </a:solidFill>
          <a:miter lim="800000"/>
        </a:ln>
      </xdr:spPr>
    </xdr:sp>
    <xdr:clientData/>
  </xdr:twoCellAnchor>
  <xdr:twoCellAnchor>
    <xdr:from>
      <xdr:col>1</xdr:col>
      <xdr:colOff>0</xdr:colOff>
      <xdr:row>315</xdr:row>
      <xdr:rowOff>57150</xdr:rowOff>
    </xdr:from>
    <xdr:to>
      <xdr:col>2</xdr:col>
      <xdr:colOff>0</xdr:colOff>
      <xdr:row>317</xdr:row>
      <xdr:rowOff>0</xdr:rowOff>
    </xdr:to>
    <xdr:sp macro="" textlink="">
      <xdr:nvSpPr>
        <xdr:cNvPr id="724" name="AutoShape 46">
          <a:extLst>
            <a:ext uri="{FF2B5EF4-FFF2-40B4-BE49-F238E27FC236}">
              <a16:creationId xmlns:a16="http://schemas.microsoft.com/office/drawing/2014/main" id="{89D10E4A-1D08-4605-A09A-4520C98B22BB}"/>
            </a:ext>
          </a:extLst>
        </xdr:cNvPr>
        <xdr:cNvSpPr>
          <a:spLocks noChangeArrowheads="1"/>
        </xdr:cNvSpPr>
      </xdr:nvSpPr>
      <xdr:spPr>
        <a:xfrm>
          <a:off x="541020" y="5593461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315</xdr:row>
      <xdr:rowOff>57150</xdr:rowOff>
    </xdr:from>
    <xdr:to>
      <xdr:col>4</xdr:col>
      <xdr:colOff>0</xdr:colOff>
      <xdr:row>317</xdr:row>
      <xdr:rowOff>0</xdr:rowOff>
    </xdr:to>
    <xdr:sp macro="" textlink="">
      <xdr:nvSpPr>
        <xdr:cNvPr id="725" name="AutoShape 46">
          <a:extLst>
            <a:ext uri="{FF2B5EF4-FFF2-40B4-BE49-F238E27FC236}">
              <a16:creationId xmlns:a16="http://schemas.microsoft.com/office/drawing/2014/main" id="{FCA42092-4F21-4B3D-ACB9-614EA579FD14}"/>
            </a:ext>
          </a:extLst>
        </xdr:cNvPr>
        <xdr:cNvSpPr>
          <a:spLocks noChangeArrowheads="1"/>
        </xdr:cNvSpPr>
      </xdr:nvSpPr>
      <xdr:spPr>
        <a:xfrm>
          <a:off x="1440180" y="5593461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315</xdr:row>
      <xdr:rowOff>57150</xdr:rowOff>
    </xdr:from>
    <xdr:to>
      <xdr:col>7</xdr:col>
      <xdr:colOff>352425</xdr:colOff>
      <xdr:row>317</xdr:row>
      <xdr:rowOff>0</xdr:rowOff>
    </xdr:to>
    <xdr:sp macro="" textlink="">
      <xdr:nvSpPr>
        <xdr:cNvPr id="726" name="AutoShape 46">
          <a:extLst>
            <a:ext uri="{FF2B5EF4-FFF2-40B4-BE49-F238E27FC236}">
              <a16:creationId xmlns:a16="http://schemas.microsoft.com/office/drawing/2014/main" id="{E9133823-36A5-4E2C-80CE-F9300D3F08F5}"/>
            </a:ext>
          </a:extLst>
        </xdr:cNvPr>
        <xdr:cNvSpPr>
          <a:spLocks noChangeArrowheads="1"/>
        </xdr:cNvSpPr>
      </xdr:nvSpPr>
      <xdr:spPr>
        <a:xfrm>
          <a:off x="305562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7620</xdr:colOff>
      <xdr:row>315</xdr:row>
      <xdr:rowOff>64770</xdr:rowOff>
    </xdr:from>
    <xdr:to>
      <xdr:col>9</xdr:col>
      <xdr:colOff>360045</xdr:colOff>
      <xdr:row>317</xdr:row>
      <xdr:rowOff>7620</xdr:rowOff>
    </xdr:to>
    <xdr:sp macro="" textlink="">
      <xdr:nvSpPr>
        <xdr:cNvPr id="727" name="AutoShape 46">
          <a:extLst>
            <a:ext uri="{FF2B5EF4-FFF2-40B4-BE49-F238E27FC236}">
              <a16:creationId xmlns:a16="http://schemas.microsoft.com/office/drawing/2014/main" id="{019CB7D1-B6CD-496D-B58A-98721013C1E1}"/>
            </a:ext>
          </a:extLst>
        </xdr:cNvPr>
        <xdr:cNvSpPr>
          <a:spLocks noChangeArrowheads="1"/>
        </xdr:cNvSpPr>
      </xdr:nvSpPr>
      <xdr:spPr>
        <a:xfrm>
          <a:off x="3863340" y="55942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315</xdr:row>
      <xdr:rowOff>57150</xdr:rowOff>
    </xdr:from>
    <xdr:to>
      <xdr:col>11</xdr:col>
      <xdr:colOff>352425</xdr:colOff>
      <xdr:row>317</xdr:row>
      <xdr:rowOff>0</xdr:rowOff>
    </xdr:to>
    <xdr:sp macro="" textlink="">
      <xdr:nvSpPr>
        <xdr:cNvPr id="728" name="AutoShape 46">
          <a:extLst>
            <a:ext uri="{FF2B5EF4-FFF2-40B4-BE49-F238E27FC236}">
              <a16:creationId xmlns:a16="http://schemas.microsoft.com/office/drawing/2014/main" id="{C9770E4C-256D-41BC-87FB-91C966341134}"/>
            </a:ext>
          </a:extLst>
        </xdr:cNvPr>
        <xdr:cNvSpPr>
          <a:spLocks noChangeArrowheads="1"/>
        </xdr:cNvSpPr>
      </xdr:nvSpPr>
      <xdr:spPr>
        <a:xfrm>
          <a:off x="464058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306</xdr:row>
      <xdr:rowOff>57150</xdr:rowOff>
    </xdr:from>
    <xdr:to>
      <xdr:col>23</xdr:col>
      <xdr:colOff>352425</xdr:colOff>
      <xdr:row>308</xdr:row>
      <xdr:rowOff>0</xdr:rowOff>
    </xdr:to>
    <xdr:sp macro="" textlink="">
      <xdr:nvSpPr>
        <xdr:cNvPr id="729" name="AutoShape 46">
          <a:extLst>
            <a:ext uri="{FF2B5EF4-FFF2-40B4-BE49-F238E27FC236}">
              <a16:creationId xmlns:a16="http://schemas.microsoft.com/office/drawing/2014/main" id="{20B15BF8-1FAB-4113-8E64-29E471E64119}"/>
            </a:ext>
          </a:extLst>
        </xdr:cNvPr>
        <xdr:cNvSpPr>
          <a:spLocks noChangeArrowheads="1"/>
        </xdr:cNvSpPr>
      </xdr:nvSpPr>
      <xdr:spPr>
        <a:xfrm>
          <a:off x="934974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306</xdr:row>
      <xdr:rowOff>57150</xdr:rowOff>
    </xdr:from>
    <xdr:to>
      <xdr:col>25</xdr:col>
      <xdr:colOff>352425</xdr:colOff>
      <xdr:row>308</xdr:row>
      <xdr:rowOff>0</xdr:rowOff>
    </xdr:to>
    <xdr:sp macro="" textlink="">
      <xdr:nvSpPr>
        <xdr:cNvPr id="730" name="AutoShape 46">
          <a:extLst>
            <a:ext uri="{FF2B5EF4-FFF2-40B4-BE49-F238E27FC236}">
              <a16:creationId xmlns:a16="http://schemas.microsoft.com/office/drawing/2014/main" id="{63617E78-06BC-4769-B1D4-CE75E23C4174}"/>
            </a:ext>
          </a:extLst>
        </xdr:cNvPr>
        <xdr:cNvSpPr>
          <a:spLocks noChangeArrowheads="1"/>
        </xdr:cNvSpPr>
      </xdr:nvSpPr>
      <xdr:spPr>
        <a:xfrm>
          <a:off x="1011936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306</xdr:row>
      <xdr:rowOff>57150</xdr:rowOff>
    </xdr:from>
    <xdr:to>
      <xdr:col>17</xdr:col>
      <xdr:colOff>352425</xdr:colOff>
      <xdr:row>308</xdr:row>
      <xdr:rowOff>0</xdr:rowOff>
    </xdr:to>
    <xdr:sp macro="" textlink="">
      <xdr:nvSpPr>
        <xdr:cNvPr id="731" name="AutoShape 46">
          <a:extLst>
            <a:ext uri="{FF2B5EF4-FFF2-40B4-BE49-F238E27FC236}">
              <a16:creationId xmlns:a16="http://schemas.microsoft.com/office/drawing/2014/main" id="{543322D7-5DC5-44C8-8CA9-DE79ED542D13}"/>
            </a:ext>
          </a:extLst>
        </xdr:cNvPr>
        <xdr:cNvSpPr>
          <a:spLocks noChangeArrowheads="1"/>
        </xdr:cNvSpPr>
      </xdr:nvSpPr>
      <xdr:spPr>
        <a:xfrm>
          <a:off x="699516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306</xdr:row>
      <xdr:rowOff>57150</xdr:rowOff>
    </xdr:from>
    <xdr:to>
      <xdr:col>15</xdr:col>
      <xdr:colOff>352425</xdr:colOff>
      <xdr:row>308</xdr:row>
      <xdr:rowOff>0</xdr:rowOff>
    </xdr:to>
    <xdr:sp macro="" textlink="">
      <xdr:nvSpPr>
        <xdr:cNvPr id="732" name="AutoShape 46">
          <a:extLst>
            <a:ext uri="{FF2B5EF4-FFF2-40B4-BE49-F238E27FC236}">
              <a16:creationId xmlns:a16="http://schemas.microsoft.com/office/drawing/2014/main" id="{FC4E74C7-C9E0-426A-9FD9-E9156DE08FF8}"/>
            </a:ext>
          </a:extLst>
        </xdr:cNvPr>
        <xdr:cNvSpPr>
          <a:spLocks noChangeArrowheads="1"/>
        </xdr:cNvSpPr>
      </xdr:nvSpPr>
      <xdr:spPr>
        <a:xfrm>
          <a:off x="6210300" y="543572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335</xdr:row>
      <xdr:rowOff>0</xdr:rowOff>
    </xdr:from>
    <xdr:to>
      <xdr:col>5</xdr:col>
      <xdr:colOff>352425</xdr:colOff>
      <xdr:row>335</xdr:row>
      <xdr:rowOff>0</xdr:rowOff>
    </xdr:to>
    <xdr:sp macro="" textlink="">
      <xdr:nvSpPr>
        <xdr:cNvPr id="733" name="AutoShape 46">
          <a:extLst>
            <a:ext uri="{FF2B5EF4-FFF2-40B4-BE49-F238E27FC236}">
              <a16:creationId xmlns:a16="http://schemas.microsoft.com/office/drawing/2014/main" id="{DCFFEB6C-5860-4D1F-B107-52709E6AE419}"/>
            </a:ext>
          </a:extLst>
        </xdr:cNvPr>
        <xdr:cNvSpPr>
          <a:spLocks noChangeArrowheads="1"/>
        </xdr:cNvSpPr>
      </xdr:nvSpPr>
      <xdr:spPr>
        <a:xfrm>
          <a:off x="2255520" y="59382660"/>
          <a:ext cx="352425" cy="0"/>
        </a:xfrm>
        <a:prstGeom prst="triangle">
          <a:avLst>
            <a:gd name="adj" fmla="val 50000"/>
          </a:avLst>
        </a:prstGeom>
        <a:noFill/>
        <a:ln w="9525">
          <a:solidFill>
            <a:srgbClr val="000000"/>
          </a:solidFill>
          <a:miter lim="800000"/>
        </a:ln>
      </xdr:spPr>
    </xdr:sp>
    <xdr:clientData/>
  </xdr:twoCellAnchor>
  <xdr:twoCellAnchor>
    <xdr:from>
      <xdr:col>21</xdr:col>
      <xdr:colOff>0</xdr:colOff>
      <xdr:row>326</xdr:row>
      <xdr:rowOff>0</xdr:rowOff>
    </xdr:from>
    <xdr:to>
      <xdr:col>21</xdr:col>
      <xdr:colOff>352425</xdr:colOff>
      <xdr:row>326</xdr:row>
      <xdr:rowOff>0</xdr:rowOff>
    </xdr:to>
    <xdr:sp macro="" textlink="">
      <xdr:nvSpPr>
        <xdr:cNvPr id="734" name="AutoShape 46">
          <a:extLst>
            <a:ext uri="{FF2B5EF4-FFF2-40B4-BE49-F238E27FC236}">
              <a16:creationId xmlns:a16="http://schemas.microsoft.com/office/drawing/2014/main" id="{666178BE-4035-4C47-8D29-2CA74F263E3B}"/>
            </a:ext>
          </a:extLst>
        </xdr:cNvPr>
        <xdr:cNvSpPr>
          <a:spLocks noChangeArrowheads="1"/>
        </xdr:cNvSpPr>
      </xdr:nvSpPr>
      <xdr:spPr>
        <a:xfrm>
          <a:off x="8572500" y="57805320"/>
          <a:ext cx="352425" cy="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7620</xdr:colOff>
      <xdr:row>324</xdr:row>
      <xdr:rowOff>45720</xdr:rowOff>
    </xdr:from>
    <xdr:to>
      <xdr:col>4</xdr:col>
      <xdr:colOff>0</xdr:colOff>
      <xdr:row>326</xdr:row>
      <xdr:rowOff>0</xdr:rowOff>
    </xdr:to>
    <xdr:sp macro="" textlink="">
      <xdr:nvSpPr>
        <xdr:cNvPr id="735" name="AutoShape 46">
          <a:extLst>
            <a:ext uri="{FF2B5EF4-FFF2-40B4-BE49-F238E27FC236}">
              <a16:creationId xmlns:a16="http://schemas.microsoft.com/office/drawing/2014/main" id="{FEAC1219-3B41-4504-8775-EE2462407763}"/>
            </a:ext>
          </a:extLst>
        </xdr:cNvPr>
        <xdr:cNvSpPr>
          <a:spLocks noChangeArrowheads="1"/>
        </xdr:cNvSpPr>
      </xdr:nvSpPr>
      <xdr:spPr>
        <a:xfrm>
          <a:off x="1447800" y="57500520"/>
          <a:ext cx="373380" cy="30480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7620</xdr:colOff>
      <xdr:row>324</xdr:row>
      <xdr:rowOff>57150</xdr:rowOff>
    </xdr:from>
    <xdr:to>
      <xdr:col>5</xdr:col>
      <xdr:colOff>360045</xdr:colOff>
      <xdr:row>326</xdr:row>
      <xdr:rowOff>0</xdr:rowOff>
    </xdr:to>
    <xdr:sp macro="" textlink="">
      <xdr:nvSpPr>
        <xdr:cNvPr id="736" name="AutoShape 46">
          <a:extLst>
            <a:ext uri="{FF2B5EF4-FFF2-40B4-BE49-F238E27FC236}">
              <a16:creationId xmlns:a16="http://schemas.microsoft.com/office/drawing/2014/main" id="{53283608-CA13-4132-8FD5-893D296D4FFF}"/>
            </a:ext>
          </a:extLst>
        </xdr:cNvPr>
        <xdr:cNvSpPr>
          <a:spLocks noChangeArrowheads="1"/>
        </xdr:cNvSpPr>
      </xdr:nvSpPr>
      <xdr:spPr>
        <a:xfrm>
          <a:off x="2263140" y="575119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7620</xdr:colOff>
      <xdr:row>315</xdr:row>
      <xdr:rowOff>57150</xdr:rowOff>
    </xdr:from>
    <xdr:to>
      <xdr:col>23</xdr:col>
      <xdr:colOff>360045</xdr:colOff>
      <xdr:row>317</xdr:row>
      <xdr:rowOff>0</xdr:rowOff>
    </xdr:to>
    <xdr:sp macro="" textlink="">
      <xdr:nvSpPr>
        <xdr:cNvPr id="737" name="AutoShape 46">
          <a:extLst>
            <a:ext uri="{FF2B5EF4-FFF2-40B4-BE49-F238E27FC236}">
              <a16:creationId xmlns:a16="http://schemas.microsoft.com/office/drawing/2014/main" id="{2A381785-0444-407C-922B-AFAF53A3432A}"/>
            </a:ext>
          </a:extLst>
        </xdr:cNvPr>
        <xdr:cNvSpPr>
          <a:spLocks noChangeArrowheads="1"/>
        </xdr:cNvSpPr>
      </xdr:nvSpPr>
      <xdr:spPr>
        <a:xfrm>
          <a:off x="935736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315</xdr:row>
      <xdr:rowOff>57150</xdr:rowOff>
    </xdr:from>
    <xdr:to>
      <xdr:col>25</xdr:col>
      <xdr:colOff>352425</xdr:colOff>
      <xdr:row>317</xdr:row>
      <xdr:rowOff>0</xdr:rowOff>
    </xdr:to>
    <xdr:sp macro="" textlink="">
      <xdr:nvSpPr>
        <xdr:cNvPr id="738" name="AutoShape 46">
          <a:extLst>
            <a:ext uri="{FF2B5EF4-FFF2-40B4-BE49-F238E27FC236}">
              <a16:creationId xmlns:a16="http://schemas.microsoft.com/office/drawing/2014/main" id="{FB583176-4D91-4156-91B9-CCAD162AB465}"/>
            </a:ext>
          </a:extLst>
        </xdr:cNvPr>
        <xdr:cNvSpPr>
          <a:spLocks noChangeArrowheads="1"/>
        </xdr:cNvSpPr>
      </xdr:nvSpPr>
      <xdr:spPr>
        <a:xfrm>
          <a:off x="1011936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15240</xdr:colOff>
      <xdr:row>315</xdr:row>
      <xdr:rowOff>64770</xdr:rowOff>
    </xdr:from>
    <xdr:to>
      <xdr:col>20</xdr:col>
      <xdr:colOff>1905</xdr:colOff>
      <xdr:row>317</xdr:row>
      <xdr:rowOff>7620</xdr:rowOff>
    </xdr:to>
    <xdr:sp macro="" textlink="">
      <xdr:nvSpPr>
        <xdr:cNvPr id="739" name="AutoShape 46">
          <a:extLst>
            <a:ext uri="{FF2B5EF4-FFF2-40B4-BE49-F238E27FC236}">
              <a16:creationId xmlns:a16="http://schemas.microsoft.com/office/drawing/2014/main" id="{75A9C5CA-E7B7-4C51-A0A2-9A2BE47D9D94}"/>
            </a:ext>
          </a:extLst>
        </xdr:cNvPr>
        <xdr:cNvSpPr>
          <a:spLocks noChangeArrowheads="1"/>
        </xdr:cNvSpPr>
      </xdr:nvSpPr>
      <xdr:spPr>
        <a:xfrm>
          <a:off x="7787640" y="559422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7620</xdr:colOff>
      <xdr:row>315</xdr:row>
      <xdr:rowOff>57150</xdr:rowOff>
    </xdr:from>
    <xdr:to>
      <xdr:col>17</xdr:col>
      <xdr:colOff>360045</xdr:colOff>
      <xdr:row>317</xdr:row>
      <xdr:rowOff>0</xdr:rowOff>
    </xdr:to>
    <xdr:sp macro="" textlink="">
      <xdr:nvSpPr>
        <xdr:cNvPr id="740" name="AutoShape 46">
          <a:extLst>
            <a:ext uri="{FF2B5EF4-FFF2-40B4-BE49-F238E27FC236}">
              <a16:creationId xmlns:a16="http://schemas.microsoft.com/office/drawing/2014/main" id="{239FEF38-4A81-4873-98AC-E59FB55DC8D0}"/>
            </a:ext>
          </a:extLst>
        </xdr:cNvPr>
        <xdr:cNvSpPr>
          <a:spLocks noChangeArrowheads="1"/>
        </xdr:cNvSpPr>
      </xdr:nvSpPr>
      <xdr:spPr>
        <a:xfrm>
          <a:off x="700278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7620</xdr:colOff>
      <xdr:row>315</xdr:row>
      <xdr:rowOff>57150</xdr:rowOff>
    </xdr:from>
    <xdr:to>
      <xdr:col>15</xdr:col>
      <xdr:colOff>360045</xdr:colOff>
      <xdr:row>317</xdr:row>
      <xdr:rowOff>0</xdr:rowOff>
    </xdr:to>
    <xdr:sp macro="" textlink="">
      <xdr:nvSpPr>
        <xdr:cNvPr id="741" name="AutoShape 46">
          <a:extLst>
            <a:ext uri="{FF2B5EF4-FFF2-40B4-BE49-F238E27FC236}">
              <a16:creationId xmlns:a16="http://schemas.microsoft.com/office/drawing/2014/main" id="{B8456B8F-3A78-4F81-ACBD-A4E4D0F00887}"/>
            </a:ext>
          </a:extLst>
        </xdr:cNvPr>
        <xdr:cNvSpPr>
          <a:spLocks noChangeArrowheads="1"/>
        </xdr:cNvSpPr>
      </xdr:nvSpPr>
      <xdr:spPr>
        <a:xfrm>
          <a:off x="6217920" y="559346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326</xdr:row>
      <xdr:rowOff>0</xdr:rowOff>
    </xdr:from>
    <xdr:to>
      <xdr:col>5</xdr:col>
      <xdr:colOff>352425</xdr:colOff>
      <xdr:row>326</xdr:row>
      <xdr:rowOff>0</xdr:rowOff>
    </xdr:to>
    <xdr:sp macro="" textlink="">
      <xdr:nvSpPr>
        <xdr:cNvPr id="742" name="AutoShape 46">
          <a:extLst>
            <a:ext uri="{FF2B5EF4-FFF2-40B4-BE49-F238E27FC236}">
              <a16:creationId xmlns:a16="http://schemas.microsoft.com/office/drawing/2014/main" id="{E01E5F41-63B3-451D-B1FD-C0C15521202D}"/>
            </a:ext>
          </a:extLst>
        </xdr:cNvPr>
        <xdr:cNvSpPr>
          <a:spLocks noChangeArrowheads="1"/>
        </xdr:cNvSpPr>
      </xdr:nvSpPr>
      <xdr:spPr>
        <a:xfrm>
          <a:off x="2255520" y="57805320"/>
          <a:ext cx="352425" cy="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342</xdr:row>
      <xdr:rowOff>57150</xdr:rowOff>
    </xdr:from>
    <xdr:to>
      <xdr:col>25</xdr:col>
      <xdr:colOff>352425</xdr:colOff>
      <xdr:row>344</xdr:row>
      <xdr:rowOff>0</xdr:rowOff>
    </xdr:to>
    <xdr:sp macro="" textlink="">
      <xdr:nvSpPr>
        <xdr:cNvPr id="743" name="AutoShape 46">
          <a:extLst>
            <a:ext uri="{FF2B5EF4-FFF2-40B4-BE49-F238E27FC236}">
              <a16:creationId xmlns:a16="http://schemas.microsoft.com/office/drawing/2014/main" id="{C09DCB45-C38E-42EB-BFAA-F55B0F7B4493}"/>
            </a:ext>
          </a:extLst>
        </xdr:cNvPr>
        <xdr:cNvSpPr>
          <a:spLocks noChangeArrowheads="1"/>
        </xdr:cNvSpPr>
      </xdr:nvSpPr>
      <xdr:spPr>
        <a:xfrm>
          <a:off x="1011936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342</xdr:row>
      <xdr:rowOff>57150</xdr:rowOff>
    </xdr:from>
    <xdr:to>
      <xdr:col>27</xdr:col>
      <xdr:colOff>352425</xdr:colOff>
      <xdr:row>344</xdr:row>
      <xdr:rowOff>0</xdr:rowOff>
    </xdr:to>
    <xdr:sp macro="" textlink="">
      <xdr:nvSpPr>
        <xdr:cNvPr id="744" name="AutoShape 46">
          <a:extLst>
            <a:ext uri="{FF2B5EF4-FFF2-40B4-BE49-F238E27FC236}">
              <a16:creationId xmlns:a16="http://schemas.microsoft.com/office/drawing/2014/main" id="{A08C8E64-2796-4AB5-BA90-8F51E233852D}"/>
            </a:ext>
          </a:extLst>
        </xdr:cNvPr>
        <xdr:cNvSpPr>
          <a:spLocks noChangeArrowheads="1"/>
        </xdr:cNvSpPr>
      </xdr:nvSpPr>
      <xdr:spPr>
        <a:xfrm>
          <a:off x="10873740" y="606666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354</xdr:row>
      <xdr:rowOff>0</xdr:rowOff>
    </xdr:from>
    <xdr:to>
      <xdr:col>5</xdr:col>
      <xdr:colOff>352425</xdr:colOff>
      <xdr:row>354</xdr:row>
      <xdr:rowOff>0</xdr:rowOff>
    </xdr:to>
    <xdr:sp macro="" textlink="">
      <xdr:nvSpPr>
        <xdr:cNvPr id="745" name="AutoShape 46">
          <a:extLst>
            <a:ext uri="{FF2B5EF4-FFF2-40B4-BE49-F238E27FC236}">
              <a16:creationId xmlns:a16="http://schemas.microsoft.com/office/drawing/2014/main" id="{4F8467EB-947D-4DD2-9320-94B22C53E2FF}"/>
            </a:ext>
          </a:extLst>
        </xdr:cNvPr>
        <xdr:cNvSpPr>
          <a:spLocks noChangeArrowheads="1"/>
        </xdr:cNvSpPr>
      </xdr:nvSpPr>
      <xdr:spPr>
        <a:xfrm>
          <a:off x="2255520" y="6271260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333</xdr:row>
      <xdr:rowOff>57150</xdr:rowOff>
    </xdr:from>
    <xdr:to>
      <xdr:col>23</xdr:col>
      <xdr:colOff>352425</xdr:colOff>
      <xdr:row>335</xdr:row>
      <xdr:rowOff>0</xdr:rowOff>
    </xdr:to>
    <xdr:sp macro="" textlink="">
      <xdr:nvSpPr>
        <xdr:cNvPr id="746" name="AutoShape 46">
          <a:extLst>
            <a:ext uri="{FF2B5EF4-FFF2-40B4-BE49-F238E27FC236}">
              <a16:creationId xmlns:a16="http://schemas.microsoft.com/office/drawing/2014/main" id="{A1762B21-D362-4F0B-8502-B041D77B54B2}"/>
            </a:ext>
          </a:extLst>
        </xdr:cNvPr>
        <xdr:cNvSpPr>
          <a:spLocks noChangeArrowheads="1"/>
        </xdr:cNvSpPr>
      </xdr:nvSpPr>
      <xdr:spPr>
        <a:xfrm>
          <a:off x="934974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333</xdr:row>
      <xdr:rowOff>57150</xdr:rowOff>
    </xdr:from>
    <xdr:to>
      <xdr:col>25</xdr:col>
      <xdr:colOff>352425</xdr:colOff>
      <xdr:row>335</xdr:row>
      <xdr:rowOff>0</xdr:rowOff>
    </xdr:to>
    <xdr:sp macro="" textlink="">
      <xdr:nvSpPr>
        <xdr:cNvPr id="747" name="AutoShape 46">
          <a:extLst>
            <a:ext uri="{FF2B5EF4-FFF2-40B4-BE49-F238E27FC236}">
              <a16:creationId xmlns:a16="http://schemas.microsoft.com/office/drawing/2014/main" id="{F30A2B88-0B10-4ABE-B746-D4DF3985FE1A}"/>
            </a:ext>
          </a:extLst>
        </xdr:cNvPr>
        <xdr:cNvSpPr>
          <a:spLocks noChangeArrowheads="1"/>
        </xdr:cNvSpPr>
      </xdr:nvSpPr>
      <xdr:spPr>
        <a:xfrm>
          <a:off x="10119360" y="590892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344</xdr:row>
      <xdr:rowOff>0</xdr:rowOff>
    </xdr:from>
    <xdr:to>
      <xdr:col>7</xdr:col>
      <xdr:colOff>352425</xdr:colOff>
      <xdr:row>344</xdr:row>
      <xdr:rowOff>0</xdr:rowOff>
    </xdr:to>
    <xdr:sp macro="" textlink="">
      <xdr:nvSpPr>
        <xdr:cNvPr id="748" name="AutoShape 46">
          <a:extLst>
            <a:ext uri="{FF2B5EF4-FFF2-40B4-BE49-F238E27FC236}">
              <a16:creationId xmlns:a16="http://schemas.microsoft.com/office/drawing/2014/main" id="{A1EF7EFF-99A3-460D-82E9-523D5763501D}"/>
            </a:ext>
          </a:extLst>
        </xdr:cNvPr>
        <xdr:cNvSpPr>
          <a:spLocks noChangeArrowheads="1"/>
        </xdr:cNvSpPr>
      </xdr:nvSpPr>
      <xdr:spPr>
        <a:xfrm>
          <a:off x="3055620" y="6096000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260</xdr:row>
      <xdr:rowOff>57150</xdr:rowOff>
    </xdr:from>
    <xdr:to>
      <xdr:col>9</xdr:col>
      <xdr:colOff>352425</xdr:colOff>
      <xdr:row>262</xdr:row>
      <xdr:rowOff>0</xdr:rowOff>
    </xdr:to>
    <xdr:sp macro="" textlink="">
      <xdr:nvSpPr>
        <xdr:cNvPr id="749" name="AutoShape 46">
          <a:extLst>
            <a:ext uri="{FF2B5EF4-FFF2-40B4-BE49-F238E27FC236}">
              <a16:creationId xmlns:a16="http://schemas.microsoft.com/office/drawing/2014/main" id="{C4AFBE6B-1A05-446B-B407-17228EC09949}"/>
            </a:ext>
          </a:extLst>
        </xdr:cNvPr>
        <xdr:cNvSpPr>
          <a:spLocks noChangeArrowheads="1"/>
        </xdr:cNvSpPr>
      </xdr:nvSpPr>
      <xdr:spPr>
        <a:xfrm>
          <a:off x="385572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260</xdr:row>
      <xdr:rowOff>57150</xdr:rowOff>
    </xdr:from>
    <xdr:to>
      <xdr:col>15</xdr:col>
      <xdr:colOff>352425</xdr:colOff>
      <xdr:row>262</xdr:row>
      <xdr:rowOff>0</xdr:rowOff>
    </xdr:to>
    <xdr:sp macro="" textlink="">
      <xdr:nvSpPr>
        <xdr:cNvPr id="750" name="AutoShape 46">
          <a:extLst>
            <a:ext uri="{FF2B5EF4-FFF2-40B4-BE49-F238E27FC236}">
              <a16:creationId xmlns:a16="http://schemas.microsoft.com/office/drawing/2014/main" id="{58449D97-DD97-46D0-AC3B-4F31E19BE911}"/>
            </a:ext>
          </a:extLst>
        </xdr:cNvPr>
        <xdr:cNvSpPr>
          <a:spLocks noChangeArrowheads="1"/>
        </xdr:cNvSpPr>
      </xdr:nvSpPr>
      <xdr:spPr>
        <a:xfrm>
          <a:off x="6210300" y="462953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260</xdr:row>
      <xdr:rowOff>57150</xdr:rowOff>
    </xdr:from>
    <xdr:to>
      <xdr:col>14</xdr:col>
      <xdr:colOff>0</xdr:colOff>
      <xdr:row>262</xdr:row>
      <xdr:rowOff>0</xdr:rowOff>
    </xdr:to>
    <xdr:sp macro="" textlink="">
      <xdr:nvSpPr>
        <xdr:cNvPr id="751" name="AutoShape 46">
          <a:extLst>
            <a:ext uri="{FF2B5EF4-FFF2-40B4-BE49-F238E27FC236}">
              <a16:creationId xmlns:a16="http://schemas.microsoft.com/office/drawing/2014/main" id="{D627955A-DF3D-4407-9607-B2A98E635A05}"/>
            </a:ext>
          </a:extLst>
        </xdr:cNvPr>
        <xdr:cNvSpPr>
          <a:spLocks noChangeArrowheads="1"/>
        </xdr:cNvSpPr>
      </xdr:nvSpPr>
      <xdr:spPr>
        <a:xfrm>
          <a:off x="5425440" y="46295310"/>
          <a:ext cx="365760" cy="293370"/>
        </a:xfrm>
        <a:prstGeom prst="triangle">
          <a:avLst>
            <a:gd name="adj" fmla="val 50000"/>
          </a:avLst>
        </a:prstGeom>
        <a:solidFill>
          <a:srgbClr val="FFFF00"/>
        </a:solidFill>
        <a:ln w="9525">
          <a:solidFill>
            <a:srgbClr val="000000"/>
          </a:solidFill>
          <a:miter lim="800000"/>
        </a:ln>
      </xdr:spPr>
    </xdr:sp>
    <xdr:clientData/>
  </xdr:twoCellAnchor>
  <xdr:twoCellAnchor>
    <xdr:from>
      <xdr:col>11</xdr:col>
      <xdr:colOff>0</xdr:colOff>
      <xdr:row>270</xdr:row>
      <xdr:rowOff>57150</xdr:rowOff>
    </xdr:from>
    <xdr:to>
      <xdr:col>11</xdr:col>
      <xdr:colOff>352425</xdr:colOff>
      <xdr:row>272</xdr:row>
      <xdr:rowOff>0</xdr:rowOff>
    </xdr:to>
    <xdr:sp macro="" textlink="">
      <xdr:nvSpPr>
        <xdr:cNvPr id="752" name="AutoShape 46">
          <a:extLst>
            <a:ext uri="{FF2B5EF4-FFF2-40B4-BE49-F238E27FC236}">
              <a16:creationId xmlns:a16="http://schemas.microsoft.com/office/drawing/2014/main" id="{4DC59851-97FC-4B0A-B74A-B91B42AB62A8}"/>
            </a:ext>
          </a:extLst>
        </xdr:cNvPr>
        <xdr:cNvSpPr>
          <a:spLocks noChangeArrowheads="1"/>
        </xdr:cNvSpPr>
      </xdr:nvSpPr>
      <xdr:spPr>
        <a:xfrm>
          <a:off x="4640580" y="480479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7620</xdr:colOff>
      <xdr:row>270</xdr:row>
      <xdr:rowOff>64770</xdr:rowOff>
    </xdr:from>
    <xdr:to>
      <xdr:col>17</xdr:col>
      <xdr:colOff>360045</xdr:colOff>
      <xdr:row>272</xdr:row>
      <xdr:rowOff>7620</xdr:rowOff>
    </xdr:to>
    <xdr:sp macro="" textlink="">
      <xdr:nvSpPr>
        <xdr:cNvPr id="753" name="AutoShape 46">
          <a:extLst>
            <a:ext uri="{FF2B5EF4-FFF2-40B4-BE49-F238E27FC236}">
              <a16:creationId xmlns:a16="http://schemas.microsoft.com/office/drawing/2014/main" id="{43CDAA98-9532-44FB-BC2D-A9315FED2A3E}"/>
            </a:ext>
          </a:extLst>
        </xdr:cNvPr>
        <xdr:cNvSpPr>
          <a:spLocks noChangeArrowheads="1"/>
        </xdr:cNvSpPr>
      </xdr:nvSpPr>
      <xdr:spPr>
        <a:xfrm>
          <a:off x="7002780" y="48055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279</xdr:row>
      <xdr:rowOff>57150</xdr:rowOff>
    </xdr:from>
    <xdr:to>
      <xdr:col>12</xdr:col>
      <xdr:colOff>0</xdr:colOff>
      <xdr:row>281</xdr:row>
      <xdr:rowOff>0</xdr:rowOff>
    </xdr:to>
    <xdr:sp macro="" textlink="">
      <xdr:nvSpPr>
        <xdr:cNvPr id="754" name="AutoShape 46">
          <a:extLst>
            <a:ext uri="{FF2B5EF4-FFF2-40B4-BE49-F238E27FC236}">
              <a16:creationId xmlns:a16="http://schemas.microsoft.com/office/drawing/2014/main" id="{156E018D-2F26-49AE-8ECC-5DE10ABA7BF8}"/>
            </a:ext>
          </a:extLst>
        </xdr:cNvPr>
        <xdr:cNvSpPr>
          <a:spLocks noChangeArrowheads="1"/>
        </xdr:cNvSpPr>
      </xdr:nvSpPr>
      <xdr:spPr>
        <a:xfrm>
          <a:off x="4640580" y="496252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15240</xdr:colOff>
      <xdr:row>297</xdr:row>
      <xdr:rowOff>57150</xdr:rowOff>
    </xdr:from>
    <xdr:to>
      <xdr:col>4</xdr:col>
      <xdr:colOff>1905</xdr:colOff>
      <xdr:row>299</xdr:row>
      <xdr:rowOff>0</xdr:rowOff>
    </xdr:to>
    <xdr:sp macro="" textlink="">
      <xdr:nvSpPr>
        <xdr:cNvPr id="755" name="AutoShape 46">
          <a:extLst>
            <a:ext uri="{FF2B5EF4-FFF2-40B4-BE49-F238E27FC236}">
              <a16:creationId xmlns:a16="http://schemas.microsoft.com/office/drawing/2014/main" id="{BC5667D8-47D9-4B44-8F8F-F9C421783419}"/>
            </a:ext>
          </a:extLst>
        </xdr:cNvPr>
        <xdr:cNvSpPr>
          <a:spLocks noChangeArrowheads="1"/>
        </xdr:cNvSpPr>
      </xdr:nvSpPr>
      <xdr:spPr>
        <a:xfrm>
          <a:off x="1455420" y="52779930"/>
          <a:ext cx="36766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306</xdr:row>
      <xdr:rowOff>57150</xdr:rowOff>
    </xdr:from>
    <xdr:to>
      <xdr:col>27</xdr:col>
      <xdr:colOff>352425</xdr:colOff>
      <xdr:row>308</xdr:row>
      <xdr:rowOff>0</xdr:rowOff>
    </xdr:to>
    <xdr:sp macro="" textlink="">
      <xdr:nvSpPr>
        <xdr:cNvPr id="756" name="AutoShape 46">
          <a:extLst>
            <a:ext uri="{FF2B5EF4-FFF2-40B4-BE49-F238E27FC236}">
              <a16:creationId xmlns:a16="http://schemas.microsoft.com/office/drawing/2014/main" id="{6C2F60EA-7B76-41DF-8900-49FC348B56E1}"/>
            </a:ext>
          </a:extLst>
        </xdr:cNvPr>
        <xdr:cNvSpPr>
          <a:spLocks noChangeArrowheads="1"/>
        </xdr:cNvSpPr>
      </xdr:nvSpPr>
      <xdr:spPr>
        <a:xfrm>
          <a:off x="10873740" y="54357270"/>
          <a:ext cx="352425" cy="293370"/>
        </a:xfrm>
        <a:prstGeom prst="triangle">
          <a:avLst>
            <a:gd name="adj" fmla="val 50000"/>
          </a:avLst>
        </a:prstGeom>
        <a:noFill/>
        <a:ln w="9525">
          <a:solidFill>
            <a:srgbClr val="000000"/>
          </a:solidFill>
          <a:miter lim="800000"/>
        </a:ln>
      </xdr:spPr>
    </xdr:sp>
    <xdr:clientData/>
  </xdr:twoCellAnchor>
  <xdr:twoCellAnchor>
    <xdr:from>
      <xdr:col>9</xdr:col>
      <xdr:colOff>0</xdr:colOff>
      <xdr:row>270</xdr:row>
      <xdr:rowOff>56028</xdr:rowOff>
    </xdr:from>
    <xdr:to>
      <xdr:col>10</xdr:col>
      <xdr:colOff>5043</xdr:colOff>
      <xdr:row>271</xdr:row>
      <xdr:rowOff>173690</xdr:rowOff>
    </xdr:to>
    <xdr:sp macro="" textlink="">
      <xdr:nvSpPr>
        <xdr:cNvPr id="757" name="AutoShape 46">
          <a:extLst>
            <a:ext uri="{FF2B5EF4-FFF2-40B4-BE49-F238E27FC236}">
              <a16:creationId xmlns:a16="http://schemas.microsoft.com/office/drawing/2014/main" id="{579B90E7-6B48-466B-BDF7-6A606B38A31E}"/>
            </a:ext>
          </a:extLst>
        </xdr:cNvPr>
        <xdr:cNvSpPr>
          <a:spLocks noChangeArrowheads="1"/>
        </xdr:cNvSpPr>
      </xdr:nvSpPr>
      <xdr:spPr>
        <a:xfrm>
          <a:off x="3855720" y="48046788"/>
          <a:ext cx="370803" cy="292922"/>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171450</xdr:colOff>
      <xdr:row>288</xdr:row>
      <xdr:rowOff>47625</xdr:rowOff>
    </xdr:from>
    <xdr:to>
      <xdr:col>9</xdr:col>
      <xdr:colOff>180975</xdr:colOff>
      <xdr:row>288</xdr:row>
      <xdr:rowOff>152400</xdr:rowOff>
    </xdr:to>
    <xdr:sp macro="" textlink="">
      <xdr:nvSpPr>
        <xdr:cNvPr id="758" name="Freeform 10707">
          <a:extLst>
            <a:ext uri="{FF2B5EF4-FFF2-40B4-BE49-F238E27FC236}">
              <a16:creationId xmlns:a16="http://schemas.microsoft.com/office/drawing/2014/main" id="{1DF8C086-37F4-46A3-B4CD-D2B08D2F3018}"/>
            </a:ext>
          </a:extLst>
        </xdr:cNvPr>
        <xdr:cNvSpPr/>
      </xdr:nvSpPr>
      <xdr:spPr>
        <a:xfrm>
          <a:off x="3227070" y="5119306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24</xdr:col>
      <xdr:colOff>133350</xdr:colOff>
      <xdr:row>355</xdr:row>
      <xdr:rowOff>85725</xdr:rowOff>
    </xdr:from>
    <xdr:to>
      <xdr:col>24</xdr:col>
      <xdr:colOff>200025</xdr:colOff>
      <xdr:row>357</xdr:row>
      <xdr:rowOff>171450</xdr:rowOff>
    </xdr:to>
    <xdr:sp macro="" textlink="">
      <xdr:nvSpPr>
        <xdr:cNvPr id="759" name="Rectangle 11590" descr="Light horizontal">
          <a:extLst>
            <a:ext uri="{FF2B5EF4-FFF2-40B4-BE49-F238E27FC236}">
              <a16:creationId xmlns:a16="http://schemas.microsoft.com/office/drawing/2014/main" id="{9B126852-0599-448B-BBDF-DCC7B3269C6A}"/>
            </a:ext>
          </a:extLst>
        </xdr:cNvPr>
        <xdr:cNvSpPr>
          <a:spLocks noChangeArrowheads="1"/>
        </xdr:cNvSpPr>
      </xdr:nvSpPr>
      <xdr:spPr>
        <a:xfrm>
          <a:off x="9848850" y="62973585"/>
          <a:ext cx="66675" cy="436245"/>
        </a:xfrm>
        <a:prstGeom prst="rect">
          <a:avLst/>
        </a:prstGeom>
        <a:pattFill prst="ltHorz">
          <a:fgClr>
            <a:srgbClr val="000000"/>
          </a:fgClr>
          <a:bgClr>
            <a:srgbClr val="FFFFFF"/>
          </a:bgClr>
        </a:pattFill>
        <a:ln w="9525">
          <a:solidFill>
            <a:srgbClr val="000000"/>
          </a:solidFill>
          <a:miter lim="800000"/>
        </a:ln>
      </xdr:spPr>
    </xdr:sp>
    <xdr:clientData/>
  </xdr:twoCellAnchor>
  <xdr:oneCellAnchor>
    <xdr:from>
      <xdr:col>26</xdr:col>
      <xdr:colOff>114300</xdr:colOff>
      <xdr:row>5</xdr:row>
      <xdr:rowOff>0</xdr:rowOff>
    </xdr:from>
    <xdr:ext cx="104775" cy="280036"/>
    <xdr:sp macro="" textlink="">
      <xdr:nvSpPr>
        <xdr:cNvPr id="760" name="Text Box 6212">
          <a:extLst>
            <a:ext uri="{FF2B5EF4-FFF2-40B4-BE49-F238E27FC236}">
              <a16:creationId xmlns:a16="http://schemas.microsoft.com/office/drawing/2014/main" id="{D02FC522-8EA0-4B8D-914C-9E22FA3C1152}"/>
            </a:ext>
          </a:extLst>
        </xdr:cNvPr>
        <xdr:cNvSpPr txBox="1">
          <a:spLocks noChangeArrowheads="1"/>
        </xdr:cNvSpPr>
      </xdr:nvSpPr>
      <xdr:spPr>
        <a:xfrm>
          <a:off x="10599420" y="1158240"/>
          <a:ext cx="104775" cy="28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23</xdr:col>
      <xdr:colOff>114300</xdr:colOff>
      <xdr:row>18</xdr:row>
      <xdr:rowOff>28575</xdr:rowOff>
    </xdr:from>
    <xdr:ext cx="104775" cy="431360"/>
    <xdr:sp macro="" textlink="">
      <xdr:nvSpPr>
        <xdr:cNvPr id="761" name="Text Box 11802">
          <a:extLst>
            <a:ext uri="{FF2B5EF4-FFF2-40B4-BE49-F238E27FC236}">
              <a16:creationId xmlns:a16="http://schemas.microsoft.com/office/drawing/2014/main" id="{66E7DF4B-425E-4704-BF33-C50CFF8E1E6E}"/>
            </a:ext>
          </a:extLst>
        </xdr:cNvPr>
        <xdr:cNvSpPr txBox="1">
          <a:spLocks noChangeArrowheads="1"/>
        </xdr:cNvSpPr>
      </xdr:nvSpPr>
      <xdr:spPr>
        <a:xfrm>
          <a:off x="9464040" y="3701415"/>
          <a:ext cx="104775" cy="431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101804</xdr:colOff>
      <xdr:row>15</xdr:row>
      <xdr:rowOff>28575</xdr:rowOff>
    </xdr:from>
    <xdr:ext cx="120050" cy="653574"/>
    <xdr:pic>
      <xdr:nvPicPr>
        <xdr:cNvPr id="762" name="Picture 11597">
          <a:extLst>
            <a:ext uri="{FF2B5EF4-FFF2-40B4-BE49-F238E27FC236}">
              <a16:creationId xmlns:a16="http://schemas.microsoft.com/office/drawing/2014/main" id="{B5DF67B0-61C9-4E11-851F-F1323E35FA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957524" y="3015615"/>
          <a:ext cx="120050" cy="6535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5014</xdr:colOff>
      <xdr:row>10</xdr:row>
      <xdr:rowOff>152400</xdr:rowOff>
    </xdr:from>
    <xdr:to>
      <xdr:col>7</xdr:col>
      <xdr:colOff>5014</xdr:colOff>
      <xdr:row>11</xdr:row>
      <xdr:rowOff>57150</xdr:rowOff>
    </xdr:to>
    <xdr:sp macro="" textlink="">
      <xdr:nvSpPr>
        <xdr:cNvPr id="763" name="Rectangle 10693">
          <a:extLst>
            <a:ext uri="{FF2B5EF4-FFF2-40B4-BE49-F238E27FC236}">
              <a16:creationId xmlns:a16="http://schemas.microsoft.com/office/drawing/2014/main" id="{CFA7DC05-55BB-4EAC-8ECE-F4A4A1472410}"/>
            </a:ext>
          </a:extLst>
        </xdr:cNvPr>
        <xdr:cNvSpPr>
          <a:spLocks noChangeArrowheads="1"/>
        </xdr:cNvSpPr>
      </xdr:nvSpPr>
      <xdr:spPr>
        <a:xfrm>
          <a:off x="2626294" y="2225040"/>
          <a:ext cx="434340" cy="87630"/>
        </a:xfrm>
        <a:prstGeom prst="rect">
          <a:avLst/>
        </a:prstGeom>
        <a:solidFill>
          <a:srgbClr val="000000"/>
        </a:solidFill>
        <a:ln w="9525">
          <a:solidFill>
            <a:srgbClr val="000000"/>
          </a:solidFill>
          <a:miter lim="800000"/>
        </a:ln>
      </xdr:spPr>
    </xdr:sp>
    <xdr:clientData/>
  </xdr:twoCellAnchor>
  <xdr:twoCellAnchor>
    <xdr:from>
      <xdr:col>4</xdr:col>
      <xdr:colOff>180975</xdr:colOff>
      <xdr:row>7</xdr:row>
      <xdr:rowOff>28575</xdr:rowOff>
    </xdr:from>
    <xdr:to>
      <xdr:col>6</xdr:col>
      <xdr:colOff>190500</xdr:colOff>
      <xdr:row>7</xdr:row>
      <xdr:rowOff>133350</xdr:rowOff>
    </xdr:to>
    <xdr:sp macro="" textlink="">
      <xdr:nvSpPr>
        <xdr:cNvPr id="764" name="Freeform 10695">
          <a:extLst>
            <a:ext uri="{FF2B5EF4-FFF2-40B4-BE49-F238E27FC236}">
              <a16:creationId xmlns:a16="http://schemas.microsoft.com/office/drawing/2014/main" id="{B204D268-D9BD-457A-9049-9E7EC16294F4}"/>
            </a:ext>
          </a:extLst>
        </xdr:cNvPr>
        <xdr:cNvSpPr/>
      </xdr:nvSpPr>
      <xdr:spPr>
        <a:xfrm>
          <a:off x="2002155" y="1552575"/>
          <a:ext cx="8096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8</xdr:col>
      <xdr:colOff>0</xdr:colOff>
      <xdr:row>9</xdr:row>
      <xdr:rowOff>152400</xdr:rowOff>
    </xdr:from>
    <xdr:to>
      <xdr:col>9</xdr:col>
      <xdr:colOff>9525</xdr:colOff>
      <xdr:row>11</xdr:row>
      <xdr:rowOff>0</xdr:rowOff>
    </xdr:to>
    <xdr:sp macro="" textlink="">
      <xdr:nvSpPr>
        <xdr:cNvPr id="765" name="AutoShape 10697">
          <a:extLst>
            <a:ext uri="{FF2B5EF4-FFF2-40B4-BE49-F238E27FC236}">
              <a16:creationId xmlns:a16="http://schemas.microsoft.com/office/drawing/2014/main" id="{23B7D526-01BE-46AE-8CCD-E8DED69A516E}"/>
            </a:ext>
          </a:extLst>
        </xdr:cNvPr>
        <xdr:cNvSpPr>
          <a:spLocks noChangeArrowheads="1"/>
        </xdr:cNvSpPr>
      </xdr:nvSpPr>
      <xdr:spPr>
        <a:xfrm>
          <a:off x="3421380" y="2042160"/>
          <a:ext cx="443865" cy="213360"/>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766" name="AutoShape 10698">
          <a:extLst>
            <a:ext uri="{FF2B5EF4-FFF2-40B4-BE49-F238E27FC236}">
              <a16:creationId xmlns:a16="http://schemas.microsoft.com/office/drawing/2014/main" id="{E31F5531-73AB-4C62-8A3F-A8B8AE372372}"/>
            </a:ext>
          </a:extLst>
        </xdr:cNvPr>
        <xdr:cNvSpPr>
          <a:spLocks noChangeArrowheads="1"/>
        </xdr:cNvSpPr>
      </xdr:nvSpPr>
      <xdr:spPr>
        <a:xfrm rot="10800000">
          <a:off x="3421380" y="1899285"/>
          <a:ext cx="443865" cy="173355"/>
        </a:xfrm>
        <a:prstGeom prst="triangle">
          <a:avLst>
            <a:gd name="adj" fmla="val 50000"/>
          </a:avLst>
        </a:prstGeom>
        <a:noFill/>
        <a:ln w="9525">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767" name="Rectangle 10699">
          <a:extLst>
            <a:ext uri="{FF2B5EF4-FFF2-40B4-BE49-F238E27FC236}">
              <a16:creationId xmlns:a16="http://schemas.microsoft.com/office/drawing/2014/main" id="{5A23AE1C-46DC-4300-A339-FD3A25603C40}"/>
            </a:ext>
          </a:extLst>
        </xdr:cNvPr>
        <xdr:cNvSpPr>
          <a:spLocks noChangeArrowheads="1"/>
        </xdr:cNvSpPr>
      </xdr:nvSpPr>
      <xdr:spPr>
        <a:xfrm>
          <a:off x="3421380" y="2225040"/>
          <a:ext cx="434340" cy="87630"/>
        </a:xfrm>
        <a:prstGeom prst="rect">
          <a:avLst/>
        </a:prstGeom>
        <a:solidFill>
          <a:srgbClr val="FFFFFF"/>
        </a:solidFill>
        <a:ln w="9525">
          <a:solidFill>
            <a:srgbClr val="000000"/>
          </a:solidFill>
          <a:miter lim="800000"/>
        </a:ln>
      </xdr:spPr>
    </xdr:sp>
    <xdr:clientData/>
  </xdr:twoCellAnchor>
  <xdr:twoCellAnchor>
    <xdr:from>
      <xdr:col>10</xdr:col>
      <xdr:colOff>9525</xdr:colOff>
      <xdr:row>9</xdr:row>
      <xdr:rowOff>9525</xdr:rowOff>
    </xdr:from>
    <xdr:to>
      <xdr:col>11</xdr:col>
      <xdr:colOff>19551</xdr:colOff>
      <xdr:row>11</xdr:row>
      <xdr:rowOff>9525</xdr:rowOff>
    </xdr:to>
    <xdr:sp macro="" textlink="">
      <xdr:nvSpPr>
        <xdr:cNvPr id="768" name="Rectangle 10701">
          <a:extLst>
            <a:ext uri="{FF2B5EF4-FFF2-40B4-BE49-F238E27FC236}">
              <a16:creationId xmlns:a16="http://schemas.microsoft.com/office/drawing/2014/main" id="{B0D7A145-A667-4F06-AD5C-4F7001D9A87A}"/>
            </a:ext>
          </a:extLst>
        </xdr:cNvPr>
        <xdr:cNvSpPr>
          <a:spLocks noChangeArrowheads="1"/>
        </xdr:cNvSpPr>
      </xdr:nvSpPr>
      <xdr:spPr>
        <a:xfrm>
          <a:off x="4231005" y="1899285"/>
          <a:ext cx="429126" cy="365760"/>
        </a:xfrm>
        <a:prstGeom prst="rect">
          <a:avLst/>
        </a:prstGeom>
        <a:solidFill>
          <a:srgbClr val="FFFF00"/>
        </a:solidFill>
        <a:ln w="9525">
          <a:solidFill>
            <a:srgbClr val="000000"/>
          </a:solidFill>
          <a:miter lim="800000"/>
        </a:ln>
      </xdr:spPr>
    </xdr:sp>
    <xdr:clientData/>
  </xdr:twoCellAnchor>
  <xdr:twoCellAnchor>
    <xdr:from>
      <xdr:col>10</xdr:col>
      <xdr:colOff>0</xdr:colOff>
      <xdr:row>10</xdr:row>
      <xdr:rowOff>152400</xdr:rowOff>
    </xdr:from>
    <xdr:to>
      <xdr:col>11</xdr:col>
      <xdr:colOff>0</xdr:colOff>
      <xdr:row>11</xdr:row>
      <xdr:rowOff>57150</xdr:rowOff>
    </xdr:to>
    <xdr:sp macro="" textlink="">
      <xdr:nvSpPr>
        <xdr:cNvPr id="769" name="Rectangle 10704">
          <a:extLst>
            <a:ext uri="{FF2B5EF4-FFF2-40B4-BE49-F238E27FC236}">
              <a16:creationId xmlns:a16="http://schemas.microsoft.com/office/drawing/2014/main" id="{A1BDC17D-CC57-4555-9DB5-8EA2177795E7}"/>
            </a:ext>
          </a:extLst>
        </xdr:cNvPr>
        <xdr:cNvSpPr>
          <a:spLocks noChangeArrowheads="1"/>
        </xdr:cNvSpPr>
      </xdr:nvSpPr>
      <xdr:spPr>
        <a:xfrm>
          <a:off x="4221480" y="2225040"/>
          <a:ext cx="419100" cy="87630"/>
        </a:xfrm>
        <a:prstGeom prst="rect">
          <a:avLst/>
        </a:prstGeom>
        <a:solidFill>
          <a:srgbClr val="FFFFFF"/>
        </a:solidFill>
        <a:ln w="9525">
          <a:solidFill>
            <a:srgbClr val="000000"/>
          </a:solidFill>
          <a:miter lim="800000"/>
        </a:ln>
      </xdr:spPr>
    </xdr:sp>
    <xdr:clientData/>
  </xdr:twoCellAnchor>
  <xdr:twoCellAnchor>
    <xdr:from>
      <xdr:col>9</xdr:col>
      <xdr:colOff>354352</xdr:colOff>
      <xdr:row>7</xdr:row>
      <xdr:rowOff>38100</xdr:rowOff>
    </xdr:from>
    <xdr:to>
      <xdr:col>11</xdr:col>
      <xdr:colOff>20977</xdr:colOff>
      <xdr:row>9</xdr:row>
      <xdr:rowOff>19050</xdr:rowOff>
    </xdr:to>
    <xdr:sp macro="" textlink="">
      <xdr:nvSpPr>
        <xdr:cNvPr id="770" name="AutoShape 10705">
          <a:extLst>
            <a:ext uri="{FF2B5EF4-FFF2-40B4-BE49-F238E27FC236}">
              <a16:creationId xmlns:a16="http://schemas.microsoft.com/office/drawing/2014/main" id="{7DB15581-EF3D-42B6-833F-E04F7C82D3C0}"/>
            </a:ext>
          </a:extLst>
        </xdr:cNvPr>
        <xdr:cNvSpPr>
          <a:spLocks noChangeArrowheads="1"/>
        </xdr:cNvSpPr>
      </xdr:nvSpPr>
      <xdr:spPr>
        <a:xfrm>
          <a:off x="4210072" y="1562100"/>
          <a:ext cx="451485" cy="346710"/>
        </a:xfrm>
        <a:prstGeom prst="triangle">
          <a:avLst>
            <a:gd name="adj" fmla="val 50000"/>
          </a:avLst>
        </a:prstGeom>
        <a:solidFill>
          <a:srgbClr val="FFFF00"/>
        </a:solidFill>
        <a:ln w="9525">
          <a:solidFill>
            <a:srgbClr val="000000"/>
          </a:solidFill>
          <a:miter lim="800000"/>
        </a:ln>
      </xdr:spPr>
      <xdr:txBody>
        <a:bodyPr/>
        <a:lstStyle/>
        <a:p>
          <a:endParaRPr lang="en-US"/>
        </a:p>
      </xdr:txBody>
    </xdr:sp>
    <xdr:clientData/>
  </xdr:twoCellAnchor>
  <xdr:twoCellAnchor>
    <xdr:from>
      <xdr:col>8</xdr:col>
      <xdr:colOff>180975</xdr:colOff>
      <xdr:row>7</xdr:row>
      <xdr:rowOff>28575</xdr:rowOff>
    </xdr:from>
    <xdr:to>
      <xdr:col>10</xdr:col>
      <xdr:colOff>190500</xdr:colOff>
      <xdr:row>7</xdr:row>
      <xdr:rowOff>133350</xdr:rowOff>
    </xdr:to>
    <xdr:sp macro="" textlink="">
      <xdr:nvSpPr>
        <xdr:cNvPr id="771" name="Freeform 10706">
          <a:extLst>
            <a:ext uri="{FF2B5EF4-FFF2-40B4-BE49-F238E27FC236}">
              <a16:creationId xmlns:a16="http://schemas.microsoft.com/office/drawing/2014/main" id="{877B1D5F-2EC5-4B80-B335-7D30EB1B3637}"/>
            </a:ext>
          </a:extLst>
        </xdr:cNvPr>
        <xdr:cNvSpPr/>
      </xdr:nvSpPr>
      <xdr:spPr>
        <a:xfrm>
          <a:off x="3602355" y="1552575"/>
          <a:ext cx="8096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6</xdr:col>
      <xdr:colOff>161925</xdr:colOff>
      <xdr:row>7</xdr:row>
      <xdr:rowOff>28575</xdr:rowOff>
    </xdr:from>
    <xdr:to>
      <xdr:col>8</xdr:col>
      <xdr:colOff>171450</xdr:colOff>
      <xdr:row>7</xdr:row>
      <xdr:rowOff>133350</xdr:rowOff>
    </xdr:to>
    <xdr:sp macro="" textlink="">
      <xdr:nvSpPr>
        <xdr:cNvPr id="772" name="Freeform 10707">
          <a:extLst>
            <a:ext uri="{FF2B5EF4-FFF2-40B4-BE49-F238E27FC236}">
              <a16:creationId xmlns:a16="http://schemas.microsoft.com/office/drawing/2014/main" id="{4C882354-86EC-461A-841A-AB83B3DF10C3}"/>
            </a:ext>
          </a:extLst>
        </xdr:cNvPr>
        <xdr:cNvSpPr/>
      </xdr:nvSpPr>
      <xdr:spPr>
        <a:xfrm>
          <a:off x="2783205" y="1552575"/>
          <a:ext cx="8096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10</xdr:col>
      <xdr:colOff>161925</xdr:colOff>
      <xdr:row>7</xdr:row>
      <xdr:rowOff>28575</xdr:rowOff>
    </xdr:from>
    <xdr:to>
      <xdr:col>12</xdr:col>
      <xdr:colOff>171450</xdr:colOff>
      <xdr:row>7</xdr:row>
      <xdr:rowOff>133350</xdr:rowOff>
    </xdr:to>
    <xdr:sp macro="" textlink="">
      <xdr:nvSpPr>
        <xdr:cNvPr id="773" name="Freeform 10708">
          <a:extLst>
            <a:ext uri="{FF2B5EF4-FFF2-40B4-BE49-F238E27FC236}">
              <a16:creationId xmlns:a16="http://schemas.microsoft.com/office/drawing/2014/main" id="{643C81D9-D0BC-464D-B5F4-3C936F8A81C1}"/>
            </a:ext>
          </a:extLst>
        </xdr:cNvPr>
        <xdr:cNvSpPr/>
      </xdr:nvSpPr>
      <xdr:spPr>
        <a:xfrm>
          <a:off x="4383405" y="1552575"/>
          <a:ext cx="79438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4">
            <a:lumMod val="75000"/>
          </a:schemeClr>
        </a:solidFill>
        <a:ln w="9525">
          <a:solidFill>
            <a:srgbClr val="000000"/>
          </a:solidFill>
          <a:round/>
        </a:ln>
      </xdr:spPr>
    </xdr:sp>
    <xdr:clientData/>
  </xdr:twoCellAnchor>
  <xdr:twoCellAnchor>
    <xdr:from>
      <xdr:col>8</xdr:col>
      <xdr:colOff>0</xdr:colOff>
      <xdr:row>10</xdr:row>
      <xdr:rowOff>152400</xdr:rowOff>
    </xdr:from>
    <xdr:to>
      <xdr:col>9</xdr:col>
      <xdr:colOff>0</xdr:colOff>
      <xdr:row>11</xdr:row>
      <xdr:rowOff>57150</xdr:rowOff>
    </xdr:to>
    <xdr:sp macro="" textlink="">
      <xdr:nvSpPr>
        <xdr:cNvPr id="774" name="Rectangle 10709">
          <a:extLst>
            <a:ext uri="{FF2B5EF4-FFF2-40B4-BE49-F238E27FC236}">
              <a16:creationId xmlns:a16="http://schemas.microsoft.com/office/drawing/2014/main" id="{6268F2A2-ECCB-4A7F-BACF-C69D9072227F}"/>
            </a:ext>
          </a:extLst>
        </xdr:cNvPr>
        <xdr:cNvSpPr>
          <a:spLocks noChangeArrowheads="1"/>
        </xdr:cNvSpPr>
      </xdr:nvSpPr>
      <xdr:spPr>
        <a:xfrm>
          <a:off x="3421380" y="2225040"/>
          <a:ext cx="434340" cy="87630"/>
        </a:xfrm>
        <a:prstGeom prst="rect">
          <a:avLst/>
        </a:prstGeom>
        <a:solidFill>
          <a:schemeClr val="accent1"/>
        </a:solidFill>
        <a:ln w="9525">
          <a:solidFill>
            <a:srgbClr val="000000"/>
          </a:solidFill>
          <a:miter lim="800000"/>
        </a:ln>
      </xdr:spPr>
    </xdr:sp>
    <xdr:clientData/>
  </xdr:twoCellAnchor>
  <xdr:twoCellAnchor>
    <xdr:from>
      <xdr:col>9</xdr:col>
      <xdr:colOff>357188</xdr:colOff>
      <xdr:row>10</xdr:row>
      <xdr:rowOff>152400</xdr:rowOff>
    </xdr:from>
    <xdr:to>
      <xdr:col>10</xdr:col>
      <xdr:colOff>386953</xdr:colOff>
      <xdr:row>11</xdr:row>
      <xdr:rowOff>57150</xdr:rowOff>
    </xdr:to>
    <xdr:sp macro="" textlink="">
      <xdr:nvSpPr>
        <xdr:cNvPr id="775" name="Rectangle 10710">
          <a:extLst>
            <a:ext uri="{FF2B5EF4-FFF2-40B4-BE49-F238E27FC236}">
              <a16:creationId xmlns:a16="http://schemas.microsoft.com/office/drawing/2014/main" id="{EE664459-E94B-479D-A42F-4171141FB7C1}"/>
            </a:ext>
          </a:extLst>
        </xdr:cNvPr>
        <xdr:cNvSpPr>
          <a:spLocks noChangeArrowheads="1"/>
        </xdr:cNvSpPr>
      </xdr:nvSpPr>
      <xdr:spPr>
        <a:xfrm>
          <a:off x="4212908" y="2225040"/>
          <a:ext cx="395525" cy="87630"/>
        </a:xfrm>
        <a:prstGeom prst="rect">
          <a:avLst/>
        </a:prstGeom>
        <a:solidFill>
          <a:srgbClr val="7030A0"/>
        </a:solidFill>
        <a:ln w="9525">
          <a:solidFill>
            <a:srgbClr val="000000"/>
          </a:solidFill>
          <a:miter lim="800000"/>
        </a:ln>
      </xdr:spPr>
    </xdr:sp>
    <xdr:clientData/>
  </xdr:twoCellAnchor>
  <xdr:twoCellAnchor>
    <xdr:from>
      <xdr:col>9</xdr:col>
      <xdr:colOff>200025</xdr:colOff>
      <xdr:row>6</xdr:row>
      <xdr:rowOff>9525</xdr:rowOff>
    </xdr:from>
    <xdr:to>
      <xdr:col>9</xdr:col>
      <xdr:colOff>209550</xdr:colOff>
      <xdr:row>7</xdr:row>
      <xdr:rowOff>57150</xdr:rowOff>
    </xdr:to>
    <xdr:sp macro="" textlink="">
      <xdr:nvSpPr>
        <xdr:cNvPr id="776" name="Line 10712">
          <a:extLst>
            <a:ext uri="{FF2B5EF4-FFF2-40B4-BE49-F238E27FC236}">
              <a16:creationId xmlns:a16="http://schemas.microsoft.com/office/drawing/2014/main" id="{E65675DC-1A91-4E87-96B0-1C7FF98EFBBC}"/>
            </a:ext>
          </a:extLst>
        </xdr:cNvPr>
        <xdr:cNvSpPr>
          <a:spLocks noChangeShapeType="1"/>
        </xdr:cNvSpPr>
      </xdr:nvSpPr>
      <xdr:spPr>
        <a:xfrm flipH="1" flipV="1">
          <a:off x="4055745" y="1350645"/>
          <a:ext cx="9525" cy="23050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228600</xdr:colOff>
      <xdr:row>6</xdr:row>
      <xdr:rowOff>0</xdr:rowOff>
    </xdr:from>
    <xdr:to>
      <xdr:col>13</xdr:col>
      <xdr:colOff>104775</xdr:colOff>
      <xdr:row>7</xdr:row>
      <xdr:rowOff>66675</xdr:rowOff>
    </xdr:to>
    <xdr:sp macro="" textlink="">
      <xdr:nvSpPr>
        <xdr:cNvPr id="777" name="Line 10714">
          <a:extLst>
            <a:ext uri="{FF2B5EF4-FFF2-40B4-BE49-F238E27FC236}">
              <a16:creationId xmlns:a16="http://schemas.microsoft.com/office/drawing/2014/main" id="{BD0B7DBC-E69D-4D1A-A3ED-74D668798813}"/>
            </a:ext>
          </a:extLst>
        </xdr:cNvPr>
        <xdr:cNvSpPr>
          <a:spLocks noChangeShapeType="1"/>
        </xdr:cNvSpPr>
      </xdr:nvSpPr>
      <xdr:spPr>
        <a:xfrm flipV="1">
          <a:off x="4869180" y="1341120"/>
          <a:ext cx="661035" cy="24955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295275</xdr:colOff>
      <xdr:row>8</xdr:row>
      <xdr:rowOff>57150</xdr:rowOff>
    </xdr:from>
    <xdr:to>
      <xdr:col>11</xdr:col>
      <xdr:colOff>323850</xdr:colOff>
      <xdr:row>8</xdr:row>
      <xdr:rowOff>57150</xdr:rowOff>
    </xdr:to>
    <xdr:sp macro="" textlink="">
      <xdr:nvSpPr>
        <xdr:cNvPr id="779" name="Line 10720">
          <a:extLst>
            <a:ext uri="{FF2B5EF4-FFF2-40B4-BE49-F238E27FC236}">
              <a16:creationId xmlns:a16="http://schemas.microsoft.com/office/drawing/2014/main" id="{91AC2818-841C-4FA9-B43E-663C0B67881C}"/>
            </a:ext>
          </a:extLst>
        </xdr:cNvPr>
        <xdr:cNvSpPr>
          <a:spLocks noChangeShapeType="1"/>
        </xdr:cNvSpPr>
      </xdr:nvSpPr>
      <xdr:spPr>
        <a:xfrm>
          <a:off x="4516755" y="1764030"/>
          <a:ext cx="447675"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9</xdr:row>
      <xdr:rowOff>9525</xdr:rowOff>
    </xdr:from>
    <xdr:to>
      <xdr:col>9</xdr:col>
      <xdr:colOff>9525</xdr:colOff>
      <xdr:row>10</xdr:row>
      <xdr:rowOff>0</xdr:rowOff>
    </xdr:to>
    <xdr:sp macro="" textlink="">
      <xdr:nvSpPr>
        <xdr:cNvPr id="780" name="AutoShape 10722">
          <a:extLst>
            <a:ext uri="{FF2B5EF4-FFF2-40B4-BE49-F238E27FC236}">
              <a16:creationId xmlns:a16="http://schemas.microsoft.com/office/drawing/2014/main" id="{8BBB5CAF-3BC2-49FA-8E8B-583699CE9798}"/>
            </a:ext>
          </a:extLst>
        </xdr:cNvPr>
        <xdr:cNvSpPr>
          <a:spLocks noChangeArrowheads="1"/>
        </xdr:cNvSpPr>
      </xdr:nvSpPr>
      <xdr:spPr>
        <a:xfrm rot="10800000">
          <a:off x="3421380" y="1899285"/>
          <a:ext cx="443865" cy="173355"/>
        </a:xfrm>
        <a:prstGeom prst="triangle">
          <a:avLst>
            <a:gd name="adj" fmla="val 50000"/>
          </a:avLst>
        </a:prstGeom>
        <a:solidFill>
          <a:srgbClr val="008000"/>
        </a:solidFill>
        <a:ln w="9525">
          <a:solidFill>
            <a:srgbClr val="000000"/>
          </a:solidFill>
          <a:miter lim="800000"/>
        </a:ln>
      </xdr:spPr>
    </xdr:sp>
    <xdr:clientData/>
  </xdr:twoCellAnchor>
  <xdr:twoCellAnchor>
    <xdr:from>
      <xdr:col>11</xdr:col>
      <xdr:colOff>349646</xdr:colOff>
      <xdr:row>14</xdr:row>
      <xdr:rowOff>103585</xdr:rowOff>
    </xdr:from>
    <xdr:to>
      <xdr:col>12</xdr:col>
      <xdr:colOff>49212</xdr:colOff>
      <xdr:row>17</xdr:row>
      <xdr:rowOff>122635</xdr:rowOff>
    </xdr:to>
    <xdr:sp macro="" textlink="">
      <xdr:nvSpPr>
        <xdr:cNvPr id="781" name="AutoShape 10732">
          <a:extLst>
            <a:ext uri="{FF2B5EF4-FFF2-40B4-BE49-F238E27FC236}">
              <a16:creationId xmlns:a16="http://schemas.microsoft.com/office/drawing/2014/main" id="{DC678C1D-8CD2-4547-A1DB-AECBF5C6BB21}"/>
            </a:ext>
          </a:extLst>
        </xdr:cNvPr>
        <xdr:cNvSpPr>
          <a:spLocks noChangeArrowheads="1"/>
        </xdr:cNvSpPr>
      </xdr:nvSpPr>
      <xdr:spPr>
        <a:xfrm rot="5400000">
          <a:off x="4670464" y="3227507"/>
          <a:ext cx="704850" cy="65326"/>
        </a:xfrm>
        <a:prstGeom prst="wave">
          <a:avLst>
            <a:gd name="adj1" fmla="val 13005"/>
            <a:gd name="adj2" fmla="val 0"/>
          </a:avLst>
        </a:prstGeom>
        <a:solidFill>
          <a:srgbClr val="33CCCC"/>
        </a:solidFill>
        <a:ln w="9525" algn="ctr">
          <a:solidFill>
            <a:srgbClr val="000000"/>
          </a:solidFill>
          <a:round/>
        </a:ln>
      </xdr:spPr>
    </xdr:sp>
    <xdr:clientData/>
  </xdr:twoCellAnchor>
  <xdr:twoCellAnchor>
    <xdr:from>
      <xdr:col>8</xdr:col>
      <xdr:colOff>148431</xdr:colOff>
      <xdr:row>15</xdr:row>
      <xdr:rowOff>166294</xdr:rowOff>
    </xdr:from>
    <xdr:to>
      <xdr:col>8</xdr:col>
      <xdr:colOff>186531</xdr:colOff>
      <xdr:row>18</xdr:row>
      <xdr:rowOff>156768</xdr:rowOff>
    </xdr:to>
    <xdr:sp macro="" textlink="">
      <xdr:nvSpPr>
        <xdr:cNvPr id="782" name="AutoShape 10733">
          <a:extLst>
            <a:ext uri="{FF2B5EF4-FFF2-40B4-BE49-F238E27FC236}">
              <a16:creationId xmlns:a16="http://schemas.microsoft.com/office/drawing/2014/main" id="{8290B026-C08E-41CA-80A8-F964340476E2}"/>
            </a:ext>
          </a:extLst>
        </xdr:cNvPr>
        <xdr:cNvSpPr>
          <a:spLocks noChangeArrowheads="1"/>
        </xdr:cNvSpPr>
      </xdr:nvSpPr>
      <xdr:spPr>
        <a:xfrm rot="5400000">
          <a:off x="3250724" y="3472421"/>
          <a:ext cx="67627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344884</xdr:colOff>
      <xdr:row>15</xdr:row>
      <xdr:rowOff>38017</xdr:rowOff>
    </xdr:from>
    <xdr:to>
      <xdr:col>3</xdr:col>
      <xdr:colOff>68659</xdr:colOff>
      <xdr:row>17</xdr:row>
      <xdr:rowOff>178908</xdr:rowOff>
    </xdr:to>
    <xdr:sp macro="" textlink="">
      <xdr:nvSpPr>
        <xdr:cNvPr id="783" name="AutoShape 10734">
          <a:extLst>
            <a:ext uri="{FF2B5EF4-FFF2-40B4-BE49-F238E27FC236}">
              <a16:creationId xmlns:a16="http://schemas.microsoft.com/office/drawing/2014/main" id="{5732F8AB-583D-4FDB-967A-BE789FC03D24}"/>
            </a:ext>
          </a:extLst>
        </xdr:cNvPr>
        <xdr:cNvSpPr>
          <a:spLocks noChangeArrowheads="1"/>
        </xdr:cNvSpPr>
      </xdr:nvSpPr>
      <xdr:spPr>
        <a:xfrm rot="5400000">
          <a:off x="1069776" y="3229805"/>
          <a:ext cx="643811" cy="23431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9</xdr:col>
      <xdr:colOff>247650</xdr:colOff>
      <xdr:row>10</xdr:row>
      <xdr:rowOff>104775</xdr:rowOff>
    </xdr:from>
    <xdr:to>
      <xdr:col>10</xdr:col>
      <xdr:colOff>123825</xdr:colOff>
      <xdr:row>10</xdr:row>
      <xdr:rowOff>104775</xdr:rowOff>
    </xdr:to>
    <xdr:sp macro="" textlink="">
      <xdr:nvSpPr>
        <xdr:cNvPr id="784" name="Line 10735">
          <a:extLst>
            <a:ext uri="{FF2B5EF4-FFF2-40B4-BE49-F238E27FC236}">
              <a16:creationId xmlns:a16="http://schemas.microsoft.com/office/drawing/2014/main" id="{6F70561A-C964-483C-8F13-48D417522FDB}"/>
            </a:ext>
          </a:extLst>
        </xdr:cNvPr>
        <xdr:cNvSpPr>
          <a:spLocks noChangeShapeType="1"/>
        </xdr:cNvSpPr>
      </xdr:nvSpPr>
      <xdr:spPr>
        <a:xfrm flipH="1">
          <a:off x="4103370" y="2177415"/>
          <a:ext cx="241935"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247650</xdr:colOff>
      <xdr:row>10</xdr:row>
      <xdr:rowOff>104775</xdr:rowOff>
    </xdr:from>
    <xdr:to>
      <xdr:col>9</xdr:col>
      <xdr:colOff>247650</xdr:colOff>
      <xdr:row>11</xdr:row>
      <xdr:rowOff>114300</xdr:rowOff>
    </xdr:to>
    <xdr:sp macro="" textlink="">
      <xdr:nvSpPr>
        <xdr:cNvPr id="785" name="Line 10736">
          <a:extLst>
            <a:ext uri="{FF2B5EF4-FFF2-40B4-BE49-F238E27FC236}">
              <a16:creationId xmlns:a16="http://schemas.microsoft.com/office/drawing/2014/main" id="{A9EA410F-2A54-4FF7-A8E1-5AD3738AECE0}"/>
            </a:ext>
          </a:extLst>
        </xdr:cNvPr>
        <xdr:cNvSpPr>
          <a:spLocks noChangeShapeType="1"/>
        </xdr:cNvSpPr>
      </xdr:nvSpPr>
      <xdr:spPr>
        <a:xfrm>
          <a:off x="4103370" y="2177415"/>
          <a:ext cx="0" cy="19240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371079</xdr:colOff>
      <xdr:row>15</xdr:row>
      <xdr:rowOff>14286</xdr:rowOff>
    </xdr:from>
    <xdr:to>
      <xdr:col>5</xdr:col>
      <xdr:colOff>31354</xdr:colOff>
      <xdr:row>18</xdr:row>
      <xdr:rowOff>871</xdr:rowOff>
    </xdr:to>
    <xdr:sp macro="" textlink="">
      <xdr:nvSpPr>
        <xdr:cNvPr id="786" name="Rectangle 11590" descr="Light horizontal">
          <a:extLst>
            <a:ext uri="{FF2B5EF4-FFF2-40B4-BE49-F238E27FC236}">
              <a16:creationId xmlns:a16="http://schemas.microsoft.com/office/drawing/2014/main" id="{FB12BF2F-A24A-49DD-8FD0-9BFE9491290F}"/>
            </a:ext>
          </a:extLst>
        </xdr:cNvPr>
        <xdr:cNvSpPr>
          <a:spLocks noChangeArrowheads="1"/>
        </xdr:cNvSpPr>
      </xdr:nvSpPr>
      <xdr:spPr>
        <a:xfrm>
          <a:off x="2192259" y="3001326"/>
          <a:ext cx="94615" cy="672385"/>
        </a:xfrm>
        <a:prstGeom prst="rect">
          <a:avLst/>
        </a:prstGeom>
        <a:pattFill prst="ltHorz">
          <a:fgClr>
            <a:srgbClr val="000000"/>
          </a:fgClr>
          <a:bgClr>
            <a:srgbClr val="FFFFFF"/>
          </a:bgClr>
        </a:pattFill>
        <a:ln w="9525">
          <a:solidFill>
            <a:srgbClr val="000000"/>
          </a:solidFill>
          <a:miter lim="800000"/>
        </a:ln>
      </xdr:spPr>
    </xdr:sp>
    <xdr:clientData/>
  </xdr:twoCellAnchor>
  <xdr:twoCellAnchor>
    <xdr:from>
      <xdr:col>4</xdr:col>
      <xdr:colOff>155178</xdr:colOff>
      <xdr:row>11</xdr:row>
      <xdr:rowOff>108438</xdr:rowOff>
    </xdr:from>
    <xdr:to>
      <xdr:col>5</xdr:col>
      <xdr:colOff>329667</xdr:colOff>
      <xdr:row>11</xdr:row>
      <xdr:rowOff>125810</xdr:rowOff>
    </xdr:to>
    <xdr:cxnSp macro="">
      <xdr:nvCxnSpPr>
        <xdr:cNvPr id="787" name="Straight Arrow Connector 2947">
          <a:extLst>
            <a:ext uri="{FF2B5EF4-FFF2-40B4-BE49-F238E27FC236}">
              <a16:creationId xmlns:a16="http://schemas.microsoft.com/office/drawing/2014/main" id="{DC31DEAC-7F3C-4D56-B57F-E51A5C0E2B32}"/>
            </a:ext>
          </a:extLst>
        </xdr:cNvPr>
        <xdr:cNvCxnSpPr>
          <a:cxnSpLocks noChangeShapeType="1"/>
          <a:stCxn id="799" idx="2"/>
        </xdr:cNvCxnSpPr>
      </xdr:nvCxnSpPr>
      <xdr:spPr>
        <a:xfrm flipH="1">
          <a:off x="1976358" y="2363958"/>
          <a:ext cx="608829" cy="17372"/>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57150</xdr:colOff>
      <xdr:row>6</xdr:row>
      <xdr:rowOff>142875</xdr:rowOff>
    </xdr:from>
    <xdr:to>
      <xdr:col>11</xdr:col>
      <xdr:colOff>266700</xdr:colOff>
      <xdr:row>12</xdr:row>
      <xdr:rowOff>28575</xdr:rowOff>
    </xdr:to>
    <xdr:sp macro="" textlink="">
      <xdr:nvSpPr>
        <xdr:cNvPr id="788" name="Oval 4249">
          <a:extLst>
            <a:ext uri="{FF2B5EF4-FFF2-40B4-BE49-F238E27FC236}">
              <a16:creationId xmlns:a16="http://schemas.microsoft.com/office/drawing/2014/main" id="{5DB30F83-C94F-4F9D-BF28-1AEDCEACDC26}"/>
            </a:ext>
          </a:extLst>
        </xdr:cNvPr>
        <xdr:cNvSpPr>
          <a:spLocks noChangeArrowheads="1"/>
        </xdr:cNvSpPr>
      </xdr:nvSpPr>
      <xdr:spPr>
        <a:xfrm>
          <a:off x="3912870" y="1483995"/>
          <a:ext cx="994410" cy="982980"/>
        </a:xfrm>
        <a:prstGeom prst="ellipse">
          <a:avLst/>
        </a:prstGeom>
        <a:noFill/>
        <a:ln w="9525" algn="ctr">
          <a:solidFill>
            <a:srgbClr val="FF0000"/>
          </a:solidFill>
          <a:rou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114300</xdr:colOff>
      <xdr:row>5</xdr:row>
      <xdr:rowOff>114300</xdr:rowOff>
    </xdr:from>
    <xdr:to>
      <xdr:col>5</xdr:col>
      <xdr:colOff>114300</xdr:colOff>
      <xdr:row>7</xdr:row>
      <xdr:rowOff>38100</xdr:rowOff>
    </xdr:to>
    <xdr:sp macro="" textlink="">
      <xdr:nvSpPr>
        <xdr:cNvPr id="789" name="Line 10711">
          <a:extLst>
            <a:ext uri="{FF2B5EF4-FFF2-40B4-BE49-F238E27FC236}">
              <a16:creationId xmlns:a16="http://schemas.microsoft.com/office/drawing/2014/main" id="{75117770-F0DA-4FCA-ADE6-EC50D8B91B9A}"/>
            </a:ext>
          </a:extLst>
        </xdr:cNvPr>
        <xdr:cNvSpPr>
          <a:spLocks noChangeShapeType="1"/>
        </xdr:cNvSpPr>
      </xdr:nvSpPr>
      <xdr:spPr>
        <a:xfrm flipV="1">
          <a:off x="2369820" y="1272540"/>
          <a:ext cx="0" cy="28956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146441</xdr:colOff>
      <xdr:row>7</xdr:row>
      <xdr:rowOff>38100</xdr:rowOff>
    </xdr:from>
    <xdr:to>
      <xdr:col>9</xdr:col>
      <xdr:colOff>134073</xdr:colOff>
      <xdr:row>12</xdr:row>
      <xdr:rowOff>186</xdr:rowOff>
    </xdr:to>
    <xdr:grpSp>
      <xdr:nvGrpSpPr>
        <xdr:cNvPr id="790" name="Group 789">
          <a:extLst>
            <a:ext uri="{FF2B5EF4-FFF2-40B4-BE49-F238E27FC236}">
              <a16:creationId xmlns:a16="http://schemas.microsoft.com/office/drawing/2014/main" id="{9C821AEF-E5E3-4D86-82C3-04C6EA29EFDD}"/>
            </a:ext>
          </a:extLst>
        </xdr:cNvPr>
        <xdr:cNvGrpSpPr/>
      </xdr:nvGrpSpPr>
      <xdr:grpSpPr>
        <a:xfrm>
          <a:off x="3202061" y="1562100"/>
          <a:ext cx="787732" cy="876486"/>
          <a:chOff x="3896910" y="1804194"/>
          <a:chExt cx="751616" cy="897123"/>
        </a:xfrm>
      </xdr:grpSpPr>
      <xdr:sp macro="" textlink="">
        <xdr:nvSpPr>
          <xdr:cNvPr id="791" name="Rectangle 10696">
            <a:extLst>
              <a:ext uri="{FF2B5EF4-FFF2-40B4-BE49-F238E27FC236}">
                <a16:creationId xmlns:a16="http://schemas.microsoft.com/office/drawing/2014/main" id="{3112A76E-26D9-8644-CEE9-0BD99964AED1}"/>
              </a:ext>
            </a:extLst>
          </xdr:cNvPr>
          <xdr:cNvSpPr>
            <a:spLocks noChangeArrowheads="1"/>
          </xdr:cNvSpPr>
        </xdr:nvSpPr>
        <xdr:spPr>
          <a:xfrm>
            <a:off x="4127708" y="2130174"/>
            <a:ext cx="352425" cy="377032"/>
          </a:xfrm>
          <a:prstGeom prst="rect">
            <a:avLst/>
          </a:prstGeom>
          <a:solidFill>
            <a:srgbClr val="008000"/>
          </a:solidFill>
          <a:ln w="9525">
            <a:solidFill>
              <a:srgbClr val="000000"/>
            </a:solidFill>
            <a:miter lim="800000"/>
          </a:ln>
        </xdr:spPr>
      </xdr:sp>
      <xdr:sp macro="" textlink="">
        <xdr:nvSpPr>
          <xdr:cNvPr id="792" name="AutoShape 10700">
            <a:extLst>
              <a:ext uri="{FF2B5EF4-FFF2-40B4-BE49-F238E27FC236}">
                <a16:creationId xmlns:a16="http://schemas.microsoft.com/office/drawing/2014/main" id="{A411DC8A-A149-D023-ABC8-76EFB7AA8CEE}"/>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793" name="Minus 1315">
            <a:extLst>
              <a:ext uri="{FF2B5EF4-FFF2-40B4-BE49-F238E27FC236}">
                <a16:creationId xmlns:a16="http://schemas.microsoft.com/office/drawing/2014/main" id="{D9C24EED-F248-A544-83AA-5E9DC48F8B93}"/>
              </a:ext>
            </a:extLst>
          </xdr:cNvPr>
          <xdr:cNvSpPr/>
        </xdr:nvSpPr>
        <xdr:spPr>
          <a:xfrm rot="16200000">
            <a:off x="3949157" y="2433945"/>
            <a:ext cx="215125" cy="319620"/>
          </a:xfrm>
          <a:prstGeom prst="mathMinus">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4" name="Minus 1316">
            <a:extLst>
              <a:ext uri="{FF2B5EF4-FFF2-40B4-BE49-F238E27FC236}">
                <a16:creationId xmlns:a16="http://schemas.microsoft.com/office/drawing/2014/main" id="{20BEEB99-9757-52F2-47FD-EE74395EBBD3}"/>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209551</xdr:colOff>
      <xdr:row>14</xdr:row>
      <xdr:rowOff>159874</xdr:rowOff>
    </xdr:from>
    <xdr:to>
      <xdr:col>7</xdr:col>
      <xdr:colOff>57150</xdr:colOff>
      <xdr:row>17</xdr:row>
      <xdr:rowOff>114300</xdr:rowOff>
    </xdr:to>
    <xdr:sp macro="" textlink="">
      <xdr:nvSpPr>
        <xdr:cNvPr id="795" name="Lightning Bolt 794">
          <a:extLst>
            <a:ext uri="{FF2B5EF4-FFF2-40B4-BE49-F238E27FC236}">
              <a16:creationId xmlns:a16="http://schemas.microsoft.com/office/drawing/2014/main" id="{D6FB82C5-0D5B-47CF-AA91-372C55C09469}"/>
            </a:ext>
          </a:extLst>
        </xdr:cNvPr>
        <xdr:cNvSpPr/>
      </xdr:nvSpPr>
      <xdr:spPr>
        <a:xfrm>
          <a:off x="2830831" y="2964034"/>
          <a:ext cx="281939" cy="640226"/>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169857</xdr:colOff>
      <xdr:row>7</xdr:row>
      <xdr:rowOff>49609</xdr:rowOff>
    </xdr:from>
    <xdr:to>
      <xdr:col>7</xdr:col>
      <xdr:colOff>97957</xdr:colOff>
      <xdr:row>11</xdr:row>
      <xdr:rowOff>135123</xdr:rowOff>
    </xdr:to>
    <xdr:grpSp>
      <xdr:nvGrpSpPr>
        <xdr:cNvPr id="796" name="Group 795">
          <a:extLst>
            <a:ext uri="{FF2B5EF4-FFF2-40B4-BE49-F238E27FC236}">
              <a16:creationId xmlns:a16="http://schemas.microsoft.com/office/drawing/2014/main" id="{2A711D39-8B50-44FC-BD64-587E4B198031}"/>
            </a:ext>
          </a:extLst>
        </xdr:cNvPr>
        <xdr:cNvGrpSpPr/>
      </xdr:nvGrpSpPr>
      <xdr:grpSpPr>
        <a:xfrm>
          <a:off x="2425377" y="1573609"/>
          <a:ext cx="728200" cy="817034"/>
          <a:chOff x="3896910" y="1804194"/>
          <a:chExt cx="751616" cy="897123"/>
        </a:xfrm>
      </xdr:grpSpPr>
      <xdr:sp macro="" textlink="">
        <xdr:nvSpPr>
          <xdr:cNvPr id="797" name="Rectangle 10696">
            <a:extLst>
              <a:ext uri="{FF2B5EF4-FFF2-40B4-BE49-F238E27FC236}">
                <a16:creationId xmlns:a16="http://schemas.microsoft.com/office/drawing/2014/main" id="{AE1FA4ED-B9CB-757E-36DB-8FBD91A98C9F}"/>
              </a:ext>
            </a:extLst>
          </xdr:cNvPr>
          <xdr:cNvSpPr>
            <a:spLocks noChangeArrowheads="1"/>
          </xdr:cNvSpPr>
        </xdr:nvSpPr>
        <xdr:spPr>
          <a:xfrm>
            <a:off x="4127706" y="2130174"/>
            <a:ext cx="393186" cy="377032"/>
          </a:xfrm>
          <a:prstGeom prst="rect">
            <a:avLst/>
          </a:prstGeom>
          <a:solidFill>
            <a:srgbClr val="008000"/>
          </a:solidFill>
          <a:ln w="9525">
            <a:solidFill>
              <a:srgbClr val="000000"/>
            </a:solidFill>
            <a:miter lim="800000"/>
          </a:ln>
        </xdr:spPr>
        <xdr:txBody>
          <a:bodyPr/>
          <a:lstStyle/>
          <a:p>
            <a:endParaRPr lang="en-US"/>
          </a:p>
          <a:p>
            <a:endParaRPr lang="en-US"/>
          </a:p>
        </xdr:txBody>
      </xdr:sp>
      <xdr:sp macro="" textlink="">
        <xdr:nvSpPr>
          <xdr:cNvPr id="798" name="AutoShape 10700">
            <a:extLst>
              <a:ext uri="{FF2B5EF4-FFF2-40B4-BE49-F238E27FC236}">
                <a16:creationId xmlns:a16="http://schemas.microsoft.com/office/drawing/2014/main" id="{1A0A2A1D-1225-50F5-000D-99264F02A440}"/>
              </a:ext>
            </a:extLst>
          </xdr:cNvPr>
          <xdr:cNvSpPr>
            <a:spLocks noChangeArrowheads="1"/>
          </xdr:cNvSpPr>
        </xdr:nvSpPr>
        <xdr:spPr>
          <a:xfrm>
            <a:off x="4117578" y="1804194"/>
            <a:ext cx="406400" cy="357981"/>
          </a:xfrm>
          <a:prstGeom prst="triangle">
            <a:avLst>
              <a:gd name="adj" fmla="val 50000"/>
            </a:avLst>
          </a:prstGeom>
          <a:solidFill>
            <a:srgbClr val="FF0000"/>
          </a:solidFill>
          <a:ln w="9525">
            <a:solidFill>
              <a:srgbClr val="000000"/>
            </a:solidFill>
            <a:miter lim="800000"/>
          </a:ln>
        </xdr:spPr>
      </xdr:sp>
      <xdr:sp macro="" textlink="">
        <xdr:nvSpPr>
          <xdr:cNvPr id="799" name="Minus 6097">
            <a:extLst>
              <a:ext uri="{FF2B5EF4-FFF2-40B4-BE49-F238E27FC236}">
                <a16:creationId xmlns:a16="http://schemas.microsoft.com/office/drawing/2014/main" id="{AE903D5C-4323-BEE1-C546-871D928BB318}"/>
              </a:ext>
            </a:extLst>
          </xdr:cNvPr>
          <xdr:cNvSpPr/>
        </xdr:nvSpPr>
        <xdr:spPr>
          <a:xfrm rot="16200000">
            <a:off x="3949157" y="2433945"/>
            <a:ext cx="215125" cy="3196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00" name="Minus 6099">
            <a:extLst>
              <a:ext uri="{FF2B5EF4-FFF2-40B4-BE49-F238E27FC236}">
                <a16:creationId xmlns:a16="http://schemas.microsoft.com/office/drawing/2014/main" id="{6B8C14F6-A004-E485-39EC-76B47005E75B}"/>
              </a:ext>
            </a:extLst>
          </xdr:cNvPr>
          <xdr:cNvSpPr/>
        </xdr:nvSpPr>
        <xdr:spPr>
          <a:xfrm>
            <a:off x="4468688" y="2111439"/>
            <a:ext cx="179838" cy="162874"/>
          </a:xfrm>
          <a:prstGeom prst="mathMinus">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138906</xdr:colOff>
      <xdr:row>8</xdr:row>
      <xdr:rowOff>28603</xdr:rowOff>
    </xdr:from>
    <xdr:to>
      <xdr:col>6</xdr:col>
      <xdr:colOff>125015</xdr:colOff>
      <xdr:row>9</xdr:row>
      <xdr:rowOff>89297</xdr:rowOff>
    </xdr:to>
    <xdr:cxnSp macro="">
      <xdr:nvCxnSpPr>
        <xdr:cNvPr id="801" name="Straight Arrow Connector 2947">
          <a:extLst>
            <a:ext uri="{FF2B5EF4-FFF2-40B4-BE49-F238E27FC236}">
              <a16:creationId xmlns:a16="http://schemas.microsoft.com/office/drawing/2014/main" id="{B7F3BAB4-BEF6-466C-A9DF-227D0A77F168}"/>
            </a:ext>
          </a:extLst>
        </xdr:cNvPr>
        <xdr:cNvCxnSpPr>
          <a:cxnSpLocks noChangeShapeType="1"/>
          <a:stCxn id="798" idx="1"/>
        </xdr:cNvCxnSpPr>
      </xdr:nvCxnSpPr>
      <xdr:spPr>
        <a:xfrm flipH="1">
          <a:off x="1960086" y="1735483"/>
          <a:ext cx="786209" cy="243574"/>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4</xdr:col>
      <xdr:colOff>297656</xdr:colOff>
      <xdr:row>10</xdr:row>
      <xdr:rowOff>20830</xdr:rowOff>
    </xdr:from>
    <xdr:to>
      <xdr:col>6</xdr:col>
      <xdr:colOff>131199</xdr:colOff>
      <xdr:row>10</xdr:row>
      <xdr:rowOff>69454</xdr:rowOff>
    </xdr:to>
    <xdr:cxnSp macro="">
      <xdr:nvCxnSpPr>
        <xdr:cNvPr id="802" name="Straight Arrow Connector 2947">
          <a:extLst>
            <a:ext uri="{FF2B5EF4-FFF2-40B4-BE49-F238E27FC236}">
              <a16:creationId xmlns:a16="http://schemas.microsoft.com/office/drawing/2014/main" id="{520000DC-55A5-434A-8D62-FB8487318E73}"/>
            </a:ext>
          </a:extLst>
        </xdr:cNvPr>
        <xdr:cNvCxnSpPr>
          <a:cxnSpLocks noChangeShapeType="1"/>
        </xdr:cNvCxnSpPr>
      </xdr:nvCxnSpPr>
      <xdr:spPr>
        <a:xfrm flipH="1">
          <a:off x="2118836" y="2093470"/>
          <a:ext cx="633643" cy="48624"/>
        </a:xfrm>
        <a:prstGeom prst="straightConnector1">
          <a:avLst/>
        </a:prstGeom>
        <a:noFill/>
        <a:ln w="9525" algn="ctr">
          <a:solidFill>
            <a:srgbClr val="000000"/>
          </a:solidFill>
          <a:round/>
          <a:tailEnd type="arrow" w="med" len="med"/>
        </a:ln>
        <a:extLst>
          <a:ext uri="{909E8E84-426E-40DD-AFC4-6F175D3DCCD1}">
            <a14:hiddenFill xmlns:a14="http://schemas.microsoft.com/office/drawing/2010/main">
              <a:noFill/>
            </a14:hiddenFill>
          </a:ext>
        </a:extLst>
      </xdr:spPr>
    </xdr:cxnSp>
    <xdr:clientData/>
  </xdr:twoCellAnchor>
  <xdr:twoCellAnchor>
    <xdr:from>
      <xdr:col>25</xdr:col>
      <xdr:colOff>0</xdr:colOff>
      <xdr:row>204</xdr:row>
      <xdr:rowOff>57150</xdr:rowOff>
    </xdr:from>
    <xdr:to>
      <xdr:col>26</xdr:col>
      <xdr:colOff>0</xdr:colOff>
      <xdr:row>206</xdr:row>
      <xdr:rowOff>0</xdr:rowOff>
    </xdr:to>
    <xdr:sp macro="" textlink="">
      <xdr:nvSpPr>
        <xdr:cNvPr id="803" name="AutoShape 46">
          <a:extLst>
            <a:ext uri="{FF2B5EF4-FFF2-40B4-BE49-F238E27FC236}">
              <a16:creationId xmlns:a16="http://schemas.microsoft.com/office/drawing/2014/main" id="{48780407-1F84-4A93-A783-7F47E56209C0}"/>
            </a:ext>
          </a:extLst>
        </xdr:cNvPr>
        <xdr:cNvSpPr>
          <a:spLocks noChangeArrowheads="1"/>
        </xdr:cNvSpPr>
      </xdr:nvSpPr>
      <xdr:spPr>
        <a:xfrm>
          <a:off x="10119360" y="364807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213</xdr:row>
      <xdr:rowOff>57150</xdr:rowOff>
    </xdr:from>
    <xdr:to>
      <xdr:col>2</xdr:col>
      <xdr:colOff>7620</xdr:colOff>
      <xdr:row>215</xdr:row>
      <xdr:rowOff>7620</xdr:rowOff>
    </xdr:to>
    <xdr:sp macro="" textlink="">
      <xdr:nvSpPr>
        <xdr:cNvPr id="805" name="AutoShape 46">
          <a:extLst>
            <a:ext uri="{FF2B5EF4-FFF2-40B4-BE49-F238E27FC236}">
              <a16:creationId xmlns:a16="http://schemas.microsoft.com/office/drawing/2014/main" id="{6D4FDC5F-F3C1-4F31-8719-385C7B9D8FB2}"/>
            </a:ext>
          </a:extLst>
        </xdr:cNvPr>
        <xdr:cNvSpPr>
          <a:spLocks noChangeArrowheads="1"/>
        </xdr:cNvSpPr>
      </xdr:nvSpPr>
      <xdr:spPr>
        <a:xfrm>
          <a:off x="541020" y="38058090"/>
          <a:ext cx="396240" cy="30099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204</xdr:row>
      <xdr:rowOff>57150</xdr:rowOff>
    </xdr:from>
    <xdr:to>
      <xdr:col>23</xdr:col>
      <xdr:colOff>352425</xdr:colOff>
      <xdr:row>206</xdr:row>
      <xdr:rowOff>0</xdr:rowOff>
    </xdr:to>
    <xdr:sp macro="" textlink="">
      <xdr:nvSpPr>
        <xdr:cNvPr id="806" name="AutoShape 46">
          <a:extLst>
            <a:ext uri="{FF2B5EF4-FFF2-40B4-BE49-F238E27FC236}">
              <a16:creationId xmlns:a16="http://schemas.microsoft.com/office/drawing/2014/main" id="{83D6C206-8B60-4420-89DD-1ACE8EA4ACB6}"/>
            </a:ext>
          </a:extLst>
        </xdr:cNvPr>
        <xdr:cNvSpPr>
          <a:spLocks noChangeArrowheads="1"/>
        </xdr:cNvSpPr>
      </xdr:nvSpPr>
      <xdr:spPr>
        <a:xfrm>
          <a:off x="9349740" y="364807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215</xdr:row>
      <xdr:rowOff>0</xdr:rowOff>
    </xdr:from>
    <xdr:to>
      <xdr:col>9</xdr:col>
      <xdr:colOff>352425</xdr:colOff>
      <xdr:row>215</xdr:row>
      <xdr:rowOff>0</xdr:rowOff>
    </xdr:to>
    <xdr:sp macro="" textlink="">
      <xdr:nvSpPr>
        <xdr:cNvPr id="807" name="AutoShape 46">
          <a:extLst>
            <a:ext uri="{FF2B5EF4-FFF2-40B4-BE49-F238E27FC236}">
              <a16:creationId xmlns:a16="http://schemas.microsoft.com/office/drawing/2014/main" id="{03671FAD-53C9-456E-93C7-E5416ABF6EFF}"/>
            </a:ext>
          </a:extLst>
        </xdr:cNvPr>
        <xdr:cNvSpPr>
          <a:spLocks noChangeArrowheads="1"/>
        </xdr:cNvSpPr>
      </xdr:nvSpPr>
      <xdr:spPr>
        <a:xfrm>
          <a:off x="3855720" y="3835146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215</xdr:row>
      <xdr:rowOff>0</xdr:rowOff>
    </xdr:from>
    <xdr:to>
      <xdr:col>9</xdr:col>
      <xdr:colOff>352425</xdr:colOff>
      <xdr:row>215</xdr:row>
      <xdr:rowOff>0</xdr:rowOff>
    </xdr:to>
    <xdr:sp macro="" textlink="">
      <xdr:nvSpPr>
        <xdr:cNvPr id="809" name="AutoShape 46">
          <a:extLst>
            <a:ext uri="{FF2B5EF4-FFF2-40B4-BE49-F238E27FC236}">
              <a16:creationId xmlns:a16="http://schemas.microsoft.com/office/drawing/2014/main" id="{6D9AB9CB-B8B5-49AD-96F5-378A159C09AA}"/>
            </a:ext>
          </a:extLst>
        </xdr:cNvPr>
        <xdr:cNvSpPr>
          <a:spLocks noChangeArrowheads="1"/>
        </xdr:cNvSpPr>
      </xdr:nvSpPr>
      <xdr:spPr>
        <a:xfrm>
          <a:off x="3855720" y="38351460"/>
          <a:ext cx="352425" cy="0"/>
        </a:xfrm>
        <a:prstGeom prst="triangle">
          <a:avLst>
            <a:gd name="adj" fmla="val 50000"/>
          </a:avLst>
        </a:prstGeom>
        <a:noFill/>
        <a:ln w="9525">
          <a:solidFill>
            <a:srgbClr val="000000"/>
          </a:solidFill>
          <a:miter lim="800000"/>
        </a:ln>
      </xdr:spPr>
    </xdr:sp>
    <xdr:clientData/>
  </xdr:twoCellAnchor>
  <xdr:twoCellAnchor>
    <xdr:from>
      <xdr:col>20</xdr:col>
      <xdr:colOff>123824</xdr:colOff>
      <xdr:row>263</xdr:row>
      <xdr:rowOff>47626</xdr:rowOff>
    </xdr:from>
    <xdr:to>
      <xdr:col>20</xdr:col>
      <xdr:colOff>304799</xdr:colOff>
      <xdr:row>266</xdr:row>
      <xdr:rowOff>17067</xdr:rowOff>
    </xdr:to>
    <xdr:sp macro="" textlink="">
      <xdr:nvSpPr>
        <xdr:cNvPr id="817" name="AutoShape 10734">
          <a:extLst>
            <a:ext uri="{FF2B5EF4-FFF2-40B4-BE49-F238E27FC236}">
              <a16:creationId xmlns:a16="http://schemas.microsoft.com/office/drawing/2014/main" id="{D9B2BABD-34EA-4463-8A8D-864DCB54BDF2}"/>
            </a:ext>
          </a:extLst>
        </xdr:cNvPr>
        <xdr:cNvSpPr>
          <a:spLocks noChangeArrowheads="1"/>
        </xdr:cNvSpPr>
      </xdr:nvSpPr>
      <xdr:spPr>
        <a:xfrm rot="5400000">
          <a:off x="8104861" y="46968689"/>
          <a:ext cx="495221" cy="18097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0</xdr:col>
      <xdr:colOff>85725</xdr:colOff>
      <xdr:row>327</xdr:row>
      <xdr:rowOff>38100</xdr:rowOff>
    </xdr:from>
    <xdr:to>
      <xdr:col>0</xdr:col>
      <xdr:colOff>285749</xdr:colOff>
      <xdr:row>330</xdr:row>
      <xdr:rowOff>11576</xdr:rowOff>
    </xdr:to>
    <xdr:sp macro="" textlink="">
      <xdr:nvSpPr>
        <xdr:cNvPr id="818" name="Lightning Bolt 817">
          <a:extLst>
            <a:ext uri="{FF2B5EF4-FFF2-40B4-BE49-F238E27FC236}">
              <a16:creationId xmlns:a16="http://schemas.microsoft.com/office/drawing/2014/main" id="{D0753ECD-A678-4D54-AB56-8005B491B0C9}"/>
            </a:ext>
          </a:extLst>
        </xdr:cNvPr>
        <xdr:cNvSpPr/>
      </xdr:nvSpPr>
      <xdr:spPr>
        <a:xfrm>
          <a:off x="85725" y="58018680"/>
          <a:ext cx="200024" cy="499256"/>
        </a:xfrm>
        <a:prstGeom prst="lightningBol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66675</xdr:colOff>
      <xdr:row>363</xdr:row>
      <xdr:rowOff>19051</xdr:rowOff>
    </xdr:from>
    <xdr:to>
      <xdr:col>24</xdr:col>
      <xdr:colOff>161924</xdr:colOff>
      <xdr:row>366</xdr:row>
      <xdr:rowOff>57151</xdr:rowOff>
    </xdr:to>
    <xdr:sp macro="" textlink="">
      <xdr:nvSpPr>
        <xdr:cNvPr id="819" name="AutoShape 10732">
          <a:extLst>
            <a:ext uri="{FF2B5EF4-FFF2-40B4-BE49-F238E27FC236}">
              <a16:creationId xmlns:a16="http://schemas.microsoft.com/office/drawing/2014/main" id="{F3EC1E1C-7156-43AD-94D0-932A8194646B}"/>
            </a:ext>
          </a:extLst>
        </xdr:cNvPr>
        <xdr:cNvSpPr>
          <a:spLocks noChangeArrowheads="1"/>
        </xdr:cNvSpPr>
      </xdr:nvSpPr>
      <xdr:spPr>
        <a:xfrm rot="5400000">
          <a:off x="9547860" y="64543306"/>
          <a:ext cx="563880" cy="95249"/>
        </a:xfrm>
        <a:prstGeom prst="wave">
          <a:avLst>
            <a:gd name="adj1" fmla="val 13005"/>
            <a:gd name="adj2" fmla="val 0"/>
          </a:avLst>
        </a:prstGeom>
        <a:solidFill>
          <a:srgbClr val="33CCCC"/>
        </a:solidFill>
        <a:ln w="9525" algn="ctr">
          <a:solidFill>
            <a:srgbClr val="000000"/>
          </a:solidFill>
          <a:round/>
        </a:ln>
      </xdr:spPr>
    </xdr:sp>
    <xdr:clientData/>
  </xdr:twoCellAnchor>
  <xdr:twoCellAnchor>
    <xdr:from>
      <xdr:col>8</xdr:col>
      <xdr:colOff>200025</xdr:colOff>
      <xdr:row>11</xdr:row>
      <xdr:rowOff>66675</xdr:rowOff>
    </xdr:from>
    <xdr:to>
      <xdr:col>8</xdr:col>
      <xdr:colOff>200025</xdr:colOff>
      <xdr:row>12</xdr:row>
      <xdr:rowOff>76200</xdr:rowOff>
    </xdr:to>
    <xdr:sp macro="" textlink="">
      <xdr:nvSpPr>
        <xdr:cNvPr id="820" name="Line 10736">
          <a:extLst>
            <a:ext uri="{FF2B5EF4-FFF2-40B4-BE49-F238E27FC236}">
              <a16:creationId xmlns:a16="http://schemas.microsoft.com/office/drawing/2014/main" id="{10138D78-02D4-402C-B340-4176F49858B5}"/>
            </a:ext>
          </a:extLst>
        </xdr:cNvPr>
        <xdr:cNvSpPr>
          <a:spLocks noChangeShapeType="1"/>
        </xdr:cNvSpPr>
      </xdr:nvSpPr>
      <xdr:spPr>
        <a:xfrm>
          <a:off x="3621405" y="2322195"/>
          <a:ext cx="0" cy="192405"/>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219075</xdr:colOff>
      <xdr:row>196</xdr:row>
      <xdr:rowOff>161925</xdr:rowOff>
    </xdr:from>
    <xdr:to>
      <xdr:col>12</xdr:col>
      <xdr:colOff>257175</xdr:colOff>
      <xdr:row>200</xdr:row>
      <xdr:rowOff>57149</xdr:rowOff>
    </xdr:to>
    <xdr:sp macro="" textlink="">
      <xdr:nvSpPr>
        <xdr:cNvPr id="821" name="AutoShape 10733">
          <a:extLst>
            <a:ext uri="{FF2B5EF4-FFF2-40B4-BE49-F238E27FC236}">
              <a16:creationId xmlns:a16="http://schemas.microsoft.com/office/drawing/2014/main" id="{ED03F256-4888-4449-A6F8-4210BEC11C6B}"/>
            </a:ext>
          </a:extLst>
        </xdr:cNvPr>
        <xdr:cNvSpPr>
          <a:spLocks noChangeArrowheads="1"/>
        </xdr:cNvSpPr>
      </xdr:nvSpPr>
      <xdr:spPr>
        <a:xfrm rot="5400000">
          <a:off x="4946333" y="35462527"/>
          <a:ext cx="59626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161925</xdr:colOff>
      <xdr:row>207</xdr:row>
      <xdr:rowOff>0</xdr:rowOff>
    </xdr:from>
    <xdr:to>
      <xdr:col>14</xdr:col>
      <xdr:colOff>200025</xdr:colOff>
      <xdr:row>210</xdr:row>
      <xdr:rowOff>76199</xdr:rowOff>
    </xdr:to>
    <xdr:sp macro="" textlink="">
      <xdr:nvSpPr>
        <xdr:cNvPr id="822" name="AutoShape 10733">
          <a:extLst>
            <a:ext uri="{FF2B5EF4-FFF2-40B4-BE49-F238E27FC236}">
              <a16:creationId xmlns:a16="http://schemas.microsoft.com/office/drawing/2014/main" id="{50229220-7687-4C9D-AFFA-75F994A84EDF}"/>
            </a:ext>
          </a:extLst>
        </xdr:cNvPr>
        <xdr:cNvSpPr>
          <a:spLocks noChangeArrowheads="1"/>
        </xdr:cNvSpPr>
      </xdr:nvSpPr>
      <xdr:spPr>
        <a:xfrm rot="5400000">
          <a:off x="5671185" y="37231320"/>
          <a:ext cx="60197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144780</xdr:colOff>
      <xdr:row>206</xdr:row>
      <xdr:rowOff>152400</xdr:rowOff>
    </xdr:from>
    <xdr:to>
      <xdr:col>20</xdr:col>
      <xdr:colOff>190499</xdr:colOff>
      <xdr:row>210</xdr:row>
      <xdr:rowOff>68583</xdr:rowOff>
    </xdr:to>
    <xdr:sp macro="" textlink="">
      <xdr:nvSpPr>
        <xdr:cNvPr id="823" name="AutoShape 10733">
          <a:extLst>
            <a:ext uri="{FF2B5EF4-FFF2-40B4-BE49-F238E27FC236}">
              <a16:creationId xmlns:a16="http://schemas.microsoft.com/office/drawing/2014/main" id="{307339FF-518F-40DE-8258-F2EE90905B51}"/>
            </a:ext>
          </a:extLst>
        </xdr:cNvPr>
        <xdr:cNvSpPr>
          <a:spLocks noChangeArrowheads="1"/>
        </xdr:cNvSpPr>
      </xdr:nvSpPr>
      <xdr:spPr>
        <a:xfrm rot="5400000">
          <a:off x="7997188" y="37212272"/>
          <a:ext cx="617223" cy="45719"/>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57150</xdr:colOff>
      <xdr:row>207</xdr:row>
      <xdr:rowOff>0</xdr:rowOff>
    </xdr:from>
    <xdr:to>
      <xdr:col>26</xdr:col>
      <xdr:colOff>257174</xdr:colOff>
      <xdr:row>210</xdr:row>
      <xdr:rowOff>40151</xdr:rowOff>
    </xdr:to>
    <xdr:sp macro="" textlink="">
      <xdr:nvSpPr>
        <xdr:cNvPr id="824" name="Lightning Bolt 823">
          <a:extLst>
            <a:ext uri="{FF2B5EF4-FFF2-40B4-BE49-F238E27FC236}">
              <a16:creationId xmlns:a16="http://schemas.microsoft.com/office/drawing/2014/main" id="{62D948D1-1D27-4BA3-9DE9-27614A5C5A2D}"/>
            </a:ext>
          </a:extLst>
        </xdr:cNvPr>
        <xdr:cNvSpPr/>
      </xdr:nvSpPr>
      <xdr:spPr>
        <a:xfrm>
          <a:off x="10542270" y="36949380"/>
          <a:ext cx="200024" cy="565931"/>
        </a:xfrm>
        <a:prstGeom prst="lightningBolt">
          <a:avLst/>
        </a:prstGeom>
        <a:solidFill>
          <a:srgbClr val="FF000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6</xdr:col>
      <xdr:colOff>161925</xdr:colOff>
      <xdr:row>197</xdr:row>
      <xdr:rowOff>0</xdr:rowOff>
    </xdr:from>
    <xdr:to>
      <xdr:col>6</xdr:col>
      <xdr:colOff>200025</xdr:colOff>
      <xdr:row>200</xdr:row>
      <xdr:rowOff>76199</xdr:rowOff>
    </xdr:to>
    <xdr:sp macro="" textlink="">
      <xdr:nvSpPr>
        <xdr:cNvPr id="825" name="AutoShape 10733">
          <a:extLst>
            <a:ext uri="{FF2B5EF4-FFF2-40B4-BE49-F238E27FC236}">
              <a16:creationId xmlns:a16="http://schemas.microsoft.com/office/drawing/2014/main" id="{AA7B11CE-92FF-4AFA-B28B-715A6CB74DF1}"/>
            </a:ext>
          </a:extLst>
        </xdr:cNvPr>
        <xdr:cNvSpPr>
          <a:spLocks noChangeArrowheads="1"/>
        </xdr:cNvSpPr>
      </xdr:nvSpPr>
      <xdr:spPr>
        <a:xfrm rot="5400000">
          <a:off x="2501265" y="35478720"/>
          <a:ext cx="60197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152400</xdr:colOff>
      <xdr:row>216</xdr:row>
      <xdr:rowOff>76200</xdr:rowOff>
    </xdr:from>
    <xdr:to>
      <xdr:col>2</xdr:col>
      <xdr:colOff>190500</xdr:colOff>
      <xdr:row>220</xdr:row>
      <xdr:rowOff>19049</xdr:rowOff>
    </xdr:to>
    <xdr:sp macro="" textlink="">
      <xdr:nvSpPr>
        <xdr:cNvPr id="826" name="AutoShape 10733">
          <a:extLst>
            <a:ext uri="{FF2B5EF4-FFF2-40B4-BE49-F238E27FC236}">
              <a16:creationId xmlns:a16="http://schemas.microsoft.com/office/drawing/2014/main" id="{6B1F2173-AEBB-4442-A242-74AF45B5DFFB}"/>
            </a:ext>
          </a:extLst>
        </xdr:cNvPr>
        <xdr:cNvSpPr>
          <a:spLocks noChangeArrowheads="1"/>
        </xdr:cNvSpPr>
      </xdr:nvSpPr>
      <xdr:spPr>
        <a:xfrm rot="5400000">
          <a:off x="779145" y="38905815"/>
          <a:ext cx="64388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22</xdr:col>
      <xdr:colOff>152400</xdr:colOff>
      <xdr:row>216</xdr:row>
      <xdr:rowOff>57150</xdr:rowOff>
    </xdr:from>
    <xdr:to>
      <xdr:col>22</xdr:col>
      <xdr:colOff>190500</xdr:colOff>
      <xdr:row>219</xdr:row>
      <xdr:rowOff>123824</xdr:rowOff>
    </xdr:to>
    <xdr:sp macro="" textlink="">
      <xdr:nvSpPr>
        <xdr:cNvPr id="827" name="AutoShape 10733">
          <a:extLst>
            <a:ext uri="{FF2B5EF4-FFF2-40B4-BE49-F238E27FC236}">
              <a16:creationId xmlns:a16="http://schemas.microsoft.com/office/drawing/2014/main" id="{5A64D770-7FAF-4B8E-A6D2-CD1A9D1E7AF5}"/>
            </a:ext>
          </a:extLst>
        </xdr:cNvPr>
        <xdr:cNvSpPr>
          <a:spLocks noChangeArrowheads="1"/>
        </xdr:cNvSpPr>
      </xdr:nvSpPr>
      <xdr:spPr>
        <a:xfrm rot="5400000">
          <a:off x="8813483" y="38861047"/>
          <a:ext cx="59245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161925</xdr:colOff>
      <xdr:row>225</xdr:row>
      <xdr:rowOff>28575</xdr:rowOff>
    </xdr:from>
    <xdr:to>
      <xdr:col>8</xdr:col>
      <xdr:colOff>200025</xdr:colOff>
      <xdr:row>228</xdr:row>
      <xdr:rowOff>95249</xdr:rowOff>
    </xdr:to>
    <xdr:sp macro="" textlink="">
      <xdr:nvSpPr>
        <xdr:cNvPr id="828" name="AutoShape 10733">
          <a:extLst>
            <a:ext uri="{FF2B5EF4-FFF2-40B4-BE49-F238E27FC236}">
              <a16:creationId xmlns:a16="http://schemas.microsoft.com/office/drawing/2014/main" id="{481FDF06-6BC7-492C-8B12-5DEF56EC29BB}"/>
            </a:ext>
          </a:extLst>
        </xdr:cNvPr>
        <xdr:cNvSpPr>
          <a:spLocks noChangeArrowheads="1"/>
        </xdr:cNvSpPr>
      </xdr:nvSpPr>
      <xdr:spPr>
        <a:xfrm rot="5400000">
          <a:off x="3306128" y="40409812"/>
          <a:ext cx="59245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57150</xdr:colOff>
      <xdr:row>234</xdr:row>
      <xdr:rowOff>95252</xdr:rowOff>
    </xdr:from>
    <xdr:to>
      <xdr:col>4</xdr:col>
      <xdr:colOff>133350</xdr:colOff>
      <xdr:row>237</xdr:row>
      <xdr:rowOff>64693</xdr:rowOff>
    </xdr:to>
    <xdr:sp macro="" textlink="">
      <xdr:nvSpPr>
        <xdr:cNvPr id="829" name="AutoShape 10734">
          <a:extLst>
            <a:ext uri="{FF2B5EF4-FFF2-40B4-BE49-F238E27FC236}">
              <a16:creationId xmlns:a16="http://schemas.microsoft.com/office/drawing/2014/main" id="{A49EE7B1-7622-4092-891D-5AD6E3AD77D6}"/>
            </a:ext>
          </a:extLst>
        </xdr:cNvPr>
        <xdr:cNvSpPr>
          <a:spLocks noChangeArrowheads="1"/>
        </xdr:cNvSpPr>
      </xdr:nvSpPr>
      <xdr:spPr>
        <a:xfrm rot="5400000">
          <a:off x="1668819" y="41986163"/>
          <a:ext cx="49522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6</xdr:col>
      <xdr:colOff>240030</xdr:colOff>
      <xdr:row>244</xdr:row>
      <xdr:rowOff>22860</xdr:rowOff>
    </xdr:from>
    <xdr:to>
      <xdr:col>6</xdr:col>
      <xdr:colOff>278130</xdr:colOff>
      <xdr:row>247</xdr:row>
      <xdr:rowOff>32384</xdr:rowOff>
    </xdr:to>
    <xdr:sp macro="" textlink="">
      <xdr:nvSpPr>
        <xdr:cNvPr id="830" name="AutoShape 10733">
          <a:extLst>
            <a:ext uri="{FF2B5EF4-FFF2-40B4-BE49-F238E27FC236}">
              <a16:creationId xmlns:a16="http://schemas.microsoft.com/office/drawing/2014/main" id="{AA7C680E-C0F0-4BF8-A4C0-BAA0411D93D8}"/>
            </a:ext>
          </a:extLst>
        </xdr:cNvPr>
        <xdr:cNvSpPr>
          <a:spLocks noChangeArrowheads="1"/>
        </xdr:cNvSpPr>
      </xdr:nvSpPr>
      <xdr:spPr>
        <a:xfrm rot="5400000">
          <a:off x="2612708" y="4370546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10</xdr:col>
      <xdr:colOff>66675</xdr:colOff>
      <xdr:row>254</xdr:row>
      <xdr:rowOff>47626</xdr:rowOff>
    </xdr:from>
    <xdr:to>
      <xdr:col>10</xdr:col>
      <xdr:colOff>142875</xdr:colOff>
      <xdr:row>257</xdr:row>
      <xdr:rowOff>74217</xdr:rowOff>
    </xdr:to>
    <xdr:sp macro="" textlink="">
      <xdr:nvSpPr>
        <xdr:cNvPr id="831" name="AutoShape 10734">
          <a:extLst>
            <a:ext uri="{FF2B5EF4-FFF2-40B4-BE49-F238E27FC236}">
              <a16:creationId xmlns:a16="http://schemas.microsoft.com/office/drawing/2014/main" id="{B03D5454-7809-4FEE-AA6C-E1736C0F0468}"/>
            </a:ext>
          </a:extLst>
        </xdr:cNvPr>
        <xdr:cNvSpPr>
          <a:spLocks noChangeArrowheads="1"/>
        </xdr:cNvSpPr>
      </xdr:nvSpPr>
      <xdr:spPr>
        <a:xfrm rot="5400000">
          <a:off x="4050069" y="45472312"/>
          <a:ext cx="55237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22</xdr:col>
      <xdr:colOff>57150</xdr:colOff>
      <xdr:row>254</xdr:row>
      <xdr:rowOff>57150</xdr:rowOff>
    </xdr:from>
    <xdr:to>
      <xdr:col>22</xdr:col>
      <xdr:colOff>257174</xdr:colOff>
      <xdr:row>257</xdr:row>
      <xdr:rowOff>30626</xdr:rowOff>
    </xdr:to>
    <xdr:sp macro="" textlink="">
      <xdr:nvSpPr>
        <xdr:cNvPr id="832" name="Lightning Bolt 831">
          <a:extLst>
            <a:ext uri="{FF2B5EF4-FFF2-40B4-BE49-F238E27FC236}">
              <a16:creationId xmlns:a16="http://schemas.microsoft.com/office/drawing/2014/main" id="{635BFCDA-6B76-4608-943D-1D4ADF94A2CB}"/>
            </a:ext>
          </a:extLst>
        </xdr:cNvPr>
        <xdr:cNvSpPr/>
      </xdr:nvSpPr>
      <xdr:spPr>
        <a:xfrm>
          <a:off x="8995410" y="45243750"/>
          <a:ext cx="200024" cy="499256"/>
        </a:xfrm>
        <a:prstGeom prst="lightningBolt">
          <a:avLst/>
        </a:prstGeom>
        <a:solidFill>
          <a:srgbClr val="FF000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4</xdr:col>
      <xdr:colOff>133350</xdr:colOff>
      <xdr:row>263</xdr:row>
      <xdr:rowOff>85725</xdr:rowOff>
    </xdr:from>
    <xdr:to>
      <xdr:col>4</xdr:col>
      <xdr:colOff>171450</xdr:colOff>
      <xdr:row>266</xdr:row>
      <xdr:rowOff>95249</xdr:rowOff>
    </xdr:to>
    <xdr:sp macro="" textlink="">
      <xdr:nvSpPr>
        <xdr:cNvPr id="833" name="AutoShape 10733">
          <a:extLst>
            <a:ext uri="{FF2B5EF4-FFF2-40B4-BE49-F238E27FC236}">
              <a16:creationId xmlns:a16="http://schemas.microsoft.com/office/drawing/2014/main" id="{08127227-13FE-4CED-B690-A831730AFF5A}"/>
            </a:ext>
          </a:extLst>
        </xdr:cNvPr>
        <xdr:cNvSpPr>
          <a:spLocks noChangeArrowheads="1"/>
        </xdr:cNvSpPr>
      </xdr:nvSpPr>
      <xdr:spPr>
        <a:xfrm rot="5400000">
          <a:off x="1705928" y="4709826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171450</xdr:colOff>
      <xdr:row>263</xdr:row>
      <xdr:rowOff>66675</xdr:rowOff>
    </xdr:from>
    <xdr:to>
      <xdr:col>8</xdr:col>
      <xdr:colOff>209550</xdr:colOff>
      <xdr:row>266</xdr:row>
      <xdr:rowOff>76199</xdr:rowOff>
    </xdr:to>
    <xdr:sp macro="" textlink="">
      <xdr:nvSpPr>
        <xdr:cNvPr id="834" name="AutoShape 10733">
          <a:extLst>
            <a:ext uri="{FF2B5EF4-FFF2-40B4-BE49-F238E27FC236}">
              <a16:creationId xmlns:a16="http://schemas.microsoft.com/office/drawing/2014/main" id="{EDBF6CDC-0468-47E5-AEE6-DE502B617419}"/>
            </a:ext>
          </a:extLst>
        </xdr:cNvPr>
        <xdr:cNvSpPr>
          <a:spLocks noChangeArrowheads="1"/>
        </xdr:cNvSpPr>
      </xdr:nvSpPr>
      <xdr:spPr>
        <a:xfrm rot="5400000">
          <a:off x="3344228" y="4707921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139064</xdr:colOff>
      <xdr:row>273</xdr:row>
      <xdr:rowOff>66677</xdr:rowOff>
    </xdr:from>
    <xdr:to>
      <xdr:col>18</xdr:col>
      <xdr:colOff>266699</xdr:colOff>
      <xdr:row>276</xdr:row>
      <xdr:rowOff>36118</xdr:rowOff>
    </xdr:to>
    <xdr:sp macro="" textlink="">
      <xdr:nvSpPr>
        <xdr:cNvPr id="835" name="AutoShape 10734">
          <a:extLst>
            <a:ext uri="{FF2B5EF4-FFF2-40B4-BE49-F238E27FC236}">
              <a16:creationId xmlns:a16="http://schemas.microsoft.com/office/drawing/2014/main" id="{C75D60A4-517D-4B1E-A40E-7983F69CC2B1}"/>
            </a:ext>
          </a:extLst>
        </xdr:cNvPr>
        <xdr:cNvSpPr>
          <a:spLocks noChangeArrowheads="1"/>
        </xdr:cNvSpPr>
      </xdr:nvSpPr>
      <xdr:spPr>
        <a:xfrm rot="5400000">
          <a:off x="7316191" y="48767010"/>
          <a:ext cx="495221" cy="12763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4</xdr:col>
      <xdr:colOff>133350</xdr:colOff>
      <xdr:row>291</xdr:row>
      <xdr:rowOff>85725</xdr:rowOff>
    </xdr:from>
    <xdr:to>
      <xdr:col>4</xdr:col>
      <xdr:colOff>171450</xdr:colOff>
      <xdr:row>294</xdr:row>
      <xdr:rowOff>95249</xdr:rowOff>
    </xdr:to>
    <xdr:sp macro="" textlink="">
      <xdr:nvSpPr>
        <xdr:cNvPr id="836" name="AutoShape 10733">
          <a:extLst>
            <a:ext uri="{FF2B5EF4-FFF2-40B4-BE49-F238E27FC236}">
              <a16:creationId xmlns:a16="http://schemas.microsoft.com/office/drawing/2014/main" id="{4B211F95-D8B0-484D-931D-BD87DC74E439}"/>
            </a:ext>
          </a:extLst>
        </xdr:cNvPr>
        <xdr:cNvSpPr>
          <a:spLocks noChangeArrowheads="1"/>
        </xdr:cNvSpPr>
      </xdr:nvSpPr>
      <xdr:spPr>
        <a:xfrm rot="5400000">
          <a:off x="1705928" y="520055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152400</xdr:colOff>
      <xdr:row>291</xdr:row>
      <xdr:rowOff>66675</xdr:rowOff>
    </xdr:from>
    <xdr:to>
      <xdr:col>12</xdr:col>
      <xdr:colOff>190500</xdr:colOff>
      <xdr:row>294</xdr:row>
      <xdr:rowOff>76199</xdr:rowOff>
    </xdr:to>
    <xdr:sp macro="" textlink="">
      <xdr:nvSpPr>
        <xdr:cNvPr id="837" name="AutoShape 10733">
          <a:extLst>
            <a:ext uri="{FF2B5EF4-FFF2-40B4-BE49-F238E27FC236}">
              <a16:creationId xmlns:a16="http://schemas.microsoft.com/office/drawing/2014/main" id="{E253763F-D73C-4CB8-8717-CA7231E0F50A}"/>
            </a:ext>
          </a:extLst>
        </xdr:cNvPr>
        <xdr:cNvSpPr>
          <a:spLocks noChangeArrowheads="1"/>
        </xdr:cNvSpPr>
      </xdr:nvSpPr>
      <xdr:spPr>
        <a:xfrm rot="5400000">
          <a:off x="4910138" y="5198649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28</xdr:col>
      <xdr:colOff>95250</xdr:colOff>
      <xdr:row>282</xdr:row>
      <xdr:rowOff>47625</xdr:rowOff>
    </xdr:from>
    <xdr:to>
      <xdr:col>28</xdr:col>
      <xdr:colOff>133350</xdr:colOff>
      <xdr:row>285</xdr:row>
      <xdr:rowOff>57149</xdr:rowOff>
    </xdr:to>
    <xdr:sp macro="" textlink="">
      <xdr:nvSpPr>
        <xdr:cNvPr id="838" name="AutoShape 10733">
          <a:extLst>
            <a:ext uri="{FF2B5EF4-FFF2-40B4-BE49-F238E27FC236}">
              <a16:creationId xmlns:a16="http://schemas.microsoft.com/office/drawing/2014/main" id="{72B86E9D-A57A-41AA-8617-06E8D918AFB4}"/>
            </a:ext>
          </a:extLst>
        </xdr:cNvPr>
        <xdr:cNvSpPr>
          <a:spLocks noChangeArrowheads="1"/>
        </xdr:cNvSpPr>
      </xdr:nvSpPr>
      <xdr:spPr>
        <a:xfrm rot="5400000">
          <a:off x="11093768" y="503901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editAs="oneCell">
    <xdr:from>
      <xdr:col>33</xdr:col>
      <xdr:colOff>190500</xdr:colOff>
      <xdr:row>282</xdr:row>
      <xdr:rowOff>47625</xdr:rowOff>
    </xdr:from>
    <xdr:to>
      <xdr:col>33</xdr:col>
      <xdr:colOff>674581</xdr:colOff>
      <xdr:row>282</xdr:row>
      <xdr:rowOff>48239</xdr:rowOff>
    </xdr:to>
    <xdr:pic>
      <xdr:nvPicPr>
        <xdr:cNvPr id="839" name="Picture 838">
          <a:extLst>
            <a:ext uri="{FF2B5EF4-FFF2-40B4-BE49-F238E27FC236}">
              <a16:creationId xmlns:a16="http://schemas.microsoft.com/office/drawing/2014/main" id="{0FB1CE31-6FAE-4B9F-B48B-42B081CFD415}"/>
            </a:ext>
          </a:extLst>
        </xdr:cNvPr>
        <xdr:cNvPicPr>
          <a:picLocks noChangeAspect="1"/>
        </xdr:cNvPicPr>
      </xdr:nvPicPr>
      <xdr:blipFill>
        <a:blip xmlns:r="http://schemas.openxmlformats.org/officeDocument/2006/relationships" r:embed="rId2"/>
        <a:stretch>
          <a:fillRect/>
        </a:stretch>
      </xdr:blipFill>
      <xdr:spPr>
        <a:xfrm>
          <a:off x="14371320" y="50141505"/>
          <a:ext cx="484081" cy="614"/>
        </a:xfrm>
        <a:prstGeom prst="rect">
          <a:avLst/>
        </a:prstGeom>
      </xdr:spPr>
    </xdr:pic>
    <xdr:clientData/>
  </xdr:twoCellAnchor>
  <xdr:twoCellAnchor>
    <xdr:from>
      <xdr:col>22</xdr:col>
      <xdr:colOff>152400</xdr:colOff>
      <xdr:row>291</xdr:row>
      <xdr:rowOff>47625</xdr:rowOff>
    </xdr:from>
    <xdr:to>
      <xdr:col>22</xdr:col>
      <xdr:colOff>190500</xdr:colOff>
      <xdr:row>294</xdr:row>
      <xdr:rowOff>57149</xdr:rowOff>
    </xdr:to>
    <xdr:sp macro="" textlink="">
      <xdr:nvSpPr>
        <xdr:cNvPr id="840" name="AutoShape 10733">
          <a:extLst>
            <a:ext uri="{FF2B5EF4-FFF2-40B4-BE49-F238E27FC236}">
              <a16:creationId xmlns:a16="http://schemas.microsoft.com/office/drawing/2014/main" id="{54C4E61D-D9BF-4C7F-A3BB-46B3D66A2AAA}"/>
            </a:ext>
          </a:extLst>
        </xdr:cNvPr>
        <xdr:cNvSpPr>
          <a:spLocks noChangeArrowheads="1"/>
        </xdr:cNvSpPr>
      </xdr:nvSpPr>
      <xdr:spPr>
        <a:xfrm rot="5400000">
          <a:off x="884205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8</xdr:col>
      <xdr:colOff>133350</xdr:colOff>
      <xdr:row>327</xdr:row>
      <xdr:rowOff>57151</xdr:rowOff>
    </xdr:from>
    <xdr:to>
      <xdr:col>8</xdr:col>
      <xdr:colOff>209550</xdr:colOff>
      <xdr:row>330</xdr:row>
      <xdr:rowOff>26592</xdr:rowOff>
    </xdr:to>
    <xdr:sp macro="" textlink="">
      <xdr:nvSpPr>
        <xdr:cNvPr id="841" name="AutoShape 10734">
          <a:extLst>
            <a:ext uri="{FF2B5EF4-FFF2-40B4-BE49-F238E27FC236}">
              <a16:creationId xmlns:a16="http://schemas.microsoft.com/office/drawing/2014/main" id="{40A15282-2211-46FD-AA07-ACEC890C6B48}"/>
            </a:ext>
          </a:extLst>
        </xdr:cNvPr>
        <xdr:cNvSpPr>
          <a:spLocks noChangeArrowheads="1"/>
        </xdr:cNvSpPr>
      </xdr:nvSpPr>
      <xdr:spPr>
        <a:xfrm rot="5400000">
          <a:off x="3345219" y="58247242"/>
          <a:ext cx="49522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editAs="oneCell">
    <xdr:from>
      <xdr:col>8</xdr:col>
      <xdr:colOff>114300</xdr:colOff>
      <xdr:row>345</xdr:row>
      <xdr:rowOff>47625</xdr:rowOff>
    </xdr:from>
    <xdr:to>
      <xdr:col>8</xdr:col>
      <xdr:colOff>281951</xdr:colOff>
      <xdr:row>345</xdr:row>
      <xdr:rowOff>48240</xdr:rowOff>
    </xdr:to>
    <xdr:pic>
      <xdr:nvPicPr>
        <xdr:cNvPr id="842" name="Picture 841">
          <a:extLst>
            <a:ext uri="{FF2B5EF4-FFF2-40B4-BE49-F238E27FC236}">
              <a16:creationId xmlns:a16="http://schemas.microsoft.com/office/drawing/2014/main" id="{8EE53720-69F9-4AD1-A3F8-7621C9780CE9}"/>
            </a:ext>
          </a:extLst>
        </xdr:cNvPr>
        <xdr:cNvPicPr>
          <a:picLocks noChangeAspect="1"/>
        </xdr:cNvPicPr>
      </xdr:nvPicPr>
      <xdr:blipFill>
        <a:blip xmlns:r="http://schemas.openxmlformats.org/officeDocument/2006/relationships" r:embed="rId2"/>
        <a:stretch>
          <a:fillRect/>
        </a:stretch>
      </xdr:blipFill>
      <xdr:spPr>
        <a:xfrm>
          <a:off x="3535680" y="61182885"/>
          <a:ext cx="167651" cy="615"/>
        </a:xfrm>
        <a:prstGeom prst="rect">
          <a:avLst/>
        </a:prstGeom>
      </xdr:spPr>
    </xdr:pic>
    <xdr:clientData/>
  </xdr:twoCellAnchor>
  <xdr:twoCellAnchor>
    <xdr:from>
      <xdr:col>10</xdr:col>
      <xdr:colOff>142875</xdr:colOff>
      <xdr:row>345</xdr:row>
      <xdr:rowOff>38100</xdr:rowOff>
    </xdr:from>
    <xdr:to>
      <xdr:col>10</xdr:col>
      <xdr:colOff>180975</xdr:colOff>
      <xdr:row>348</xdr:row>
      <xdr:rowOff>47624</xdr:rowOff>
    </xdr:to>
    <xdr:sp macro="" textlink="">
      <xdr:nvSpPr>
        <xdr:cNvPr id="843" name="AutoShape 10733">
          <a:extLst>
            <a:ext uri="{FF2B5EF4-FFF2-40B4-BE49-F238E27FC236}">
              <a16:creationId xmlns:a16="http://schemas.microsoft.com/office/drawing/2014/main" id="{9CC0FA20-7E53-44F5-90B5-6DA91590775D}"/>
            </a:ext>
          </a:extLst>
        </xdr:cNvPr>
        <xdr:cNvSpPr>
          <a:spLocks noChangeArrowheads="1"/>
        </xdr:cNvSpPr>
      </xdr:nvSpPr>
      <xdr:spPr>
        <a:xfrm rot="5400000">
          <a:off x="4115753" y="6142196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161925</xdr:colOff>
      <xdr:row>355</xdr:row>
      <xdr:rowOff>85725</xdr:rowOff>
    </xdr:from>
    <xdr:to>
      <xdr:col>4</xdr:col>
      <xdr:colOff>200025</xdr:colOff>
      <xdr:row>358</xdr:row>
      <xdr:rowOff>95249</xdr:rowOff>
    </xdr:to>
    <xdr:sp macro="" textlink="">
      <xdr:nvSpPr>
        <xdr:cNvPr id="845" name="AutoShape 10733">
          <a:extLst>
            <a:ext uri="{FF2B5EF4-FFF2-40B4-BE49-F238E27FC236}">
              <a16:creationId xmlns:a16="http://schemas.microsoft.com/office/drawing/2014/main" id="{BCC06244-FD47-4A96-B8D2-D806C9E7B7D8}"/>
            </a:ext>
          </a:extLst>
        </xdr:cNvPr>
        <xdr:cNvSpPr>
          <a:spLocks noChangeArrowheads="1"/>
        </xdr:cNvSpPr>
      </xdr:nvSpPr>
      <xdr:spPr>
        <a:xfrm rot="5400000">
          <a:off x="1734503" y="632221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0</xdr:col>
      <xdr:colOff>302895</xdr:colOff>
      <xdr:row>355</xdr:row>
      <xdr:rowOff>9525</xdr:rowOff>
    </xdr:from>
    <xdr:to>
      <xdr:col>0</xdr:col>
      <xdr:colOff>340995</xdr:colOff>
      <xdr:row>358</xdr:row>
      <xdr:rowOff>19049</xdr:rowOff>
    </xdr:to>
    <xdr:sp macro="" textlink="">
      <xdr:nvSpPr>
        <xdr:cNvPr id="846" name="AutoShape 10733">
          <a:extLst>
            <a:ext uri="{FF2B5EF4-FFF2-40B4-BE49-F238E27FC236}">
              <a16:creationId xmlns:a16="http://schemas.microsoft.com/office/drawing/2014/main" id="{D3EF9E5B-1561-433E-B3C4-1BA1C3522CD0}"/>
            </a:ext>
          </a:extLst>
        </xdr:cNvPr>
        <xdr:cNvSpPr>
          <a:spLocks noChangeArrowheads="1"/>
        </xdr:cNvSpPr>
      </xdr:nvSpPr>
      <xdr:spPr>
        <a:xfrm rot="5400000">
          <a:off x="54293" y="631459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179070</xdr:colOff>
      <xdr:row>363</xdr:row>
      <xdr:rowOff>45723</xdr:rowOff>
    </xdr:from>
    <xdr:to>
      <xdr:col>12</xdr:col>
      <xdr:colOff>255270</xdr:colOff>
      <xdr:row>366</xdr:row>
      <xdr:rowOff>15164</xdr:rowOff>
    </xdr:to>
    <xdr:sp macro="" textlink="">
      <xdr:nvSpPr>
        <xdr:cNvPr id="847" name="AutoShape 10734">
          <a:extLst>
            <a:ext uri="{FF2B5EF4-FFF2-40B4-BE49-F238E27FC236}">
              <a16:creationId xmlns:a16="http://schemas.microsoft.com/office/drawing/2014/main" id="{9E6B2043-170A-4890-8369-52F966EB6A6C}"/>
            </a:ext>
          </a:extLst>
        </xdr:cNvPr>
        <xdr:cNvSpPr>
          <a:spLocks noChangeArrowheads="1"/>
        </xdr:cNvSpPr>
      </xdr:nvSpPr>
      <xdr:spPr>
        <a:xfrm rot="5400000">
          <a:off x="4975899" y="64545174"/>
          <a:ext cx="495221" cy="76200"/>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16</xdr:col>
      <xdr:colOff>152400</xdr:colOff>
      <xdr:row>207</xdr:row>
      <xdr:rowOff>0</xdr:rowOff>
    </xdr:from>
    <xdr:to>
      <xdr:col>16</xdr:col>
      <xdr:colOff>190500</xdr:colOff>
      <xdr:row>210</xdr:row>
      <xdr:rowOff>76199</xdr:rowOff>
    </xdr:to>
    <xdr:sp macro="" textlink="">
      <xdr:nvSpPr>
        <xdr:cNvPr id="848" name="AutoShape 10733">
          <a:extLst>
            <a:ext uri="{FF2B5EF4-FFF2-40B4-BE49-F238E27FC236}">
              <a16:creationId xmlns:a16="http://schemas.microsoft.com/office/drawing/2014/main" id="{D6AD4EE2-B77B-434B-AB13-967A6649238D}"/>
            </a:ext>
          </a:extLst>
        </xdr:cNvPr>
        <xdr:cNvSpPr>
          <a:spLocks noChangeArrowheads="1"/>
        </xdr:cNvSpPr>
      </xdr:nvSpPr>
      <xdr:spPr>
        <a:xfrm rot="5400000">
          <a:off x="6446520" y="37231320"/>
          <a:ext cx="601979"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6</xdr:col>
      <xdr:colOff>55562</xdr:colOff>
      <xdr:row>234</xdr:row>
      <xdr:rowOff>93663</xdr:rowOff>
    </xdr:from>
    <xdr:to>
      <xdr:col>6</xdr:col>
      <xdr:colOff>93662</xdr:colOff>
      <xdr:row>237</xdr:row>
      <xdr:rowOff>103187</xdr:rowOff>
    </xdr:to>
    <xdr:sp macro="" textlink="">
      <xdr:nvSpPr>
        <xdr:cNvPr id="849" name="AutoShape 10733">
          <a:extLst>
            <a:ext uri="{FF2B5EF4-FFF2-40B4-BE49-F238E27FC236}">
              <a16:creationId xmlns:a16="http://schemas.microsoft.com/office/drawing/2014/main" id="{F6E47B10-D374-4BBB-A6EA-09E3E5E52951}"/>
            </a:ext>
          </a:extLst>
        </xdr:cNvPr>
        <xdr:cNvSpPr>
          <a:spLocks noChangeArrowheads="1"/>
        </xdr:cNvSpPr>
      </xdr:nvSpPr>
      <xdr:spPr>
        <a:xfrm rot="5400000">
          <a:off x="2428240" y="42023665"/>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66675</xdr:colOff>
      <xdr:row>273</xdr:row>
      <xdr:rowOff>66675</xdr:rowOff>
    </xdr:from>
    <xdr:to>
      <xdr:col>26</xdr:col>
      <xdr:colOff>104775</xdr:colOff>
      <xdr:row>276</xdr:row>
      <xdr:rowOff>76199</xdr:rowOff>
    </xdr:to>
    <xdr:sp macro="" textlink="">
      <xdr:nvSpPr>
        <xdr:cNvPr id="850" name="AutoShape 10733">
          <a:extLst>
            <a:ext uri="{FF2B5EF4-FFF2-40B4-BE49-F238E27FC236}">
              <a16:creationId xmlns:a16="http://schemas.microsoft.com/office/drawing/2014/main" id="{9E8454AD-7A9A-451A-9DDA-C7E97BF1C103}"/>
            </a:ext>
          </a:extLst>
        </xdr:cNvPr>
        <xdr:cNvSpPr>
          <a:spLocks noChangeArrowheads="1"/>
        </xdr:cNvSpPr>
      </xdr:nvSpPr>
      <xdr:spPr>
        <a:xfrm rot="5400000">
          <a:off x="10303193" y="4883181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66675</xdr:colOff>
      <xdr:row>282</xdr:row>
      <xdr:rowOff>85725</xdr:rowOff>
    </xdr:from>
    <xdr:to>
      <xdr:col>14</xdr:col>
      <xdr:colOff>104775</xdr:colOff>
      <xdr:row>285</xdr:row>
      <xdr:rowOff>95249</xdr:rowOff>
    </xdr:to>
    <xdr:sp macro="" textlink="">
      <xdr:nvSpPr>
        <xdr:cNvPr id="851" name="AutoShape 10733">
          <a:extLst>
            <a:ext uri="{FF2B5EF4-FFF2-40B4-BE49-F238E27FC236}">
              <a16:creationId xmlns:a16="http://schemas.microsoft.com/office/drawing/2014/main" id="{31FBDCF8-FCE5-4E59-A5F1-F51A4EC2C0FC}"/>
            </a:ext>
          </a:extLst>
        </xdr:cNvPr>
        <xdr:cNvSpPr>
          <a:spLocks noChangeArrowheads="1"/>
        </xdr:cNvSpPr>
      </xdr:nvSpPr>
      <xdr:spPr>
        <a:xfrm rot="5400000">
          <a:off x="5609273" y="504282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133350</xdr:colOff>
      <xdr:row>291</xdr:row>
      <xdr:rowOff>19050</xdr:rowOff>
    </xdr:from>
    <xdr:to>
      <xdr:col>18</xdr:col>
      <xdr:colOff>171450</xdr:colOff>
      <xdr:row>294</xdr:row>
      <xdr:rowOff>28574</xdr:rowOff>
    </xdr:to>
    <xdr:sp macro="" textlink="">
      <xdr:nvSpPr>
        <xdr:cNvPr id="852" name="AutoShape 10733">
          <a:extLst>
            <a:ext uri="{FF2B5EF4-FFF2-40B4-BE49-F238E27FC236}">
              <a16:creationId xmlns:a16="http://schemas.microsoft.com/office/drawing/2014/main" id="{1902C024-16C1-48FE-8101-045D473B4922}"/>
            </a:ext>
          </a:extLst>
        </xdr:cNvPr>
        <xdr:cNvSpPr>
          <a:spLocks noChangeArrowheads="1"/>
        </xdr:cNvSpPr>
      </xdr:nvSpPr>
      <xdr:spPr>
        <a:xfrm rot="5400000">
          <a:off x="7245668" y="5193887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22</xdr:col>
      <xdr:colOff>161925</xdr:colOff>
      <xdr:row>309</xdr:row>
      <xdr:rowOff>57150</xdr:rowOff>
    </xdr:from>
    <xdr:to>
      <xdr:col>22</xdr:col>
      <xdr:colOff>200025</xdr:colOff>
      <xdr:row>312</xdr:row>
      <xdr:rowOff>66674</xdr:rowOff>
    </xdr:to>
    <xdr:sp macro="" textlink="">
      <xdr:nvSpPr>
        <xdr:cNvPr id="853" name="AutoShape 10733">
          <a:extLst>
            <a:ext uri="{FF2B5EF4-FFF2-40B4-BE49-F238E27FC236}">
              <a16:creationId xmlns:a16="http://schemas.microsoft.com/office/drawing/2014/main" id="{0AED7EA3-13EF-49D0-84C9-41DC0EDA4947}"/>
            </a:ext>
          </a:extLst>
        </xdr:cNvPr>
        <xdr:cNvSpPr>
          <a:spLocks noChangeArrowheads="1"/>
        </xdr:cNvSpPr>
      </xdr:nvSpPr>
      <xdr:spPr>
        <a:xfrm rot="5400000">
          <a:off x="8851583" y="5513165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6</xdr:col>
      <xdr:colOff>152400</xdr:colOff>
      <xdr:row>318</xdr:row>
      <xdr:rowOff>66675</xdr:rowOff>
    </xdr:from>
    <xdr:to>
      <xdr:col>6</xdr:col>
      <xdr:colOff>190500</xdr:colOff>
      <xdr:row>321</xdr:row>
      <xdr:rowOff>76199</xdr:rowOff>
    </xdr:to>
    <xdr:sp macro="" textlink="">
      <xdr:nvSpPr>
        <xdr:cNvPr id="854" name="AutoShape 10733">
          <a:extLst>
            <a:ext uri="{FF2B5EF4-FFF2-40B4-BE49-F238E27FC236}">
              <a16:creationId xmlns:a16="http://schemas.microsoft.com/office/drawing/2014/main" id="{51362D13-32A1-4822-89A3-5D2C0F58ACD5}"/>
            </a:ext>
          </a:extLst>
        </xdr:cNvPr>
        <xdr:cNvSpPr>
          <a:spLocks noChangeArrowheads="1"/>
        </xdr:cNvSpPr>
      </xdr:nvSpPr>
      <xdr:spPr>
        <a:xfrm rot="5400000">
          <a:off x="2525078" y="5671851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201930</xdr:colOff>
      <xdr:row>335</xdr:row>
      <xdr:rowOff>160020</xdr:rowOff>
    </xdr:from>
    <xdr:to>
      <xdr:col>20</xdr:col>
      <xdr:colOff>240030</xdr:colOff>
      <xdr:row>338</xdr:row>
      <xdr:rowOff>169544</xdr:rowOff>
    </xdr:to>
    <xdr:sp macro="" textlink="">
      <xdr:nvSpPr>
        <xdr:cNvPr id="855" name="AutoShape 10733">
          <a:extLst>
            <a:ext uri="{FF2B5EF4-FFF2-40B4-BE49-F238E27FC236}">
              <a16:creationId xmlns:a16="http://schemas.microsoft.com/office/drawing/2014/main" id="{B70373AE-17AB-492B-994B-7220B5519ABB}"/>
            </a:ext>
          </a:extLst>
        </xdr:cNvPr>
        <xdr:cNvSpPr>
          <a:spLocks noChangeArrowheads="1"/>
        </xdr:cNvSpPr>
      </xdr:nvSpPr>
      <xdr:spPr>
        <a:xfrm rot="5400000">
          <a:off x="8091488" y="5979128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0</xdr:col>
      <xdr:colOff>327660</xdr:colOff>
      <xdr:row>344</xdr:row>
      <xdr:rowOff>139065</xdr:rowOff>
    </xdr:from>
    <xdr:to>
      <xdr:col>0</xdr:col>
      <xdr:colOff>365760</xdr:colOff>
      <xdr:row>347</xdr:row>
      <xdr:rowOff>148589</xdr:rowOff>
    </xdr:to>
    <xdr:sp macro="" textlink="">
      <xdr:nvSpPr>
        <xdr:cNvPr id="856" name="AutoShape 10733">
          <a:extLst>
            <a:ext uri="{FF2B5EF4-FFF2-40B4-BE49-F238E27FC236}">
              <a16:creationId xmlns:a16="http://schemas.microsoft.com/office/drawing/2014/main" id="{F610C947-4AA3-4982-83DF-D736EA895783}"/>
            </a:ext>
          </a:extLst>
        </xdr:cNvPr>
        <xdr:cNvSpPr>
          <a:spLocks noChangeArrowheads="1"/>
        </xdr:cNvSpPr>
      </xdr:nvSpPr>
      <xdr:spPr>
        <a:xfrm rot="5400000">
          <a:off x="79058" y="6134766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238125</xdr:colOff>
      <xdr:row>363</xdr:row>
      <xdr:rowOff>47625</xdr:rowOff>
    </xdr:from>
    <xdr:to>
      <xdr:col>24</xdr:col>
      <xdr:colOff>276225</xdr:colOff>
      <xdr:row>366</xdr:row>
      <xdr:rowOff>57149</xdr:rowOff>
    </xdr:to>
    <xdr:sp macro="" textlink="">
      <xdr:nvSpPr>
        <xdr:cNvPr id="857" name="AutoShape 10733">
          <a:extLst>
            <a:ext uri="{FF2B5EF4-FFF2-40B4-BE49-F238E27FC236}">
              <a16:creationId xmlns:a16="http://schemas.microsoft.com/office/drawing/2014/main" id="{B1ACDB5B-464C-4E00-B51E-0AD490C82C19}"/>
            </a:ext>
          </a:extLst>
        </xdr:cNvPr>
        <xdr:cNvSpPr>
          <a:spLocks noChangeArrowheads="1"/>
        </xdr:cNvSpPr>
      </xdr:nvSpPr>
      <xdr:spPr>
        <a:xfrm rot="5400000">
          <a:off x="9705023" y="6458616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0</xdr:col>
      <xdr:colOff>152400</xdr:colOff>
      <xdr:row>300</xdr:row>
      <xdr:rowOff>47625</xdr:rowOff>
    </xdr:from>
    <xdr:to>
      <xdr:col>0</xdr:col>
      <xdr:colOff>190500</xdr:colOff>
      <xdr:row>303</xdr:row>
      <xdr:rowOff>57149</xdr:rowOff>
    </xdr:to>
    <xdr:sp macro="" textlink="">
      <xdr:nvSpPr>
        <xdr:cNvPr id="858" name="AutoShape 10733">
          <a:extLst>
            <a:ext uri="{FF2B5EF4-FFF2-40B4-BE49-F238E27FC236}">
              <a16:creationId xmlns:a16="http://schemas.microsoft.com/office/drawing/2014/main" id="{E1FA1119-2ADF-405F-94CE-D080872C376A}"/>
            </a:ext>
          </a:extLst>
        </xdr:cNvPr>
        <xdr:cNvSpPr>
          <a:spLocks noChangeArrowheads="1"/>
        </xdr:cNvSpPr>
      </xdr:nvSpPr>
      <xdr:spPr>
        <a:xfrm rot="5400000">
          <a:off x="-96202"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0</xdr:col>
      <xdr:colOff>152400</xdr:colOff>
      <xdr:row>300</xdr:row>
      <xdr:rowOff>47625</xdr:rowOff>
    </xdr:from>
    <xdr:to>
      <xdr:col>0</xdr:col>
      <xdr:colOff>190500</xdr:colOff>
      <xdr:row>303</xdr:row>
      <xdr:rowOff>57149</xdr:rowOff>
    </xdr:to>
    <xdr:sp macro="" textlink="">
      <xdr:nvSpPr>
        <xdr:cNvPr id="859" name="AutoShape 10733">
          <a:extLst>
            <a:ext uri="{FF2B5EF4-FFF2-40B4-BE49-F238E27FC236}">
              <a16:creationId xmlns:a16="http://schemas.microsoft.com/office/drawing/2014/main" id="{AC138EDB-C41D-4314-870C-6866B846B6B0}"/>
            </a:ext>
          </a:extLst>
        </xdr:cNvPr>
        <xdr:cNvSpPr>
          <a:spLocks noChangeArrowheads="1"/>
        </xdr:cNvSpPr>
      </xdr:nvSpPr>
      <xdr:spPr>
        <a:xfrm rot="5400000">
          <a:off x="-96202"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152400</xdr:colOff>
      <xdr:row>300</xdr:row>
      <xdr:rowOff>47625</xdr:rowOff>
    </xdr:from>
    <xdr:to>
      <xdr:col>2</xdr:col>
      <xdr:colOff>190500</xdr:colOff>
      <xdr:row>303</xdr:row>
      <xdr:rowOff>57149</xdr:rowOff>
    </xdr:to>
    <xdr:sp macro="" textlink="">
      <xdr:nvSpPr>
        <xdr:cNvPr id="860" name="AutoShape 10733">
          <a:extLst>
            <a:ext uri="{FF2B5EF4-FFF2-40B4-BE49-F238E27FC236}">
              <a16:creationId xmlns:a16="http://schemas.microsoft.com/office/drawing/2014/main" id="{AD451188-B252-4357-82CB-776C46736EB9}"/>
            </a:ext>
          </a:extLst>
        </xdr:cNvPr>
        <xdr:cNvSpPr>
          <a:spLocks noChangeArrowheads="1"/>
        </xdr:cNvSpPr>
      </xdr:nvSpPr>
      <xdr:spPr>
        <a:xfrm rot="5400000">
          <a:off x="83343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152400</xdr:colOff>
      <xdr:row>300</xdr:row>
      <xdr:rowOff>47625</xdr:rowOff>
    </xdr:from>
    <xdr:to>
      <xdr:col>2</xdr:col>
      <xdr:colOff>190500</xdr:colOff>
      <xdr:row>303</xdr:row>
      <xdr:rowOff>57149</xdr:rowOff>
    </xdr:to>
    <xdr:sp macro="" textlink="">
      <xdr:nvSpPr>
        <xdr:cNvPr id="861" name="AutoShape 10733">
          <a:extLst>
            <a:ext uri="{FF2B5EF4-FFF2-40B4-BE49-F238E27FC236}">
              <a16:creationId xmlns:a16="http://schemas.microsoft.com/office/drawing/2014/main" id="{1FFFEAB9-7C53-4EF7-9433-5FB7A7FAD2CE}"/>
            </a:ext>
          </a:extLst>
        </xdr:cNvPr>
        <xdr:cNvSpPr>
          <a:spLocks noChangeArrowheads="1"/>
        </xdr:cNvSpPr>
      </xdr:nvSpPr>
      <xdr:spPr>
        <a:xfrm rot="5400000">
          <a:off x="83343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152400</xdr:colOff>
      <xdr:row>291</xdr:row>
      <xdr:rowOff>47625</xdr:rowOff>
    </xdr:from>
    <xdr:to>
      <xdr:col>24</xdr:col>
      <xdr:colOff>190500</xdr:colOff>
      <xdr:row>294</xdr:row>
      <xdr:rowOff>57149</xdr:rowOff>
    </xdr:to>
    <xdr:sp macro="" textlink="">
      <xdr:nvSpPr>
        <xdr:cNvPr id="862" name="AutoShape 10733">
          <a:extLst>
            <a:ext uri="{FF2B5EF4-FFF2-40B4-BE49-F238E27FC236}">
              <a16:creationId xmlns:a16="http://schemas.microsoft.com/office/drawing/2014/main" id="{E58EC45C-D7B1-4DC2-B079-B5E35FA17591}"/>
            </a:ext>
          </a:extLst>
        </xdr:cNvPr>
        <xdr:cNvSpPr>
          <a:spLocks noChangeArrowheads="1"/>
        </xdr:cNvSpPr>
      </xdr:nvSpPr>
      <xdr:spPr>
        <a:xfrm rot="5400000">
          <a:off x="961929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24</xdr:col>
      <xdr:colOff>152400</xdr:colOff>
      <xdr:row>291</xdr:row>
      <xdr:rowOff>47625</xdr:rowOff>
    </xdr:from>
    <xdr:to>
      <xdr:col>24</xdr:col>
      <xdr:colOff>190500</xdr:colOff>
      <xdr:row>294</xdr:row>
      <xdr:rowOff>57149</xdr:rowOff>
    </xdr:to>
    <xdr:sp macro="" textlink="">
      <xdr:nvSpPr>
        <xdr:cNvPr id="863" name="AutoShape 10733">
          <a:extLst>
            <a:ext uri="{FF2B5EF4-FFF2-40B4-BE49-F238E27FC236}">
              <a16:creationId xmlns:a16="http://schemas.microsoft.com/office/drawing/2014/main" id="{EB4921E2-A352-4BD1-A05E-0B9A47DDD458}"/>
            </a:ext>
          </a:extLst>
        </xdr:cNvPr>
        <xdr:cNvSpPr>
          <a:spLocks noChangeArrowheads="1"/>
        </xdr:cNvSpPr>
      </xdr:nvSpPr>
      <xdr:spPr>
        <a:xfrm rot="5400000">
          <a:off x="961929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4</xdr:col>
      <xdr:colOff>152400</xdr:colOff>
      <xdr:row>300</xdr:row>
      <xdr:rowOff>47625</xdr:rowOff>
    </xdr:from>
    <xdr:to>
      <xdr:col>4</xdr:col>
      <xdr:colOff>190500</xdr:colOff>
      <xdr:row>303</xdr:row>
      <xdr:rowOff>57149</xdr:rowOff>
    </xdr:to>
    <xdr:sp macro="" textlink="">
      <xdr:nvSpPr>
        <xdr:cNvPr id="864" name="AutoShape 10733">
          <a:extLst>
            <a:ext uri="{FF2B5EF4-FFF2-40B4-BE49-F238E27FC236}">
              <a16:creationId xmlns:a16="http://schemas.microsoft.com/office/drawing/2014/main" id="{4E6A534D-8393-4930-A540-18CF6F90FAB9}"/>
            </a:ext>
          </a:extLst>
        </xdr:cNvPr>
        <xdr:cNvSpPr>
          <a:spLocks noChangeArrowheads="1"/>
        </xdr:cNvSpPr>
      </xdr:nvSpPr>
      <xdr:spPr>
        <a:xfrm rot="5400000">
          <a:off x="172497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6</xdr:col>
      <xdr:colOff>152400</xdr:colOff>
      <xdr:row>300</xdr:row>
      <xdr:rowOff>47625</xdr:rowOff>
    </xdr:from>
    <xdr:to>
      <xdr:col>6</xdr:col>
      <xdr:colOff>190500</xdr:colOff>
      <xdr:row>303</xdr:row>
      <xdr:rowOff>57149</xdr:rowOff>
    </xdr:to>
    <xdr:sp macro="" textlink="">
      <xdr:nvSpPr>
        <xdr:cNvPr id="865" name="AutoShape 10733">
          <a:extLst>
            <a:ext uri="{FF2B5EF4-FFF2-40B4-BE49-F238E27FC236}">
              <a16:creationId xmlns:a16="http://schemas.microsoft.com/office/drawing/2014/main" id="{4CEC46B1-4405-4938-8108-0B1EEC70BD9B}"/>
            </a:ext>
          </a:extLst>
        </xdr:cNvPr>
        <xdr:cNvSpPr>
          <a:spLocks noChangeArrowheads="1"/>
        </xdr:cNvSpPr>
      </xdr:nvSpPr>
      <xdr:spPr>
        <a:xfrm rot="5400000">
          <a:off x="252507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6</xdr:col>
      <xdr:colOff>152400</xdr:colOff>
      <xdr:row>300</xdr:row>
      <xdr:rowOff>47625</xdr:rowOff>
    </xdr:from>
    <xdr:to>
      <xdr:col>6</xdr:col>
      <xdr:colOff>190500</xdr:colOff>
      <xdr:row>303</xdr:row>
      <xdr:rowOff>57149</xdr:rowOff>
    </xdr:to>
    <xdr:sp macro="" textlink="">
      <xdr:nvSpPr>
        <xdr:cNvPr id="866" name="AutoShape 10733">
          <a:extLst>
            <a:ext uri="{FF2B5EF4-FFF2-40B4-BE49-F238E27FC236}">
              <a16:creationId xmlns:a16="http://schemas.microsoft.com/office/drawing/2014/main" id="{344E6A5B-7492-4725-BAE4-762839F3826E}"/>
            </a:ext>
          </a:extLst>
        </xdr:cNvPr>
        <xdr:cNvSpPr>
          <a:spLocks noChangeArrowheads="1"/>
        </xdr:cNvSpPr>
      </xdr:nvSpPr>
      <xdr:spPr>
        <a:xfrm rot="5400000">
          <a:off x="252507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10</xdr:col>
      <xdr:colOff>152400</xdr:colOff>
      <xdr:row>300</xdr:row>
      <xdr:rowOff>47625</xdr:rowOff>
    </xdr:from>
    <xdr:to>
      <xdr:col>10</xdr:col>
      <xdr:colOff>190500</xdr:colOff>
      <xdr:row>303</xdr:row>
      <xdr:rowOff>57149</xdr:rowOff>
    </xdr:to>
    <xdr:sp macro="" textlink="">
      <xdr:nvSpPr>
        <xdr:cNvPr id="867" name="AutoShape 10733">
          <a:extLst>
            <a:ext uri="{FF2B5EF4-FFF2-40B4-BE49-F238E27FC236}">
              <a16:creationId xmlns:a16="http://schemas.microsoft.com/office/drawing/2014/main" id="{76ADDEF8-F505-470E-A00D-B0DB67B9D601}"/>
            </a:ext>
          </a:extLst>
        </xdr:cNvPr>
        <xdr:cNvSpPr>
          <a:spLocks noChangeArrowheads="1"/>
        </xdr:cNvSpPr>
      </xdr:nvSpPr>
      <xdr:spPr>
        <a:xfrm rot="5400000">
          <a:off x="412527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10</xdr:col>
      <xdr:colOff>152400</xdr:colOff>
      <xdr:row>300</xdr:row>
      <xdr:rowOff>47625</xdr:rowOff>
    </xdr:from>
    <xdr:to>
      <xdr:col>10</xdr:col>
      <xdr:colOff>190500</xdr:colOff>
      <xdr:row>303</xdr:row>
      <xdr:rowOff>57149</xdr:rowOff>
    </xdr:to>
    <xdr:sp macro="" textlink="">
      <xdr:nvSpPr>
        <xdr:cNvPr id="868" name="AutoShape 10733">
          <a:extLst>
            <a:ext uri="{FF2B5EF4-FFF2-40B4-BE49-F238E27FC236}">
              <a16:creationId xmlns:a16="http://schemas.microsoft.com/office/drawing/2014/main" id="{B10B2DD7-9F14-42AC-A1A0-2DD7635B9CBD}"/>
            </a:ext>
          </a:extLst>
        </xdr:cNvPr>
        <xdr:cNvSpPr>
          <a:spLocks noChangeArrowheads="1"/>
        </xdr:cNvSpPr>
      </xdr:nvSpPr>
      <xdr:spPr>
        <a:xfrm rot="5400000">
          <a:off x="412527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152400</xdr:colOff>
      <xdr:row>300</xdr:row>
      <xdr:rowOff>47625</xdr:rowOff>
    </xdr:from>
    <xdr:to>
      <xdr:col>12</xdr:col>
      <xdr:colOff>190500</xdr:colOff>
      <xdr:row>303</xdr:row>
      <xdr:rowOff>57149</xdr:rowOff>
    </xdr:to>
    <xdr:sp macro="" textlink="">
      <xdr:nvSpPr>
        <xdr:cNvPr id="869" name="AutoShape 10733">
          <a:extLst>
            <a:ext uri="{FF2B5EF4-FFF2-40B4-BE49-F238E27FC236}">
              <a16:creationId xmlns:a16="http://schemas.microsoft.com/office/drawing/2014/main" id="{BCA549D7-F58D-463C-A124-0684070874E7}"/>
            </a:ext>
          </a:extLst>
        </xdr:cNvPr>
        <xdr:cNvSpPr>
          <a:spLocks noChangeArrowheads="1"/>
        </xdr:cNvSpPr>
      </xdr:nvSpPr>
      <xdr:spPr>
        <a:xfrm rot="5400000">
          <a:off x="491013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152400</xdr:colOff>
      <xdr:row>300</xdr:row>
      <xdr:rowOff>47625</xdr:rowOff>
    </xdr:from>
    <xdr:to>
      <xdr:col>12</xdr:col>
      <xdr:colOff>190500</xdr:colOff>
      <xdr:row>303</xdr:row>
      <xdr:rowOff>57149</xdr:rowOff>
    </xdr:to>
    <xdr:sp macro="" textlink="">
      <xdr:nvSpPr>
        <xdr:cNvPr id="870" name="AutoShape 10733">
          <a:extLst>
            <a:ext uri="{FF2B5EF4-FFF2-40B4-BE49-F238E27FC236}">
              <a16:creationId xmlns:a16="http://schemas.microsoft.com/office/drawing/2014/main" id="{321D1D9B-693F-40D0-8841-502540C0FB86}"/>
            </a:ext>
          </a:extLst>
        </xdr:cNvPr>
        <xdr:cNvSpPr>
          <a:spLocks noChangeArrowheads="1"/>
        </xdr:cNvSpPr>
      </xdr:nvSpPr>
      <xdr:spPr>
        <a:xfrm rot="5400000">
          <a:off x="491013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152400</xdr:colOff>
      <xdr:row>300</xdr:row>
      <xdr:rowOff>47625</xdr:rowOff>
    </xdr:from>
    <xdr:to>
      <xdr:col>14</xdr:col>
      <xdr:colOff>190500</xdr:colOff>
      <xdr:row>303</xdr:row>
      <xdr:rowOff>57149</xdr:rowOff>
    </xdr:to>
    <xdr:sp macro="" textlink="">
      <xdr:nvSpPr>
        <xdr:cNvPr id="871" name="AutoShape 10733">
          <a:extLst>
            <a:ext uri="{FF2B5EF4-FFF2-40B4-BE49-F238E27FC236}">
              <a16:creationId xmlns:a16="http://schemas.microsoft.com/office/drawing/2014/main" id="{7A20615A-F52F-42AB-8E6B-0A0E7D83D561}"/>
            </a:ext>
          </a:extLst>
        </xdr:cNvPr>
        <xdr:cNvSpPr>
          <a:spLocks noChangeArrowheads="1"/>
        </xdr:cNvSpPr>
      </xdr:nvSpPr>
      <xdr:spPr>
        <a:xfrm rot="5400000">
          <a:off x="569499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152400</xdr:colOff>
      <xdr:row>300</xdr:row>
      <xdr:rowOff>47625</xdr:rowOff>
    </xdr:from>
    <xdr:to>
      <xdr:col>14</xdr:col>
      <xdr:colOff>190500</xdr:colOff>
      <xdr:row>303</xdr:row>
      <xdr:rowOff>57149</xdr:rowOff>
    </xdr:to>
    <xdr:sp macro="" textlink="">
      <xdr:nvSpPr>
        <xdr:cNvPr id="872" name="AutoShape 10733">
          <a:extLst>
            <a:ext uri="{FF2B5EF4-FFF2-40B4-BE49-F238E27FC236}">
              <a16:creationId xmlns:a16="http://schemas.microsoft.com/office/drawing/2014/main" id="{34D9367D-DA66-4B67-964F-B0A015A04C05}"/>
            </a:ext>
          </a:extLst>
        </xdr:cNvPr>
        <xdr:cNvSpPr>
          <a:spLocks noChangeArrowheads="1"/>
        </xdr:cNvSpPr>
      </xdr:nvSpPr>
      <xdr:spPr>
        <a:xfrm rot="5400000">
          <a:off x="569499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16</xdr:col>
      <xdr:colOff>152400</xdr:colOff>
      <xdr:row>300</xdr:row>
      <xdr:rowOff>47625</xdr:rowOff>
    </xdr:from>
    <xdr:to>
      <xdr:col>16</xdr:col>
      <xdr:colOff>190500</xdr:colOff>
      <xdr:row>303</xdr:row>
      <xdr:rowOff>57149</xdr:rowOff>
    </xdr:to>
    <xdr:sp macro="" textlink="">
      <xdr:nvSpPr>
        <xdr:cNvPr id="873" name="AutoShape 10733">
          <a:extLst>
            <a:ext uri="{FF2B5EF4-FFF2-40B4-BE49-F238E27FC236}">
              <a16:creationId xmlns:a16="http://schemas.microsoft.com/office/drawing/2014/main" id="{74783187-6993-409E-9EE5-6AD382562726}"/>
            </a:ext>
          </a:extLst>
        </xdr:cNvPr>
        <xdr:cNvSpPr>
          <a:spLocks noChangeArrowheads="1"/>
        </xdr:cNvSpPr>
      </xdr:nvSpPr>
      <xdr:spPr>
        <a:xfrm rot="5400000">
          <a:off x="647985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16</xdr:col>
      <xdr:colOff>152400</xdr:colOff>
      <xdr:row>300</xdr:row>
      <xdr:rowOff>47625</xdr:rowOff>
    </xdr:from>
    <xdr:to>
      <xdr:col>16</xdr:col>
      <xdr:colOff>190500</xdr:colOff>
      <xdr:row>303</xdr:row>
      <xdr:rowOff>57149</xdr:rowOff>
    </xdr:to>
    <xdr:sp macro="" textlink="">
      <xdr:nvSpPr>
        <xdr:cNvPr id="874" name="AutoShape 10733">
          <a:extLst>
            <a:ext uri="{FF2B5EF4-FFF2-40B4-BE49-F238E27FC236}">
              <a16:creationId xmlns:a16="http://schemas.microsoft.com/office/drawing/2014/main" id="{99271B68-E237-47F3-91BA-B3019EC305F3}"/>
            </a:ext>
          </a:extLst>
        </xdr:cNvPr>
        <xdr:cNvSpPr>
          <a:spLocks noChangeArrowheads="1"/>
        </xdr:cNvSpPr>
      </xdr:nvSpPr>
      <xdr:spPr>
        <a:xfrm rot="5400000">
          <a:off x="647985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152400</xdr:colOff>
      <xdr:row>300</xdr:row>
      <xdr:rowOff>47625</xdr:rowOff>
    </xdr:from>
    <xdr:to>
      <xdr:col>18</xdr:col>
      <xdr:colOff>190500</xdr:colOff>
      <xdr:row>303</xdr:row>
      <xdr:rowOff>57149</xdr:rowOff>
    </xdr:to>
    <xdr:sp macro="" textlink="">
      <xdr:nvSpPr>
        <xdr:cNvPr id="875" name="AutoShape 10733">
          <a:extLst>
            <a:ext uri="{FF2B5EF4-FFF2-40B4-BE49-F238E27FC236}">
              <a16:creationId xmlns:a16="http://schemas.microsoft.com/office/drawing/2014/main" id="{56495DD3-7A7D-4742-9DA7-E730217DB53F}"/>
            </a:ext>
          </a:extLst>
        </xdr:cNvPr>
        <xdr:cNvSpPr>
          <a:spLocks noChangeArrowheads="1"/>
        </xdr:cNvSpPr>
      </xdr:nvSpPr>
      <xdr:spPr>
        <a:xfrm rot="5400000">
          <a:off x="726471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18</xdr:col>
      <xdr:colOff>152400</xdr:colOff>
      <xdr:row>300</xdr:row>
      <xdr:rowOff>47625</xdr:rowOff>
    </xdr:from>
    <xdr:to>
      <xdr:col>18</xdr:col>
      <xdr:colOff>190500</xdr:colOff>
      <xdr:row>303</xdr:row>
      <xdr:rowOff>57149</xdr:rowOff>
    </xdr:to>
    <xdr:sp macro="" textlink="">
      <xdr:nvSpPr>
        <xdr:cNvPr id="876" name="AutoShape 10733">
          <a:extLst>
            <a:ext uri="{FF2B5EF4-FFF2-40B4-BE49-F238E27FC236}">
              <a16:creationId xmlns:a16="http://schemas.microsoft.com/office/drawing/2014/main" id="{62226565-951E-4392-B08A-2EFD0B32012A}"/>
            </a:ext>
          </a:extLst>
        </xdr:cNvPr>
        <xdr:cNvSpPr>
          <a:spLocks noChangeArrowheads="1"/>
        </xdr:cNvSpPr>
      </xdr:nvSpPr>
      <xdr:spPr>
        <a:xfrm rot="5400000">
          <a:off x="726471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22</xdr:col>
      <xdr:colOff>152400</xdr:colOff>
      <xdr:row>300</xdr:row>
      <xdr:rowOff>47625</xdr:rowOff>
    </xdr:from>
    <xdr:to>
      <xdr:col>22</xdr:col>
      <xdr:colOff>190500</xdr:colOff>
      <xdr:row>303</xdr:row>
      <xdr:rowOff>57149</xdr:rowOff>
    </xdr:to>
    <xdr:sp macro="" textlink="">
      <xdr:nvSpPr>
        <xdr:cNvPr id="877" name="AutoShape 10733">
          <a:extLst>
            <a:ext uri="{FF2B5EF4-FFF2-40B4-BE49-F238E27FC236}">
              <a16:creationId xmlns:a16="http://schemas.microsoft.com/office/drawing/2014/main" id="{5F71E0B1-E6B5-4A68-BDB7-522F66506A8B}"/>
            </a:ext>
          </a:extLst>
        </xdr:cNvPr>
        <xdr:cNvSpPr>
          <a:spLocks noChangeArrowheads="1"/>
        </xdr:cNvSpPr>
      </xdr:nvSpPr>
      <xdr:spPr>
        <a:xfrm rot="5400000">
          <a:off x="884205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22</xdr:col>
      <xdr:colOff>152400</xdr:colOff>
      <xdr:row>300</xdr:row>
      <xdr:rowOff>47625</xdr:rowOff>
    </xdr:from>
    <xdr:to>
      <xdr:col>22</xdr:col>
      <xdr:colOff>190500</xdr:colOff>
      <xdr:row>303</xdr:row>
      <xdr:rowOff>57149</xdr:rowOff>
    </xdr:to>
    <xdr:sp macro="" textlink="">
      <xdr:nvSpPr>
        <xdr:cNvPr id="878" name="AutoShape 10733">
          <a:extLst>
            <a:ext uri="{FF2B5EF4-FFF2-40B4-BE49-F238E27FC236}">
              <a16:creationId xmlns:a16="http://schemas.microsoft.com/office/drawing/2014/main" id="{F856553F-E50D-42DC-B3EC-E96417B85D4F}"/>
            </a:ext>
          </a:extLst>
        </xdr:cNvPr>
        <xdr:cNvSpPr>
          <a:spLocks noChangeArrowheads="1"/>
        </xdr:cNvSpPr>
      </xdr:nvSpPr>
      <xdr:spPr>
        <a:xfrm rot="5400000">
          <a:off x="884205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152400</xdr:colOff>
      <xdr:row>291</xdr:row>
      <xdr:rowOff>47625</xdr:rowOff>
    </xdr:from>
    <xdr:to>
      <xdr:col>14</xdr:col>
      <xdr:colOff>190500</xdr:colOff>
      <xdr:row>294</xdr:row>
      <xdr:rowOff>57149</xdr:rowOff>
    </xdr:to>
    <xdr:sp macro="" textlink="">
      <xdr:nvSpPr>
        <xdr:cNvPr id="879" name="AutoShape 10733">
          <a:extLst>
            <a:ext uri="{FF2B5EF4-FFF2-40B4-BE49-F238E27FC236}">
              <a16:creationId xmlns:a16="http://schemas.microsoft.com/office/drawing/2014/main" id="{489DD1DA-FCD1-494B-BD03-346434F0B799}"/>
            </a:ext>
          </a:extLst>
        </xdr:cNvPr>
        <xdr:cNvSpPr>
          <a:spLocks noChangeArrowheads="1"/>
        </xdr:cNvSpPr>
      </xdr:nvSpPr>
      <xdr:spPr>
        <a:xfrm rot="5400000">
          <a:off x="569499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152400</xdr:colOff>
      <xdr:row>291</xdr:row>
      <xdr:rowOff>47625</xdr:rowOff>
    </xdr:from>
    <xdr:to>
      <xdr:col>14</xdr:col>
      <xdr:colOff>190500</xdr:colOff>
      <xdr:row>294</xdr:row>
      <xdr:rowOff>57149</xdr:rowOff>
    </xdr:to>
    <xdr:sp macro="" textlink="">
      <xdr:nvSpPr>
        <xdr:cNvPr id="880" name="AutoShape 10733">
          <a:extLst>
            <a:ext uri="{FF2B5EF4-FFF2-40B4-BE49-F238E27FC236}">
              <a16:creationId xmlns:a16="http://schemas.microsoft.com/office/drawing/2014/main" id="{A09F6F19-A58E-4913-81F1-9F34DBCFDE15}"/>
            </a:ext>
          </a:extLst>
        </xdr:cNvPr>
        <xdr:cNvSpPr>
          <a:spLocks noChangeArrowheads="1"/>
        </xdr:cNvSpPr>
      </xdr:nvSpPr>
      <xdr:spPr>
        <a:xfrm rot="5400000">
          <a:off x="569499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152400</xdr:colOff>
      <xdr:row>291</xdr:row>
      <xdr:rowOff>47625</xdr:rowOff>
    </xdr:from>
    <xdr:to>
      <xdr:col>26</xdr:col>
      <xdr:colOff>190500</xdr:colOff>
      <xdr:row>294</xdr:row>
      <xdr:rowOff>57149</xdr:rowOff>
    </xdr:to>
    <xdr:sp macro="" textlink="">
      <xdr:nvSpPr>
        <xdr:cNvPr id="881" name="AutoShape 10733">
          <a:extLst>
            <a:ext uri="{FF2B5EF4-FFF2-40B4-BE49-F238E27FC236}">
              <a16:creationId xmlns:a16="http://schemas.microsoft.com/office/drawing/2014/main" id="{DD3E5250-2F89-4B1F-94CA-3AC8E27F3511}"/>
            </a:ext>
          </a:extLst>
        </xdr:cNvPr>
        <xdr:cNvSpPr>
          <a:spLocks noChangeArrowheads="1"/>
        </xdr:cNvSpPr>
      </xdr:nvSpPr>
      <xdr:spPr>
        <a:xfrm rot="5400000">
          <a:off x="1038891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26</xdr:col>
      <xdr:colOff>152400</xdr:colOff>
      <xdr:row>291</xdr:row>
      <xdr:rowOff>47625</xdr:rowOff>
    </xdr:from>
    <xdr:to>
      <xdr:col>26</xdr:col>
      <xdr:colOff>190500</xdr:colOff>
      <xdr:row>294</xdr:row>
      <xdr:rowOff>57149</xdr:rowOff>
    </xdr:to>
    <xdr:sp macro="" textlink="">
      <xdr:nvSpPr>
        <xdr:cNvPr id="882" name="AutoShape 10733">
          <a:extLst>
            <a:ext uri="{FF2B5EF4-FFF2-40B4-BE49-F238E27FC236}">
              <a16:creationId xmlns:a16="http://schemas.microsoft.com/office/drawing/2014/main" id="{EE37430E-20BA-4B27-AF99-70B8EDCD65AC}"/>
            </a:ext>
          </a:extLst>
        </xdr:cNvPr>
        <xdr:cNvSpPr>
          <a:spLocks noChangeArrowheads="1"/>
        </xdr:cNvSpPr>
      </xdr:nvSpPr>
      <xdr:spPr>
        <a:xfrm rot="5400000">
          <a:off x="1038891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27</xdr:col>
      <xdr:colOff>0</xdr:colOff>
      <xdr:row>306</xdr:row>
      <xdr:rowOff>57150</xdr:rowOff>
    </xdr:from>
    <xdr:to>
      <xdr:col>28</xdr:col>
      <xdr:colOff>0</xdr:colOff>
      <xdr:row>308</xdr:row>
      <xdr:rowOff>0</xdr:rowOff>
    </xdr:to>
    <xdr:sp macro="" textlink="">
      <xdr:nvSpPr>
        <xdr:cNvPr id="883" name="AutoShape 46">
          <a:extLst>
            <a:ext uri="{FF2B5EF4-FFF2-40B4-BE49-F238E27FC236}">
              <a16:creationId xmlns:a16="http://schemas.microsoft.com/office/drawing/2014/main" id="{93A993CE-2DB7-4914-A60C-155C399734FD}"/>
            </a:ext>
          </a:extLst>
        </xdr:cNvPr>
        <xdr:cNvSpPr>
          <a:spLocks noChangeArrowheads="1"/>
        </xdr:cNvSpPr>
      </xdr:nvSpPr>
      <xdr:spPr>
        <a:xfrm>
          <a:off x="10873740" y="54357270"/>
          <a:ext cx="37338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20</xdr:col>
      <xdr:colOff>152400</xdr:colOff>
      <xdr:row>291</xdr:row>
      <xdr:rowOff>47625</xdr:rowOff>
    </xdr:from>
    <xdr:to>
      <xdr:col>20</xdr:col>
      <xdr:colOff>190500</xdr:colOff>
      <xdr:row>294</xdr:row>
      <xdr:rowOff>57149</xdr:rowOff>
    </xdr:to>
    <xdr:sp macro="" textlink="">
      <xdr:nvSpPr>
        <xdr:cNvPr id="884" name="AutoShape 10733">
          <a:extLst>
            <a:ext uri="{FF2B5EF4-FFF2-40B4-BE49-F238E27FC236}">
              <a16:creationId xmlns:a16="http://schemas.microsoft.com/office/drawing/2014/main" id="{BEE47786-0C57-4D8C-9826-711BB0317884}"/>
            </a:ext>
          </a:extLst>
        </xdr:cNvPr>
        <xdr:cNvSpPr>
          <a:spLocks noChangeArrowheads="1"/>
        </xdr:cNvSpPr>
      </xdr:nvSpPr>
      <xdr:spPr>
        <a:xfrm rot="5400000">
          <a:off x="804195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152400</xdr:colOff>
      <xdr:row>291</xdr:row>
      <xdr:rowOff>47625</xdr:rowOff>
    </xdr:from>
    <xdr:to>
      <xdr:col>20</xdr:col>
      <xdr:colOff>190500</xdr:colOff>
      <xdr:row>294</xdr:row>
      <xdr:rowOff>57149</xdr:rowOff>
    </xdr:to>
    <xdr:sp macro="" textlink="">
      <xdr:nvSpPr>
        <xdr:cNvPr id="885" name="AutoShape 10733">
          <a:extLst>
            <a:ext uri="{FF2B5EF4-FFF2-40B4-BE49-F238E27FC236}">
              <a16:creationId xmlns:a16="http://schemas.microsoft.com/office/drawing/2014/main" id="{7C17AC9C-E79B-42A3-99D6-ED196B3CBB1D}"/>
            </a:ext>
          </a:extLst>
        </xdr:cNvPr>
        <xdr:cNvSpPr>
          <a:spLocks noChangeArrowheads="1"/>
        </xdr:cNvSpPr>
      </xdr:nvSpPr>
      <xdr:spPr>
        <a:xfrm rot="5400000">
          <a:off x="8041958" y="5196744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15</xdr:col>
      <xdr:colOff>0</xdr:colOff>
      <xdr:row>184</xdr:row>
      <xdr:rowOff>57150</xdr:rowOff>
    </xdr:from>
    <xdr:to>
      <xdr:col>16</xdr:col>
      <xdr:colOff>0</xdr:colOff>
      <xdr:row>186</xdr:row>
      <xdr:rowOff>0</xdr:rowOff>
    </xdr:to>
    <xdr:sp macro="" textlink="">
      <xdr:nvSpPr>
        <xdr:cNvPr id="886" name="AutoShape 46">
          <a:extLst>
            <a:ext uri="{FF2B5EF4-FFF2-40B4-BE49-F238E27FC236}">
              <a16:creationId xmlns:a16="http://schemas.microsoft.com/office/drawing/2014/main" id="{301AE66F-7656-4C95-B423-CB6B60F137D8}"/>
            </a:ext>
          </a:extLst>
        </xdr:cNvPr>
        <xdr:cNvSpPr>
          <a:spLocks noChangeArrowheads="1"/>
        </xdr:cNvSpPr>
      </xdr:nvSpPr>
      <xdr:spPr>
        <a:xfrm>
          <a:off x="6210300" y="32975550"/>
          <a:ext cx="365760"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184</xdr:row>
      <xdr:rowOff>57150</xdr:rowOff>
    </xdr:from>
    <xdr:to>
      <xdr:col>21</xdr:col>
      <xdr:colOff>352425</xdr:colOff>
      <xdr:row>186</xdr:row>
      <xdr:rowOff>0</xdr:rowOff>
    </xdr:to>
    <xdr:sp macro="" textlink="">
      <xdr:nvSpPr>
        <xdr:cNvPr id="887" name="AutoShape 46">
          <a:extLst>
            <a:ext uri="{FF2B5EF4-FFF2-40B4-BE49-F238E27FC236}">
              <a16:creationId xmlns:a16="http://schemas.microsoft.com/office/drawing/2014/main" id="{76D61B04-1BBC-4EE6-B5A8-A4A2CC3032CC}"/>
            </a:ext>
          </a:extLst>
        </xdr:cNvPr>
        <xdr:cNvSpPr>
          <a:spLocks noChangeArrowheads="1"/>
        </xdr:cNvSpPr>
      </xdr:nvSpPr>
      <xdr:spPr>
        <a:xfrm>
          <a:off x="8572500" y="3297555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184</xdr:row>
      <xdr:rowOff>57150</xdr:rowOff>
    </xdr:from>
    <xdr:to>
      <xdr:col>23</xdr:col>
      <xdr:colOff>352425</xdr:colOff>
      <xdr:row>186</xdr:row>
      <xdr:rowOff>0</xdr:rowOff>
    </xdr:to>
    <xdr:sp macro="" textlink="">
      <xdr:nvSpPr>
        <xdr:cNvPr id="888" name="AutoShape 46">
          <a:extLst>
            <a:ext uri="{FF2B5EF4-FFF2-40B4-BE49-F238E27FC236}">
              <a16:creationId xmlns:a16="http://schemas.microsoft.com/office/drawing/2014/main" id="{863AEE7A-6D5B-4141-AB8F-ACC369C284C0}"/>
            </a:ext>
          </a:extLst>
        </xdr:cNvPr>
        <xdr:cNvSpPr>
          <a:spLocks noChangeArrowheads="1"/>
        </xdr:cNvSpPr>
      </xdr:nvSpPr>
      <xdr:spPr>
        <a:xfrm>
          <a:off x="9349740" y="3297555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184</xdr:row>
      <xdr:rowOff>64927</xdr:rowOff>
    </xdr:from>
    <xdr:to>
      <xdr:col>27</xdr:col>
      <xdr:colOff>365449</xdr:colOff>
      <xdr:row>186</xdr:row>
      <xdr:rowOff>2</xdr:rowOff>
    </xdr:to>
    <xdr:sp macro="" textlink="">
      <xdr:nvSpPr>
        <xdr:cNvPr id="890" name="AutoShape 46">
          <a:extLst>
            <a:ext uri="{FF2B5EF4-FFF2-40B4-BE49-F238E27FC236}">
              <a16:creationId xmlns:a16="http://schemas.microsoft.com/office/drawing/2014/main" id="{26ADDFC8-CD97-4CF2-99AE-0CFDC4991D80}"/>
            </a:ext>
          </a:extLst>
        </xdr:cNvPr>
        <xdr:cNvSpPr>
          <a:spLocks noChangeArrowheads="1"/>
        </xdr:cNvSpPr>
      </xdr:nvSpPr>
      <xdr:spPr>
        <a:xfrm>
          <a:off x="10885714" y="33592927"/>
          <a:ext cx="365449" cy="292748"/>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184</xdr:row>
      <xdr:rowOff>57150</xdr:rowOff>
    </xdr:from>
    <xdr:to>
      <xdr:col>13</xdr:col>
      <xdr:colOff>352425</xdr:colOff>
      <xdr:row>186</xdr:row>
      <xdr:rowOff>0</xdr:rowOff>
    </xdr:to>
    <xdr:sp macro="" textlink="">
      <xdr:nvSpPr>
        <xdr:cNvPr id="891" name="AutoShape 46">
          <a:extLst>
            <a:ext uri="{FF2B5EF4-FFF2-40B4-BE49-F238E27FC236}">
              <a16:creationId xmlns:a16="http://schemas.microsoft.com/office/drawing/2014/main" id="{8B8B0AA4-E883-4FE7-AA78-31C8D0939A5A}"/>
            </a:ext>
          </a:extLst>
        </xdr:cNvPr>
        <xdr:cNvSpPr>
          <a:spLocks noChangeArrowheads="1"/>
        </xdr:cNvSpPr>
      </xdr:nvSpPr>
      <xdr:spPr>
        <a:xfrm>
          <a:off x="5425440" y="32975550"/>
          <a:ext cx="352425"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186</xdr:row>
      <xdr:rowOff>0</xdr:rowOff>
    </xdr:from>
    <xdr:to>
      <xdr:col>21</xdr:col>
      <xdr:colOff>352425</xdr:colOff>
      <xdr:row>186</xdr:row>
      <xdr:rowOff>0</xdr:rowOff>
    </xdr:to>
    <xdr:sp macro="" textlink="">
      <xdr:nvSpPr>
        <xdr:cNvPr id="900" name="AutoShape 46">
          <a:extLst>
            <a:ext uri="{FF2B5EF4-FFF2-40B4-BE49-F238E27FC236}">
              <a16:creationId xmlns:a16="http://schemas.microsoft.com/office/drawing/2014/main" id="{086F8F34-D4F8-4156-9627-4F7329BC6002}"/>
            </a:ext>
          </a:extLst>
        </xdr:cNvPr>
        <xdr:cNvSpPr>
          <a:spLocks noChangeArrowheads="1"/>
        </xdr:cNvSpPr>
      </xdr:nvSpPr>
      <xdr:spPr>
        <a:xfrm>
          <a:off x="8572500" y="3326892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186</xdr:row>
      <xdr:rowOff>0</xdr:rowOff>
    </xdr:from>
    <xdr:to>
      <xdr:col>23</xdr:col>
      <xdr:colOff>352425</xdr:colOff>
      <xdr:row>186</xdr:row>
      <xdr:rowOff>0</xdr:rowOff>
    </xdr:to>
    <xdr:sp macro="" textlink="">
      <xdr:nvSpPr>
        <xdr:cNvPr id="901" name="AutoShape 46">
          <a:extLst>
            <a:ext uri="{FF2B5EF4-FFF2-40B4-BE49-F238E27FC236}">
              <a16:creationId xmlns:a16="http://schemas.microsoft.com/office/drawing/2014/main" id="{552A6872-C263-4937-8EC0-3FB92B48D261}"/>
            </a:ext>
          </a:extLst>
        </xdr:cNvPr>
        <xdr:cNvSpPr>
          <a:spLocks noChangeArrowheads="1"/>
        </xdr:cNvSpPr>
      </xdr:nvSpPr>
      <xdr:spPr>
        <a:xfrm>
          <a:off x="9349740" y="332689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186</xdr:row>
      <xdr:rowOff>0</xdr:rowOff>
    </xdr:from>
    <xdr:to>
      <xdr:col>19</xdr:col>
      <xdr:colOff>352425</xdr:colOff>
      <xdr:row>186</xdr:row>
      <xdr:rowOff>0</xdr:rowOff>
    </xdr:to>
    <xdr:sp macro="" textlink="">
      <xdr:nvSpPr>
        <xdr:cNvPr id="902" name="AutoShape 46">
          <a:extLst>
            <a:ext uri="{FF2B5EF4-FFF2-40B4-BE49-F238E27FC236}">
              <a16:creationId xmlns:a16="http://schemas.microsoft.com/office/drawing/2014/main" id="{9E1E8C41-F7DE-4591-B42A-C72D533FFD5C}"/>
            </a:ext>
          </a:extLst>
        </xdr:cNvPr>
        <xdr:cNvSpPr>
          <a:spLocks noChangeArrowheads="1"/>
        </xdr:cNvSpPr>
      </xdr:nvSpPr>
      <xdr:spPr>
        <a:xfrm>
          <a:off x="7772400" y="332689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186</xdr:row>
      <xdr:rowOff>0</xdr:rowOff>
    </xdr:from>
    <xdr:to>
      <xdr:col>19</xdr:col>
      <xdr:colOff>352425</xdr:colOff>
      <xdr:row>186</xdr:row>
      <xdr:rowOff>0</xdr:rowOff>
    </xdr:to>
    <xdr:sp macro="" textlink="">
      <xdr:nvSpPr>
        <xdr:cNvPr id="911" name="AutoShape 46">
          <a:extLst>
            <a:ext uri="{FF2B5EF4-FFF2-40B4-BE49-F238E27FC236}">
              <a16:creationId xmlns:a16="http://schemas.microsoft.com/office/drawing/2014/main" id="{90EB5A6B-A246-4B36-BE56-EAADB2E8CA78}"/>
            </a:ext>
          </a:extLst>
        </xdr:cNvPr>
        <xdr:cNvSpPr>
          <a:spLocks noChangeArrowheads="1"/>
        </xdr:cNvSpPr>
      </xdr:nvSpPr>
      <xdr:spPr>
        <a:xfrm>
          <a:off x="7772400" y="3326892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184</xdr:row>
      <xdr:rowOff>57150</xdr:rowOff>
    </xdr:from>
    <xdr:to>
      <xdr:col>17</xdr:col>
      <xdr:colOff>352425</xdr:colOff>
      <xdr:row>186</xdr:row>
      <xdr:rowOff>0</xdr:rowOff>
    </xdr:to>
    <xdr:sp macro="" textlink="">
      <xdr:nvSpPr>
        <xdr:cNvPr id="912" name="AutoShape 46">
          <a:extLst>
            <a:ext uri="{FF2B5EF4-FFF2-40B4-BE49-F238E27FC236}">
              <a16:creationId xmlns:a16="http://schemas.microsoft.com/office/drawing/2014/main" id="{16AD7A25-41B0-46FA-8C01-7A2087170218}"/>
            </a:ext>
          </a:extLst>
        </xdr:cNvPr>
        <xdr:cNvSpPr>
          <a:spLocks noChangeArrowheads="1"/>
        </xdr:cNvSpPr>
      </xdr:nvSpPr>
      <xdr:spPr>
        <a:xfrm>
          <a:off x="6995160" y="3297555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184</xdr:row>
      <xdr:rowOff>57150</xdr:rowOff>
    </xdr:from>
    <xdr:to>
      <xdr:col>19</xdr:col>
      <xdr:colOff>352425</xdr:colOff>
      <xdr:row>186</xdr:row>
      <xdr:rowOff>0</xdr:rowOff>
    </xdr:to>
    <xdr:sp macro="" textlink="">
      <xdr:nvSpPr>
        <xdr:cNvPr id="913" name="AutoShape 46">
          <a:extLst>
            <a:ext uri="{FF2B5EF4-FFF2-40B4-BE49-F238E27FC236}">
              <a16:creationId xmlns:a16="http://schemas.microsoft.com/office/drawing/2014/main" id="{8F18DE7B-F547-461E-A09E-82A3E0763875}"/>
            </a:ext>
          </a:extLst>
        </xdr:cNvPr>
        <xdr:cNvSpPr>
          <a:spLocks noChangeArrowheads="1"/>
        </xdr:cNvSpPr>
      </xdr:nvSpPr>
      <xdr:spPr>
        <a:xfrm>
          <a:off x="7772400" y="3297555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184</xdr:row>
      <xdr:rowOff>57150</xdr:rowOff>
    </xdr:from>
    <xdr:to>
      <xdr:col>16</xdr:col>
      <xdr:colOff>0</xdr:colOff>
      <xdr:row>186</xdr:row>
      <xdr:rowOff>0</xdr:rowOff>
    </xdr:to>
    <xdr:sp macro="" textlink="">
      <xdr:nvSpPr>
        <xdr:cNvPr id="914" name="AutoShape 46">
          <a:extLst>
            <a:ext uri="{FF2B5EF4-FFF2-40B4-BE49-F238E27FC236}">
              <a16:creationId xmlns:a16="http://schemas.microsoft.com/office/drawing/2014/main" id="{24E58923-1BE5-4563-82E8-304A8C908CA7}"/>
            </a:ext>
          </a:extLst>
        </xdr:cNvPr>
        <xdr:cNvSpPr>
          <a:spLocks noChangeArrowheads="1"/>
        </xdr:cNvSpPr>
      </xdr:nvSpPr>
      <xdr:spPr>
        <a:xfrm>
          <a:off x="6210300" y="329755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184</xdr:row>
      <xdr:rowOff>57150</xdr:rowOff>
    </xdr:from>
    <xdr:to>
      <xdr:col>21</xdr:col>
      <xdr:colOff>352425</xdr:colOff>
      <xdr:row>186</xdr:row>
      <xdr:rowOff>0</xdr:rowOff>
    </xdr:to>
    <xdr:sp macro="" textlink="">
      <xdr:nvSpPr>
        <xdr:cNvPr id="915" name="AutoShape 46">
          <a:extLst>
            <a:ext uri="{FF2B5EF4-FFF2-40B4-BE49-F238E27FC236}">
              <a16:creationId xmlns:a16="http://schemas.microsoft.com/office/drawing/2014/main" id="{140FA5D3-CC86-4310-B598-30A4D51536EA}"/>
            </a:ext>
          </a:extLst>
        </xdr:cNvPr>
        <xdr:cNvSpPr>
          <a:spLocks noChangeArrowheads="1"/>
        </xdr:cNvSpPr>
      </xdr:nvSpPr>
      <xdr:spPr>
        <a:xfrm>
          <a:off x="857250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184</xdr:row>
      <xdr:rowOff>57150</xdr:rowOff>
    </xdr:from>
    <xdr:to>
      <xdr:col>23</xdr:col>
      <xdr:colOff>352425</xdr:colOff>
      <xdr:row>186</xdr:row>
      <xdr:rowOff>0</xdr:rowOff>
    </xdr:to>
    <xdr:sp macro="" textlink="">
      <xdr:nvSpPr>
        <xdr:cNvPr id="916" name="AutoShape 46">
          <a:extLst>
            <a:ext uri="{FF2B5EF4-FFF2-40B4-BE49-F238E27FC236}">
              <a16:creationId xmlns:a16="http://schemas.microsoft.com/office/drawing/2014/main" id="{C4486B14-7939-4DAB-81A4-2BE7271F307D}"/>
            </a:ext>
          </a:extLst>
        </xdr:cNvPr>
        <xdr:cNvSpPr>
          <a:spLocks noChangeArrowheads="1"/>
        </xdr:cNvSpPr>
      </xdr:nvSpPr>
      <xdr:spPr>
        <a:xfrm>
          <a:off x="934974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184</xdr:row>
      <xdr:rowOff>57150</xdr:rowOff>
    </xdr:from>
    <xdr:to>
      <xdr:col>13</xdr:col>
      <xdr:colOff>352425</xdr:colOff>
      <xdr:row>186</xdr:row>
      <xdr:rowOff>0</xdr:rowOff>
    </xdr:to>
    <xdr:sp macro="" textlink="">
      <xdr:nvSpPr>
        <xdr:cNvPr id="919" name="AutoShape 46">
          <a:extLst>
            <a:ext uri="{FF2B5EF4-FFF2-40B4-BE49-F238E27FC236}">
              <a16:creationId xmlns:a16="http://schemas.microsoft.com/office/drawing/2014/main" id="{5887468D-00EB-4382-86EA-57A0E4FC08A5}"/>
            </a:ext>
          </a:extLst>
        </xdr:cNvPr>
        <xdr:cNvSpPr>
          <a:spLocks noChangeArrowheads="1"/>
        </xdr:cNvSpPr>
      </xdr:nvSpPr>
      <xdr:spPr>
        <a:xfrm>
          <a:off x="542544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186</xdr:row>
      <xdr:rowOff>0</xdr:rowOff>
    </xdr:from>
    <xdr:to>
      <xdr:col>21</xdr:col>
      <xdr:colOff>352425</xdr:colOff>
      <xdr:row>186</xdr:row>
      <xdr:rowOff>0</xdr:rowOff>
    </xdr:to>
    <xdr:sp macro="" textlink="">
      <xdr:nvSpPr>
        <xdr:cNvPr id="928" name="AutoShape 46">
          <a:extLst>
            <a:ext uri="{FF2B5EF4-FFF2-40B4-BE49-F238E27FC236}">
              <a16:creationId xmlns:a16="http://schemas.microsoft.com/office/drawing/2014/main" id="{763C833B-3F84-4CD4-A87F-F4A0B245F3CB}"/>
            </a:ext>
          </a:extLst>
        </xdr:cNvPr>
        <xdr:cNvSpPr>
          <a:spLocks noChangeArrowheads="1"/>
        </xdr:cNvSpPr>
      </xdr:nvSpPr>
      <xdr:spPr>
        <a:xfrm>
          <a:off x="8572500" y="3326892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186</xdr:row>
      <xdr:rowOff>0</xdr:rowOff>
    </xdr:from>
    <xdr:to>
      <xdr:col>23</xdr:col>
      <xdr:colOff>352425</xdr:colOff>
      <xdr:row>186</xdr:row>
      <xdr:rowOff>0</xdr:rowOff>
    </xdr:to>
    <xdr:sp macro="" textlink="">
      <xdr:nvSpPr>
        <xdr:cNvPr id="929" name="AutoShape 46">
          <a:extLst>
            <a:ext uri="{FF2B5EF4-FFF2-40B4-BE49-F238E27FC236}">
              <a16:creationId xmlns:a16="http://schemas.microsoft.com/office/drawing/2014/main" id="{09DEA498-EC6B-454E-BD84-2FC07693A27E}"/>
            </a:ext>
          </a:extLst>
        </xdr:cNvPr>
        <xdr:cNvSpPr>
          <a:spLocks noChangeArrowheads="1"/>
        </xdr:cNvSpPr>
      </xdr:nvSpPr>
      <xdr:spPr>
        <a:xfrm>
          <a:off x="9349740" y="332689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186</xdr:row>
      <xdr:rowOff>0</xdr:rowOff>
    </xdr:from>
    <xdr:to>
      <xdr:col>19</xdr:col>
      <xdr:colOff>352425</xdr:colOff>
      <xdr:row>186</xdr:row>
      <xdr:rowOff>0</xdr:rowOff>
    </xdr:to>
    <xdr:sp macro="" textlink="">
      <xdr:nvSpPr>
        <xdr:cNvPr id="930" name="AutoShape 46">
          <a:extLst>
            <a:ext uri="{FF2B5EF4-FFF2-40B4-BE49-F238E27FC236}">
              <a16:creationId xmlns:a16="http://schemas.microsoft.com/office/drawing/2014/main" id="{4AB47DB2-90BB-40B3-8DC2-5D2F417F4D73}"/>
            </a:ext>
          </a:extLst>
        </xdr:cNvPr>
        <xdr:cNvSpPr>
          <a:spLocks noChangeArrowheads="1"/>
        </xdr:cNvSpPr>
      </xdr:nvSpPr>
      <xdr:spPr>
        <a:xfrm>
          <a:off x="7772400" y="332689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186</xdr:row>
      <xdr:rowOff>0</xdr:rowOff>
    </xdr:from>
    <xdr:to>
      <xdr:col>19</xdr:col>
      <xdr:colOff>352425</xdr:colOff>
      <xdr:row>186</xdr:row>
      <xdr:rowOff>0</xdr:rowOff>
    </xdr:to>
    <xdr:sp macro="" textlink="">
      <xdr:nvSpPr>
        <xdr:cNvPr id="940" name="AutoShape 46">
          <a:extLst>
            <a:ext uri="{FF2B5EF4-FFF2-40B4-BE49-F238E27FC236}">
              <a16:creationId xmlns:a16="http://schemas.microsoft.com/office/drawing/2014/main" id="{0B240810-193D-4F90-873E-C63F2B86F079}"/>
            </a:ext>
          </a:extLst>
        </xdr:cNvPr>
        <xdr:cNvSpPr>
          <a:spLocks noChangeArrowheads="1"/>
        </xdr:cNvSpPr>
      </xdr:nvSpPr>
      <xdr:spPr>
        <a:xfrm>
          <a:off x="7772400" y="3326892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184</xdr:row>
      <xdr:rowOff>57150</xdr:rowOff>
    </xdr:from>
    <xdr:to>
      <xdr:col>17</xdr:col>
      <xdr:colOff>352425</xdr:colOff>
      <xdr:row>186</xdr:row>
      <xdr:rowOff>0</xdr:rowOff>
    </xdr:to>
    <xdr:sp macro="" textlink="">
      <xdr:nvSpPr>
        <xdr:cNvPr id="941" name="AutoShape 46">
          <a:extLst>
            <a:ext uri="{FF2B5EF4-FFF2-40B4-BE49-F238E27FC236}">
              <a16:creationId xmlns:a16="http://schemas.microsoft.com/office/drawing/2014/main" id="{9FC7DEAC-7EE4-44B4-BB69-4E6F360AF1E4}"/>
            </a:ext>
          </a:extLst>
        </xdr:cNvPr>
        <xdr:cNvSpPr>
          <a:spLocks noChangeArrowheads="1"/>
        </xdr:cNvSpPr>
      </xdr:nvSpPr>
      <xdr:spPr>
        <a:xfrm>
          <a:off x="699516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184</xdr:row>
      <xdr:rowOff>57150</xdr:rowOff>
    </xdr:from>
    <xdr:to>
      <xdr:col>19</xdr:col>
      <xdr:colOff>352425</xdr:colOff>
      <xdr:row>186</xdr:row>
      <xdr:rowOff>0</xdr:rowOff>
    </xdr:to>
    <xdr:sp macro="" textlink="">
      <xdr:nvSpPr>
        <xdr:cNvPr id="942" name="AutoShape 46">
          <a:extLst>
            <a:ext uri="{FF2B5EF4-FFF2-40B4-BE49-F238E27FC236}">
              <a16:creationId xmlns:a16="http://schemas.microsoft.com/office/drawing/2014/main" id="{F654E638-C81E-4176-88E2-3A126A817FE6}"/>
            </a:ext>
          </a:extLst>
        </xdr:cNvPr>
        <xdr:cNvSpPr>
          <a:spLocks noChangeArrowheads="1"/>
        </xdr:cNvSpPr>
      </xdr:nvSpPr>
      <xdr:spPr>
        <a:xfrm>
          <a:off x="777240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184</xdr:row>
      <xdr:rowOff>57150</xdr:rowOff>
    </xdr:from>
    <xdr:to>
      <xdr:col>10</xdr:col>
      <xdr:colOff>0</xdr:colOff>
      <xdr:row>186</xdr:row>
      <xdr:rowOff>0</xdr:rowOff>
    </xdr:to>
    <xdr:sp macro="" textlink="">
      <xdr:nvSpPr>
        <xdr:cNvPr id="943" name="AutoShape 46">
          <a:extLst>
            <a:ext uri="{FF2B5EF4-FFF2-40B4-BE49-F238E27FC236}">
              <a16:creationId xmlns:a16="http://schemas.microsoft.com/office/drawing/2014/main" id="{19228023-BF6A-4470-8ACF-59B1BFF7B535}"/>
            </a:ext>
          </a:extLst>
        </xdr:cNvPr>
        <xdr:cNvSpPr>
          <a:spLocks noChangeArrowheads="1"/>
        </xdr:cNvSpPr>
      </xdr:nvSpPr>
      <xdr:spPr>
        <a:xfrm>
          <a:off x="3855720" y="32975550"/>
          <a:ext cx="365760" cy="293370"/>
        </a:xfrm>
        <a:prstGeom prst="triangle">
          <a:avLst>
            <a:gd name="adj" fmla="val 50000"/>
          </a:avLst>
        </a:prstGeom>
        <a:noFill/>
        <a:ln w="9525">
          <a:solidFill>
            <a:srgbClr val="000000"/>
          </a:solidFill>
          <a:miter lim="800000"/>
        </a:ln>
      </xdr:spPr>
    </xdr:sp>
    <xdr:clientData/>
  </xdr:twoCellAnchor>
  <xdr:twoCellAnchor>
    <xdr:from>
      <xdr:col>7</xdr:col>
      <xdr:colOff>0</xdr:colOff>
      <xdr:row>184</xdr:row>
      <xdr:rowOff>57150</xdr:rowOff>
    </xdr:from>
    <xdr:to>
      <xdr:col>7</xdr:col>
      <xdr:colOff>352425</xdr:colOff>
      <xdr:row>186</xdr:row>
      <xdr:rowOff>0</xdr:rowOff>
    </xdr:to>
    <xdr:sp macro="" textlink="">
      <xdr:nvSpPr>
        <xdr:cNvPr id="944" name="AutoShape 46">
          <a:extLst>
            <a:ext uri="{FF2B5EF4-FFF2-40B4-BE49-F238E27FC236}">
              <a16:creationId xmlns:a16="http://schemas.microsoft.com/office/drawing/2014/main" id="{506C2494-FBFC-4E53-8E86-C50339B0D700}"/>
            </a:ext>
          </a:extLst>
        </xdr:cNvPr>
        <xdr:cNvSpPr>
          <a:spLocks noChangeArrowheads="1"/>
        </xdr:cNvSpPr>
      </xdr:nvSpPr>
      <xdr:spPr>
        <a:xfrm>
          <a:off x="3055620" y="3297555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184</xdr:row>
      <xdr:rowOff>57150</xdr:rowOff>
    </xdr:from>
    <xdr:to>
      <xdr:col>5</xdr:col>
      <xdr:colOff>352425</xdr:colOff>
      <xdr:row>186</xdr:row>
      <xdr:rowOff>0</xdr:rowOff>
    </xdr:to>
    <xdr:sp macro="" textlink="">
      <xdr:nvSpPr>
        <xdr:cNvPr id="945" name="AutoShape 46">
          <a:extLst>
            <a:ext uri="{FF2B5EF4-FFF2-40B4-BE49-F238E27FC236}">
              <a16:creationId xmlns:a16="http://schemas.microsoft.com/office/drawing/2014/main" id="{92D237CE-B279-4D69-84B1-E81C59ED87B3}"/>
            </a:ext>
          </a:extLst>
        </xdr:cNvPr>
        <xdr:cNvSpPr>
          <a:spLocks noChangeArrowheads="1"/>
        </xdr:cNvSpPr>
      </xdr:nvSpPr>
      <xdr:spPr>
        <a:xfrm>
          <a:off x="2255520" y="32975550"/>
          <a:ext cx="352425" cy="293370"/>
        </a:xfrm>
        <a:prstGeom prst="triangle">
          <a:avLst>
            <a:gd name="adj" fmla="val 50000"/>
          </a:avLst>
        </a:prstGeom>
        <a:noFill/>
        <a:ln w="9525">
          <a:solidFill>
            <a:srgbClr val="000000"/>
          </a:solidFill>
          <a:miter lim="800000"/>
        </a:ln>
      </xdr:spPr>
    </xdr:sp>
    <xdr:clientData/>
  </xdr:twoCellAnchor>
  <xdr:twoCellAnchor>
    <xdr:from>
      <xdr:col>3</xdr:col>
      <xdr:colOff>0</xdr:colOff>
      <xdr:row>184</xdr:row>
      <xdr:rowOff>64770</xdr:rowOff>
    </xdr:from>
    <xdr:to>
      <xdr:col>3</xdr:col>
      <xdr:colOff>373380</xdr:colOff>
      <xdr:row>186</xdr:row>
      <xdr:rowOff>0</xdr:rowOff>
    </xdr:to>
    <xdr:sp macro="" textlink="">
      <xdr:nvSpPr>
        <xdr:cNvPr id="946" name="AutoShape 46">
          <a:extLst>
            <a:ext uri="{FF2B5EF4-FFF2-40B4-BE49-F238E27FC236}">
              <a16:creationId xmlns:a16="http://schemas.microsoft.com/office/drawing/2014/main" id="{ED44F36A-D6ED-4626-86F9-008B12F134EB}"/>
            </a:ext>
          </a:extLst>
        </xdr:cNvPr>
        <xdr:cNvSpPr>
          <a:spLocks noChangeArrowheads="1"/>
        </xdr:cNvSpPr>
      </xdr:nvSpPr>
      <xdr:spPr>
        <a:xfrm>
          <a:off x="1440180" y="32983170"/>
          <a:ext cx="373380" cy="28575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184</xdr:row>
      <xdr:rowOff>57150</xdr:rowOff>
    </xdr:from>
    <xdr:to>
      <xdr:col>10</xdr:col>
      <xdr:colOff>0</xdr:colOff>
      <xdr:row>186</xdr:row>
      <xdr:rowOff>0</xdr:rowOff>
    </xdr:to>
    <xdr:sp macro="" textlink="">
      <xdr:nvSpPr>
        <xdr:cNvPr id="955" name="AutoShape 46">
          <a:extLst>
            <a:ext uri="{FF2B5EF4-FFF2-40B4-BE49-F238E27FC236}">
              <a16:creationId xmlns:a16="http://schemas.microsoft.com/office/drawing/2014/main" id="{B3DD836F-005C-4744-988D-606697391A43}"/>
            </a:ext>
          </a:extLst>
        </xdr:cNvPr>
        <xdr:cNvSpPr>
          <a:spLocks noChangeArrowheads="1"/>
        </xdr:cNvSpPr>
      </xdr:nvSpPr>
      <xdr:spPr>
        <a:xfrm>
          <a:off x="3855720" y="329755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184</xdr:row>
      <xdr:rowOff>57150</xdr:rowOff>
    </xdr:from>
    <xdr:to>
      <xdr:col>7</xdr:col>
      <xdr:colOff>352425</xdr:colOff>
      <xdr:row>186</xdr:row>
      <xdr:rowOff>0</xdr:rowOff>
    </xdr:to>
    <xdr:sp macro="" textlink="">
      <xdr:nvSpPr>
        <xdr:cNvPr id="956" name="AutoShape 46">
          <a:extLst>
            <a:ext uri="{FF2B5EF4-FFF2-40B4-BE49-F238E27FC236}">
              <a16:creationId xmlns:a16="http://schemas.microsoft.com/office/drawing/2014/main" id="{8A8F11AE-53BE-4091-9859-A5CAEF19A1B9}"/>
            </a:ext>
          </a:extLst>
        </xdr:cNvPr>
        <xdr:cNvSpPr>
          <a:spLocks noChangeArrowheads="1"/>
        </xdr:cNvSpPr>
      </xdr:nvSpPr>
      <xdr:spPr>
        <a:xfrm>
          <a:off x="305562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184</xdr:row>
      <xdr:rowOff>57150</xdr:rowOff>
    </xdr:from>
    <xdr:to>
      <xdr:col>5</xdr:col>
      <xdr:colOff>352425</xdr:colOff>
      <xdr:row>186</xdr:row>
      <xdr:rowOff>0</xdr:rowOff>
    </xdr:to>
    <xdr:sp macro="" textlink="">
      <xdr:nvSpPr>
        <xdr:cNvPr id="957" name="AutoShape 46">
          <a:extLst>
            <a:ext uri="{FF2B5EF4-FFF2-40B4-BE49-F238E27FC236}">
              <a16:creationId xmlns:a16="http://schemas.microsoft.com/office/drawing/2014/main" id="{6C673B6C-408E-47B6-A1F6-573DB7ED8682}"/>
            </a:ext>
          </a:extLst>
        </xdr:cNvPr>
        <xdr:cNvSpPr>
          <a:spLocks noChangeArrowheads="1"/>
        </xdr:cNvSpPr>
      </xdr:nvSpPr>
      <xdr:spPr>
        <a:xfrm>
          <a:off x="225552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525780</xdr:colOff>
      <xdr:row>184</xdr:row>
      <xdr:rowOff>34290</xdr:rowOff>
    </xdr:from>
    <xdr:to>
      <xdr:col>2</xdr:col>
      <xdr:colOff>0</xdr:colOff>
      <xdr:row>186</xdr:row>
      <xdr:rowOff>0</xdr:rowOff>
    </xdr:to>
    <xdr:sp macro="" textlink="">
      <xdr:nvSpPr>
        <xdr:cNvPr id="965" name="AutoShape 46">
          <a:extLst>
            <a:ext uri="{FF2B5EF4-FFF2-40B4-BE49-F238E27FC236}">
              <a16:creationId xmlns:a16="http://schemas.microsoft.com/office/drawing/2014/main" id="{F6A3C825-97C7-4F52-AAFA-481F79CFD3FA}"/>
            </a:ext>
          </a:extLst>
        </xdr:cNvPr>
        <xdr:cNvSpPr>
          <a:spLocks noChangeArrowheads="1"/>
        </xdr:cNvSpPr>
      </xdr:nvSpPr>
      <xdr:spPr>
        <a:xfrm>
          <a:off x="525780" y="32952690"/>
          <a:ext cx="403860" cy="316230"/>
        </a:xfrm>
        <a:prstGeom prst="triangle">
          <a:avLst>
            <a:gd name="adj" fmla="val 50000"/>
          </a:avLst>
        </a:prstGeom>
        <a:solidFill>
          <a:srgbClr val="FF0000"/>
        </a:solidFill>
        <a:ln w="9525">
          <a:solidFill>
            <a:srgbClr val="000000"/>
          </a:solidFill>
          <a:miter lim="800000"/>
        </a:ln>
      </xdr:spPr>
      <xdr:txBody>
        <a:bodyPr/>
        <a:lstStyle/>
        <a:p>
          <a:endParaRPr lang="en-US"/>
        </a:p>
      </xdr:txBody>
    </xdr:sp>
    <xdr:clientData/>
  </xdr:twoCellAnchor>
  <xdr:twoCellAnchor>
    <xdr:from>
      <xdr:col>11</xdr:col>
      <xdr:colOff>0</xdr:colOff>
      <xdr:row>184</xdr:row>
      <xdr:rowOff>57150</xdr:rowOff>
    </xdr:from>
    <xdr:to>
      <xdr:col>11</xdr:col>
      <xdr:colOff>352425</xdr:colOff>
      <xdr:row>186</xdr:row>
      <xdr:rowOff>0</xdr:rowOff>
    </xdr:to>
    <xdr:sp macro="" textlink="">
      <xdr:nvSpPr>
        <xdr:cNvPr id="968" name="AutoShape 46">
          <a:extLst>
            <a:ext uri="{FF2B5EF4-FFF2-40B4-BE49-F238E27FC236}">
              <a16:creationId xmlns:a16="http://schemas.microsoft.com/office/drawing/2014/main" id="{89D7E33F-185A-4A0D-A76D-CBB5574AD7F7}"/>
            </a:ext>
          </a:extLst>
        </xdr:cNvPr>
        <xdr:cNvSpPr>
          <a:spLocks noChangeArrowheads="1"/>
        </xdr:cNvSpPr>
      </xdr:nvSpPr>
      <xdr:spPr>
        <a:xfrm>
          <a:off x="4640580" y="329755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175</xdr:row>
      <xdr:rowOff>57150</xdr:rowOff>
    </xdr:from>
    <xdr:to>
      <xdr:col>16</xdr:col>
      <xdr:colOff>0</xdr:colOff>
      <xdr:row>177</xdr:row>
      <xdr:rowOff>0</xdr:rowOff>
    </xdr:to>
    <xdr:sp macro="" textlink="">
      <xdr:nvSpPr>
        <xdr:cNvPr id="969" name="AutoShape 46">
          <a:extLst>
            <a:ext uri="{FF2B5EF4-FFF2-40B4-BE49-F238E27FC236}">
              <a16:creationId xmlns:a16="http://schemas.microsoft.com/office/drawing/2014/main" id="{C021FBB3-9E9A-4487-A248-584056872727}"/>
            </a:ext>
          </a:extLst>
        </xdr:cNvPr>
        <xdr:cNvSpPr>
          <a:spLocks noChangeArrowheads="1"/>
        </xdr:cNvSpPr>
      </xdr:nvSpPr>
      <xdr:spPr>
        <a:xfrm>
          <a:off x="6210300" y="31398210"/>
          <a:ext cx="365760"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175</xdr:row>
      <xdr:rowOff>57150</xdr:rowOff>
    </xdr:from>
    <xdr:to>
      <xdr:col>21</xdr:col>
      <xdr:colOff>352425</xdr:colOff>
      <xdr:row>177</xdr:row>
      <xdr:rowOff>0</xdr:rowOff>
    </xdr:to>
    <xdr:sp macro="" textlink="">
      <xdr:nvSpPr>
        <xdr:cNvPr id="970" name="AutoShape 46">
          <a:extLst>
            <a:ext uri="{FF2B5EF4-FFF2-40B4-BE49-F238E27FC236}">
              <a16:creationId xmlns:a16="http://schemas.microsoft.com/office/drawing/2014/main" id="{D91FBA7B-0178-4753-BDA5-55FD3205736E}"/>
            </a:ext>
          </a:extLst>
        </xdr:cNvPr>
        <xdr:cNvSpPr>
          <a:spLocks noChangeArrowheads="1"/>
        </xdr:cNvSpPr>
      </xdr:nvSpPr>
      <xdr:spPr>
        <a:xfrm>
          <a:off x="857250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175</xdr:row>
      <xdr:rowOff>57150</xdr:rowOff>
    </xdr:from>
    <xdr:to>
      <xdr:col>23</xdr:col>
      <xdr:colOff>352425</xdr:colOff>
      <xdr:row>177</xdr:row>
      <xdr:rowOff>0</xdr:rowOff>
    </xdr:to>
    <xdr:sp macro="" textlink="">
      <xdr:nvSpPr>
        <xdr:cNvPr id="971" name="AutoShape 46">
          <a:extLst>
            <a:ext uri="{FF2B5EF4-FFF2-40B4-BE49-F238E27FC236}">
              <a16:creationId xmlns:a16="http://schemas.microsoft.com/office/drawing/2014/main" id="{6FAD2E64-0AFD-4706-A92B-4FD1700F5362}"/>
            </a:ext>
          </a:extLst>
        </xdr:cNvPr>
        <xdr:cNvSpPr>
          <a:spLocks noChangeArrowheads="1"/>
        </xdr:cNvSpPr>
      </xdr:nvSpPr>
      <xdr:spPr>
        <a:xfrm>
          <a:off x="934974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175</xdr:row>
      <xdr:rowOff>57150</xdr:rowOff>
    </xdr:from>
    <xdr:to>
      <xdr:col>25</xdr:col>
      <xdr:colOff>352425</xdr:colOff>
      <xdr:row>177</xdr:row>
      <xdr:rowOff>0</xdr:rowOff>
    </xdr:to>
    <xdr:sp macro="" textlink="">
      <xdr:nvSpPr>
        <xdr:cNvPr id="972" name="AutoShape 46">
          <a:extLst>
            <a:ext uri="{FF2B5EF4-FFF2-40B4-BE49-F238E27FC236}">
              <a16:creationId xmlns:a16="http://schemas.microsoft.com/office/drawing/2014/main" id="{9F684352-5B68-4803-8904-08332BB59FDB}"/>
            </a:ext>
          </a:extLst>
        </xdr:cNvPr>
        <xdr:cNvSpPr>
          <a:spLocks noChangeArrowheads="1"/>
        </xdr:cNvSpPr>
      </xdr:nvSpPr>
      <xdr:spPr>
        <a:xfrm>
          <a:off x="1011936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175</xdr:row>
      <xdr:rowOff>57150</xdr:rowOff>
    </xdr:from>
    <xdr:to>
      <xdr:col>27</xdr:col>
      <xdr:colOff>352425</xdr:colOff>
      <xdr:row>177</xdr:row>
      <xdr:rowOff>0</xdr:rowOff>
    </xdr:to>
    <xdr:sp macro="" textlink="">
      <xdr:nvSpPr>
        <xdr:cNvPr id="973" name="AutoShape 46">
          <a:extLst>
            <a:ext uri="{FF2B5EF4-FFF2-40B4-BE49-F238E27FC236}">
              <a16:creationId xmlns:a16="http://schemas.microsoft.com/office/drawing/2014/main" id="{DABCFA34-6C15-4DAD-B422-4823CA5829DE}"/>
            </a:ext>
          </a:extLst>
        </xdr:cNvPr>
        <xdr:cNvSpPr>
          <a:spLocks noChangeArrowheads="1"/>
        </xdr:cNvSpPr>
      </xdr:nvSpPr>
      <xdr:spPr>
        <a:xfrm>
          <a:off x="1087374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177</xdr:row>
      <xdr:rowOff>0</xdr:rowOff>
    </xdr:from>
    <xdr:to>
      <xdr:col>23</xdr:col>
      <xdr:colOff>352425</xdr:colOff>
      <xdr:row>177</xdr:row>
      <xdr:rowOff>0</xdr:rowOff>
    </xdr:to>
    <xdr:sp macro="" textlink="">
      <xdr:nvSpPr>
        <xdr:cNvPr id="984" name="AutoShape 46">
          <a:extLst>
            <a:ext uri="{FF2B5EF4-FFF2-40B4-BE49-F238E27FC236}">
              <a16:creationId xmlns:a16="http://schemas.microsoft.com/office/drawing/2014/main" id="{031463B3-1F30-4F68-93C5-590202966233}"/>
            </a:ext>
          </a:extLst>
        </xdr:cNvPr>
        <xdr:cNvSpPr>
          <a:spLocks noChangeArrowheads="1"/>
        </xdr:cNvSpPr>
      </xdr:nvSpPr>
      <xdr:spPr>
        <a:xfrm>
          <a:off x="9349740" y="316915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177</xdr:row>
      <xdr:rowOff>0</xdr:rowOff>
    </xdr:from>
    <xdr:to>
      <xdr:col>19</xdr:col>
      <xdr:colOff>352425</xdr:colOff>
      <xdr:row>177</xdr:row>
      <xdr:rowOff>0</xdr:rowOff>
    </xdr:to>
    <xdr:sp macro="" textlink="">
      <xdr:nvSpPr>
        <xdr:cNvPr id="985" name="AutoShape 46">
          <a:extLst>
            <a:ext uri="{FF2B5EF4-FFF2-40B4-BE49-F238E27FC236}">
              <a16:creationId xmlns:a16="http://schemas.microsoft.com/office/drawing/2014/main" id="{29BFFABE-7A78-40CF-8D5D-6ABD865C1CE6}"/>
            </a:ext>
          </a:extLst>
        </xdr:cNvPr>
        <xdr:cNvSpPr>
          <a:spLocks noChangeArrowheads="1"/>
        </xdr:cNvSpPr>
      </xdr:nvSpPr>
      <xdr:spPr>
        <a:xfrm>
          <a:off x="7772400" y="3169158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177</xdr:row>
      <xdr:rowOff>0</xdr:rowOff>
    </xdr:from>
    <xdr:to>
      <xdr:col>25</xdr:col>
      <xdr:colOff>352425</xdr:colOff>
      <xdr:row>177</xdr:row>
      <xdr:rowOff>0</xdr:rowOff>
    </xdr:to>
    <xdr:sp macro="" textlink="">
      <xdr:nvSpPr>
        <xdr:cNvPr id="986" name="AutoShape 46">
          <a:extLst>
            <a:ext uri="{FF2B5EF4-FFF2-40B4-BE49-F238E27FC236}">
              <a16:creationId xmlns:a16="http://schemas.microsoft.com/office/drawing/2014/main" id="{65B6E98A-B0FD-4767-8DDA-4E98A1B0BFC0}"/>
            </a:ext>
          </a:extLst>
        </xdr:cNvPr>
        <xdr:cNvSpPr>
          <a:spLocks noChangeArrowheads="1"/>
        </xdr:cNvSpPr>
      </xdr:nvSpPr>
      <xdr:spPr>
        <a:xfrm>
          <a:off x="10119360" y="316915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177</xdr:row>
      <xdr:rowOff>0</xdr:rowOff>
    </xdr:from>
    <xdr:to>
      <xdr:col>19</xdr:col>
      <xdr:colOff>352425</xdr:colOff>
      <xdr:row>177</xdr:row>
      <xdr:rowOff>0</xdr:rowOff>
    </xdr:to>
    <xdr:sp macro="" textlink="">
      <xdr:nvSpPr>
        <xdr:cNvPr id="994" name="AutoShape 46">
          <a:extLst>
            <a:ext uri="{FF2B5EF4-FFF2-40B4-BE49-F238E27FC236}">
              <a16:creationId xmlns:a16="http://schemas.microsoft.com/office/drawing/2014/main" id="{F91A7762-44FC-4096-96AC-2345AE80EF7C}"/>
            </a:ext>
          </a:extLst>
        </xdr:cNvPr>
        <xdr:cNvSpPr>
          <a:spLocks noChangeArrowheads="1"/>
        </xdr:cNvSpPr>
      </xdr:nvSpPr>
      <xdr:spPr>
        <a:xfrm>
          <a:off x="7772400" y="3169158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175</xdr:row>
      <xdr:rowOff>57150</xdr:rowOff>
    </xdr:from>
    <xdr:to>
      <xdr:col>17</xdr:col>
      <xdr:colOff>352425</xdr:colOff>
      <xdr:row>177</xdr:row>
      <xdr:rowOff>0</xdr:rowOff>
    </xdr:to>
    <xdr:sp macro="" textlink="">
      <xdr:nvSpPr>
        <xdr:cNvPr id="995" name="AutoShape 46">
          <a:extLst>
            <a:ext uri="{FF2B5EF4-FFF2-40B4-BE49-F238E27FC236}">
              <a16:creationId xmlns:a16="http://schemas.microsoft.com/office/drawing/2014/main" id="{E0CF7E23-7584-48A1-8A7B-AA50F3C49ECE}"/>
            </a:ext>
          </a:extLst>
        </xdr:cNvPr>
        <xdr:cNvSpPr>
          <a:spLocks noChangeArrowheads="1"/>
        </xdr:cNvSpPr>
      </xdr:nvSpPr>
      <xdr:spPr>
        <a:xfrm>
          <a:off x="6995160" y="3139821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175</xdr:row>
      <xdr:rowOff>57150</xdr:rowOff>
    </xdr:from>
    <xdr:to>
      <xdr:col>19</xdr:col>
      <xdr:colOff>352425</xdr:colOff>
      <xdr:row>177</xdr:row>
      <xdr:rowOff>0</xdr:rowOff>
    </xdr:to>
    <xdr:sp macro="" textlink="">
      <xdr:nvSpPr>
        <xdr:cNvPr id="996" name="AutoShape 46">
          <a:extLst>
            <a:ext uri="{FF2B5EF4-FFF2-40B4-BE49-F238E27FC236}">
              <a16:creationId xmlns:a16="http://schemas.microsoft.com/office/drawing/2014/main" id="{8D1CD401-4CE5-40AF-9AA3-26EC21F01006}"/>
            </a:ext>
          </a:extLst>
        </xdr:cNvPr>
        <xdr:cNvSpPr>
          <a:spLocks noChangeArrowheads="1"/>
        </xdr:cNvSpPr>
      </xdr:nvSpPr>
      <xdr:spPr>
        <a:xfrm>
          <a:off x="7772400" y="3139821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175</xdr:row>
      <xdr:rowOff>57150</xdr:rowOff>
    </xdr:from>
    <xdr:to>
      <xdr:col>16</xdr:col>
      <xdr:colOff>0</xdr:colOff>
      <xdr:row>177</xdr:row>
      <xdr:rowOff>0</xdr:rowOff>
    </xdr:to>
    <xdr:sp macro="" textlink="">
      <xdr:nvSpPr>
        <xdr:cNvPr id="997" name="AutoShape 46">
          <a:extLst>
            <a:ext uri="{FF2B5EF4-FFF2-40B4-BE49-F238E27FC236}">
              <a16:creationId xmlns:a16="http://schemas.microsoft.com/office/drawing/2014/main" id="{7F97FD53-58E3-4EF1-9C3C-3CD5A6A28A36}"/>
            </a:ext>
          </a:extLst>
        </xdr:cNvPr>
        <xdr:cNvSpPr>
          <a:spLocks noChangeArrowheads="1"/>
        </xdr:cNvSpPr>
      </xdr:nvSpPr>
      <xdr:spPr>
        <a:xfrm>
          <a:off x="6210300" y="313982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7775</xdr:colOff>
      <xdr:row>175</xdr:row>
      <xdr:rowOff>57151</xdr:rowOff>
    </xdr:from>
    <xdr:to>
      <xdr:col>13</xdr:col>
      <xdr:colOff>360200</xdr:colOff>
      <xdr:row>177</xdr:row>
      <xdr:rowOff>1</xdr:rowOff>
    </xdr:to>
    <xdr:sp macro="" textlink="">
      <xdr:nvSpPr>
        <xdr:cNvPr id="1002" name="AutoShape 46">
          <a:extLst>
            <a:ext uri="{FF2B5EF4-FFF2-40B4-BE49-F238E27FC236}">
              <a16:creationId xmlns:a16="http://schemas.microsoft.com/office/drawing/2014/main" id="{6839A690-53BE-4861-8EDD-48EC204099B8}"/>
            </a:ext>
          </a:extLst>
        </xdr:cNvPr>
        <xdr:cNvSpPr>
          <a:spLocks noChangeArrowheads="1"/>
        </xdr:cNvSpPr>
      </xdr:nvSpPr>
      <xdr:spPr>
        <a:xfrm>
          <a:off x="5442857" y="31975620"/>
          <a:ext cx="352425" cy="300524"/>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177</xdr:row>
      <xdr:rowOff>0</xdr:rowOff>
    </xdr:from>
    <xdr:to>
      <xdr:col>23</xdr:col>
      <xdr:colOff>352425</xdr:colOff>
      <xdr:row>177</xdr:row>
      <xdr:rowOff>0</xdr:rowOff>
    </xdr:to>
    <xdr:sp macro="" textlink="">
      <xdr:nvSpPr>
        <xdr:cNvPr id="1012" name="AutoShape 46">
          <a:extLst>
            <a:ext uri="{FF2B5EF4-FFF2-40B4-BE49-F238E27FC236}">
              <a16:creationId xmlns:a16="http://schemas.microsoft.com/office/drawing/2014/main" id="{92BA154A-F285-4625-8AB3-DB76848B598F}"/>
            </a:ext>
          </a:extLst>
        </xdr:cNvPr>
        <xdr:cNvSpPr>
          <a:spLocks noChangeArrowheads="1"/>
        </xdr:cNvSpPr>
      </xdr:nvSpPr>
      <xdr:spPr>
        <a:xfrm>
          <a:off x="9349740" y="316915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177</xdr:row>
      <xdr:rowOff>0</xdr:rowOff>
    </xdr:from>
    <xdr:to>
      <xdr:col>19</xdr:col>
      <xdr:colOff>352425</xdr:colOff>
      <xdr:row>177</xdr:row>
      <xdr:rowOff>0</xdr:rowOff>
    </xdr:to>
    <xdr:sp macro="" textlink="">
      <xdr:nvSpPr>
        <xdr:cNvPr id="1013" name="AutoShape 46">
          <a:extLst>
            <a:ext uri="{FF2B5EF4-FFF2-40B4-BE49-F238E27FC236}">
              <a16:creationId xmlns:a16="http://schemas.microsoft.com/office/drawing/2014/main" id="{CCB19EF3-FD54-4ECD-BD4E-4BC47BFE31F6}"/>
            </a:ext>
          </a:extLst>
        </xdr:cNvPr>
        <xdr:cNvSpPr>
          <a:spLocks noChangeArrowheads="1"/>
        </xdr:cNvSpPr>
      </xdr:nvSpPr>
      <xdr:spPr>
        <a:xfrm>
          <a:off x="7772400" y="3169158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177</xdr:row>
      <xdr:rowOff>0</xdr:rowOff>
    </xdr:from>
    <xdr:to>
      <xdr:col>25</xdr:col>
      <xdr:colOff>352425</xdr:colOff>
      <xdr:row>177</xdr:row>
      <xdr:rowOff>0</xdr:rowOff>
    </xdr:to>
    <xdr:sp macro="" textlink="">
      <xdr:nvSpPr>
        <xdr:cNvPr id="1014" name="AutoShape 46">
          <a:extLst>
            <a:ext uri="{FF2B5EF4-FFF2-40B4-BE49-F238E27FC236}">
              <a16:creationId xmlns:a16="http://schemas.microsoft.com/office/drawing/2014/main" id="{5A6D28EA-E3D3-46A1-BD52-7A46DD7E19A6}"/>
            </a:ext>
          </a:extLst>
        </xdr:cNvPr>
        <xdr:cNvSpPr>
          <a:spLocks noChangeArrowheads="1"/>
        </xdr:cNvSpPr>
      </xdr:nvSpPr>
      <xdr:spPr>
        <a:xfrm>
          <a:off x="10119360" y="316915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177</xdr:row>
      <xdr:rowOff>0</xdr:rowOff>
    </xdr:from>
    <xdr:to>
      <xdr:col>19</xdr:col>
      <xdr:colOff>352425</xdr:colOff>
      <xdr:row>177</xdr:row>
      <xdr:rowOff>0</xdr:rowOff>
    </xdr:to>
    <xdr:sp macro="" textlink="">
      <xdr:nvSpPr>
        <xdr:cNvPr id="1023" name="AutoShape 46">
          <a:extLst>
            <a:ext uri="{FF2B5EF4-FFF2-40B4-BE49-F238E27FC236}">
              <a16:creationId xmlns:a16="http://schemas.microsoft.com/office/drawing/2014/main" id="{BEB12168-76DB-4B3D-AC29-8A6CE9E1176E}"/>
            </a:ext>
          </a:extLst>
        </xdr:cNvPr>
        <xdr:cNvSpPr>
          <a:spLocks noChangeArrowheads="1"/>
        </xdr:cNvSpPr>
      </xdr:nvSpPr>
      <xdr:spPr>
        <a:xfrm>
          <a:off x="7772400" y="3169158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175</xdr:row>
      <xdr:rowOff>57150</xdr:rowOff>
    </xdr:from>
    <xdr:to>
      <xdr:col>17</xdr:col>
      <xdr:colOff>352425</xdr:colOff>
      <xdr:row>177</xdr:row>
      <xdr:rowOff>0</xdr:rowOff>
    </xdr:to>
    <xdr:sp macro="" textlink="">
      <xdr:nvSpPr>
        <xdr:cNvPr id="1024" name="AutoShape 46">
          <a:extLst>
            <a:ext uri="{FF2B5EF4-FFF2-40B4-BE49-F238E27FC236}">
              <a16:creationId xmlns:a16="http://schemas.microsoft.com/office/drawing/2014/main" id="{933BA5D8-8099-4F5E-BFE0-DABEAED90CBC}"/>
            </a:ext>
          </a:extLst>
        </xdr:cNvPr>
        <xdr:cNvSpPr>
          <a:spLocks noChangeArrowheads="1"/>
        </xdr:cNvSpPr>
      </xdr:nvSpPr>
      <xdr:spPr>
        <a:xfrm>
          <a:off x="699516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175</xdr:row>
      <xdr:rowOff>57150</xdr:rowOff>
    </xdr:from>
    <xdr:to>
      <xdr:col>19</xdr:col>
      <xdr:colOff>352425</xdr:colOff>
      <xdr:row>177</xdr:row>
      <xdr:rowOff>0</xdr:rowOff>
    </xdr:to>
    <xdr:sp macro="" textlink="">
      <xdr:nvSpPr>
        <xdr:cNvPr id="1025" name="AutoShape 46">
          <a:extLst>
            <a:ext uri="{FF2B5EF4-FFF2-40B4-BE49-F238E27FC236}">
              <a16:creationId xmlns:a16="http://schemas.microsoft.com/office/drawing/2014/main" id="{B89DD15B-1AA0-4E3B-8CCF-6320551BAA2F}"/>
            </a:ext>
          </a:extLst>
        </xdr:cNvPr>
        <xdr:cNvSpPr>
          <a:spLocks noChangeArrowheads="1"/>
        </xdr:cNvSpPr>
      </xdr:nvSpPr>
      <xdr:spPr>
        <a:xfrm>
          <a:off x="777240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175</xdr:row>
      <xdr:rowOff>57150</xdr:rowOff>
    </xdr:from>
    <xdr:to>
      <xdr:col>10</xdr:col>
      <xdr:colOff>0</xdr:colOff>
      <xdr:row>177</xdr:row>
      <xdr:rowOff>0</xdr:rowOff>
    </xdr:to>
    <xdr:sp macro="" textlink="">
      <xdr:nvSpPr>
        <xdr:cNvPr id="1026" name="AutoShape 46">
          <a:extLst>
            <a:ext uri="{FF2B5EF4-FFF2-40B4-BE49-F238E27FC236}">
              <a16:creationId xmlns:a16="http://schemas.microsoft.com/office/drawing/2014/main" id="{E6C5BA3B-F81C-4E30-9B04-9FA67557802B}"/>
            </a:ext>
          </a:extLst>
        </xdr:cNvPr>
        <xdr:cNvSpPr>
          <a:spLocks noChangeArrowheads="1"/>
        </xdr:cNvSpPr>
      </xdr:nvSpPr>
      <xdr:spPr>
        <a:xfrm>
          <a:off x="3855720" y="31398210"/>
          <a:ext cx="365760" cy="293370"/>
        </a:xfrm>
        <a:prstGeom prst="triangle">
          <a:avLst>
            <a:gd name="adj" fmla="val 50000"/>
          </a:avLst>
        </a:prstGeom>
        <a:noFill/>
        <a:ln w="9525">
          <a:solidFill>
            <a:srgbClr val="000000"/>
          </a:solidFill>
          <a:miter lim="800000"/>
        </a:ln>
      </xdr:spPr>
    </xdr:sp>
    <xdr:clientData/>
  </xdr:twoCellAnchor>
  <xdr:twoCellAnchor>
    <xdr:from>
      <xdr:col>7</xdr:col>
      <xdr:colOff>0</xdr:colOff>
      <xdr:row>175</xdr:row>
      <xdr:rowOff>57150</xdr:rowOff>
    </xdr:from>
    <xdr:to>
      <xdr:col>7</xdr:col>
      <xdr:colOff>352425</xdr:colOff>
      <xdr:row>177</xdr:row>
      <xdr:rowOff>0</xdr:rowOff>
    </xdr:to>
    <xdr:sp macro="" textlink="">
      <xdr:nvSpPr>
        <xdr:cNvPr id="1027" name="AutoShape 46">
          <a:extLst>
            <a:ext uri="{FF2B5EF4-FFF2-40B4-BE49-F238E27FC236}">
              <a16:creationId xmlns:a16="http://schemas.microsoft.com/office/drawing/2014/main" id="{FE4F738A-F3EE-4BD7-9AA3-6834B3B3F122}"/>
            </a:ext>
          </a:extLst>
        </xdr:cNvPr>
        <xdr:cNvSpPr>
          <a:spLocks noChangeArrowheads="1"/>
        </xdr:cNvSpPr>
      </xdr:nvSpPr>
      <xdr:spPr>
        <a:xfrm>
          <a:off x="305562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175</xdr:row>
      <xdr:rowOff>57150</xdr:rowOff>
    </xdr:from>
    <xdr:to>
      <xdr:col>5</xdr:col>
      <xdr:colOff>352425</xdr:colOff>
      <xdr:row>177</xdr:row>
      <xdr:rowOff>0</xdr:rowOff>
    </xdr:to>
    <xdr:sp macro="" textlink="">
      <xdr:nvSpPr>
        <xdr:cNvPr id="1028" name="AutoShape 46">
          <a:extLst>
            <a:ext uri="{FF2B5EF4-FFF2-40B4-BE49-F238E27FC236}">
              <a16:creationId xmlns:a16="http://schemas.microsoft.com/office/drawing/2014/main" id="{F4A43B20-D6A6-425F-A9ED-CFB1030E4850}"/>
            </a:ext>
          </a:extLst>
        </xdr:cNvPr>
        <xdr:cNvSpPr>
          <a:spLocks noChangeArrowheads="1"/>
        </xdr:cNvSpPr>
      </xdr:nvSpPr>
      <xdr:spPr>
        <a:xfrm>
          <a:off x="225552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175</xdr:row>
      <xdr:rowOff>57150</xdr:rowOff>
    </xdr:from>
    <xdr:to>
      <xdr:col>10</xdr:col>
      <xdr:colOff>0</xdr:colOff>
      <xdr:row>177</xdr:row>
      <xdr:rowOff>0</xdr:rowOff>
    </xdr:to>
    <xdr:sp macro="" textlink="">
      <xdr:nvSpPr>
        <xdr:cNvPr id="1038" name="AutoShape 46">
          <a:extLst>
            <a:ext uri="{FF2B5EF4-FFF2-40B4-BE49-F238E27FC236}">
              <a16:creationId xmlns:a16="http://schemas.microsoft.com/office/drawing/2014/main" id="{EEF00800-7AA9-4E66-AA08-A42F509761A7}"/>
            </a:ext>
          </a:extLst>
        </xdr:cNvPr>
        <xdr:cNvSpPr>
          <a:spLocks noChangeArrowheads="1"/>
        </xdr:cNvSpPr>
      </xdr:nvSpPr>
      <xdr:spPr>
        <a:xfrm>
          <a:off x="3855720" y="313982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175</xdr:row>
      <xdr:rowOff>57150</xdr:rowOff>
    </xdr:from>
    <xdr:to>
      <xdr:col>3</xdr:col>
      <xdr:colOff>373380</xdr:colOff>
      <xdr:row>177</xdr:row>
      <xdr:rowOff>0</xdr:rowOff>
    </xdr:to>
    <xdr:sp macro="" textlink="">
      <xdr:nvSpPr>
        <xdr:cNvPr id="1041" name="AutoShape 46">
          <a:extLst>
            <a:ext uri="{FF2B5EF4-FFF2-40B4-BE49-F238E27FC236}">
              <a16:creationId xmlns:a16="http://schemas.microsoft.com/office/drawing/2014/main" id="{E25ECC15-3FF6-4D9F-93A1-30056EC49EFB}"/>
            </a:ext>
          </a:extLst>
        </xdr:cNvPr>
        <xdr:cNvSpPr>
          <a:spLocks noChangeArrowheads="1"/>
        </xdr:cNvSpPr>
      </xdr:nvSpPr>
      <xdr:spPr>
        <a:xfrm>
          <a:off x="1440180" y="31398210"/>
          <a:ext cx="37338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175</xdr:row>
      <xdr:rowOff>49530</xdr:rowOff>
    </xdr:from>
    <xdr:to>
      <xdr:col>2</xdr:col>
      <xdr:colOff>0</xdr:colOff>
      <xdr:row>177</xdr:row>
      <xdr:rowOff>0</xdr:rowOff>
    </xdr:to>
    <xdr:sp macro="" textlink="">
      <xdr:nvSpPr>
        <xdr:cNvPr id="1048" name="AutoShape 46">
          <a:extLst>
            <a:ext uri="{FF2B5EF4-FFF2-40B4-BE49-F238E27FC236}">
              <a16:creationId xmlns:a16="http://schemas.microsoft.com/office/drawing/2014/main" id="{7384B868-21D3-485F-8F31-F984694F374F}"/>
            </a:ext>
          </a:extLst>
        </xdr:cNvPr>
        <xdr:cNvSpPr>
          <a:spLocks noChangeArrowheads="1"/>
        </xdr:cNvSpPr>
      </xdr:nvSpPr>
      <xdr:spPr>
        <a:xfrm>
          <a:off x="541020" y="31390590"/>
          <a:ext cx="38862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175</xdr:row>
      <xdr:rowOff>57150</xdr:rowOff>
    </xdr:from>
    <xdr:to>
      <xdr:col>11</xdr:col>
      <xdr:colOff>352425</xdr:colOff>
      <xdr:row>177</xdr:row>
      <xdr:rowOff>0</xdr:rowOff>
    </xdr:to>
    <xdr:sp macro="" textlink="">
      <xdr:nvSpPr>
        <xdr:cNvPr id="1050" name="AutoShape 46">
          <a:extLst>
            <a:ext uri="{FF2B5EF4-FFF2-40B4-BE49-F238E27FC236}">
              <a16:creationId xmlns:a16="http://schemas.microsoft.com/office/drawing/2014/main" id="{6BAAD012-A3B8-447A-B0A9-9480E5002824}"/>
            </a:ext>
          </a:extLst>
        </xdr:cNvPr>
        <xdr:cNvSpPr>
          <a:spLocks noChangeArrowheads="1"/>
        </xdr:cNvSpPr>
      </xdr:nvSpPr>
      <xdr:spPr>
        <a:xfrm>
          <a:off x="4640580" y="3139821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175</xdr:row>
      <xdr:rowOff>57150</xdr:rowOff>
    </xdr:from>
    <xdr:to>
      <xdr:col>11</xdr:col>
      <xdr:colOff>352425</xdr:colOff>
      <xdr:row>177</xdr:row>
      <xdr:rowOff>0</xdr:rowOff>
    </xdr:to>
    <xdr:sp macro="" textlink="">
      <xdr:nvSpPr>
        <xdr:cNvPr id="1051" name="AutoShape 46">
          <a:extLst>
            <a:ext uri="{FF2B5EF4-FFF2-40B4-BE49-F238E27FC236}">
              <a16:creationId xmlns:a16="http://schemas.microsoft.com/office/drawing/2014/main" id="{70B596F1-84D0-4CC0-A3BD-64AC953C9166}"/>
            </a:ext>
          </a:extLst>
        </xdr:cNvPr>
        <xdr:cNvSpPr>
          <a:spLocks noChangeArrowheads="1"/>
        </xdr:cNvSpPr>
      </xdr:nvSpPr>
      <xdr:spPr>
        <a:xfrm>
          <a:off x="4640580" y="313982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166</xdr:row>
      <xdr:rowOff>57150</xdr:rowOff>
    </xdr:from>
    <xdr:to>
      <xdr:col>16</xdr:col>
      <xdr:colOff>0</xdr:colOff>
      <xdr:row>168</xdr:row>
      <xdr:rowOff>0</xdr:rowOff>
    </xdr:to>
    <xdr:sp macro="" textlink="">
      <xdr:nvSpPr>
        <xdr:cNvPr id="1052" name="AutoShape 46">
          <a:extLst>
            <a:ext uri="{FF2B5EF4-FFF2-40B4-BE49-F238E27FC236}">
              <a16:creationId xmlns:a16="http://schemas.microsoft.com/office/drawing/2014/main" id="{D5C1CE19-0B0D-4B1B-B12F-7BB6C6C3E9D9}"/>
            </a:ext>
          </a:extLst>
        </xdr:cNvPr>
        <xdr:cNvSpPr>
          <a:spLocks noChangeArrowheads="1"/>
        </xdr:cNvSpPr>
      </xdr:nvSpPr>
      <xdr:spPr>
        <a:xfrm>
          <a:off x="6210300" y="298208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166</xdr:row>
      <xdr:rowOff>57150</xdr:rowOff>
    </xdr:from>
    <xdr:to>
      <xdr:col>21</xdr:col>
      <xdr:colOff>352425</xdr:colOff>
      <xdr:row>168</xdr:row>
      <xdr:rowOff>0</xdr:rowOff>
    </xdr:to>
    <xdr:sp macro="" textlink="">
      <xdr:nvSpPr>
        <xdr:cNvPr id="1053" name="AutoShape 46">
          <a:extLst>
            <a:ext uri="{FF2B5EF4-FFF2-40B4-BE49-F238E27FC236}">
              <a16:creationId xmlns:a16="http://schemas.microsoft.com/office/drawing/2014/main" id="{925D5AF1-C9CE-45E4-BE7E-876A0BBED8C8}"/>
            </a:ext>
          </a:extLst>
        </xdr:cNvPr>
        <xdr:cNvSpPr>
          <a:spLocks noChangeArrowheads="1"/>
        </xdr:cNvSpPr>
      </xdr:nvSpPr>
      <xdr:spPr>
        <a:xfrm>
          <a:off x="857250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166</xdr:row>
      <xdr:rowOff>57150</xdr:rowOff>
    </xdr:from>
    <xdr:to>
      <xdr:col>23</xdr:col>
      <xdr:colOff>352425</xdr:colOff>
      <xdr:row>168</xdr:row>
      <xdr:rowOff>0</xdr:rowOff>
    </xdr:to>
    <xdr:sp macro="" textlink="">
      <xdr:nvSpPr>
        <xdr:cNvPr id="1054" name="AutoShape 46">
          <a:extLst>
            <a:ext uri="{FF2B5EF4-FFF2-40B4-BE49-F238E27FC236}">
              <a16:creationId xmlns:a16="http://schemas.microsoft.com/office/drawing/2014/main" id="{CF32295D-D6B7-4727-A49C-F3382FBCBD4B}"/>
            </a:ext>
          </a:extLst>
        </xdr:cNvPr>
        <xdr:cNvSpPr>
          <a:spLocks noChangeArrowheads="1"/>
        </xdr:cNvSpPr>
      </xdr:nvSpPr>
      <xdr:spPr>
        <a:xfrm>
          <a:off x="934974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7620</xdr:colOff>
      <xdr:row>166</xdr:row>
      <xdr:rowOff>57150</xdr:rowOff>
    </xdr:from>
    <xdr:to>
      <xdr:col>25</xdr:col>
      <xdr:colOff>360045</xdr:colOff>
      <xdr:row>168</xdr:row>
      <xdr:rowOff>0</xdr:rowOff>
    </xdr:to>
    <xdr:sp macro="" textlink="">
      <xdr:nvSpPr>
        <xdr:cNvPr id="1055" name="AutoShape 46">
          <a:extLst>
            <a:ext uri="{FF2B5EF4-FFF2-40B4-BE49-F238E27FC236}">
              <a16:creationId xmlns:a16="http://schemas.microsoft.com/office/drawing/2014/main" id="{94ABD11E-9009-4DF0-8328-6C7EC7153A62}"/>
            </a:ext>
          </a:extLst>
        </xdr:cNvPr>
        <xdr:cNvSpPr>
          <a:spLocks noChangeArrowheads="1"/>
        </xdr:cNvSpPr>
      </xdr:nvSpPr>
      <xdr:spPr>
        <a:xfrm>
          <a:off x="1012698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166</xdr:row>
      <xdr:rowOff>57150</xdr:rowOff>
    </xdr:from>
    <xdr:to>
      <xdr:col>27</xdr:col>
      <xdr:colOff>352425</xdr:colOff>
      <xdr:row>168</xdr:row>
      <xdr:rowOff>0</xdr:rowOff>
    </xdr:to>
    <xdr:sp macro="" textlink="">
      <xdr:nvSpPr>
        <xdr:cNvPr id="1056" name="AutoShape 46">
          <a:extLst>
            <a:ext uri="{FF2B5EF4-FFF2-40B4-BE49-F238E27FC236}">
              <a16:creationId xmlns:a16="http://schemas.microsoft.com/office/drawing/2014/main" id="{38675880-BC22-4020-8501-4F30C919229E}"/>
            </a:ext>
          </a:extLst>
        </xdr:cNvPr>
        <xdr:cNvSpPr>
          <a:spLocks noChangeArrowheads="1"/>
        </xdr:cNvSpPr>
      </xdr:nvSpPr>
      <xdr:spPr>
        <a:xfrm>
          <a:off x="1087374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7620</xdr:colOff>
      <xdr:row>166</xdr:row>
      <xdr:rowOff>57150</xdr:rowOff>
    </xdr:from>
    <xdr:to>
      <xdr:col>13</xdr:col>
      <xdr:colOff>360045</xdr:colOff>
      <xdr:row>168</xdr:row>
      <xdr:rowOff>0</xdr:rowOff>
    </xdr:to>
    <xdr:sp macro="" textlink="">
      <xdr:nvSpPr>
        <xdr:cNvPr id="1057" name="AutoShape 46">
          <a:extLst>
            <a:ext uri="{FF2B5EF4-FFF2-40B4-BE49-F238E27FC236}">
              <a16:creationId xmlns:a16="http://schemas.microsoft.com/office/drawing/2014/main" id="{DF3D8DC3-0ED4-4D50-BD54-766C0E43FC32}"/>
            </a:ext>
          </a:extLst>
        </xdr:cNvPr>
        <xdr:cNvSpPr>
          <a:spLocks noChangeArrowheads="1"/>
        </xdr:cNvSpPr>
      </xdr:nvSpPr>
      <xdr:spPr>
        <a:xfrm>
          <a:off x="543306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168</xdr:row>
      <xdr:rowOff>0</xdr:rowOff>
    </xdr:from>
    <xdr:to>
      <xdr:col>19</xdr:col>
      <xdr:colOff>352425</xdr:colOff>
      <xdr:row>168</xdr:row>
      <xdr:rowOff>0</xdr:rowOff>
    </xdr:to>
    <xdr:sp macro="" textlink="">
      <xdr:nvSpPr>
        <xdr:cNvPr id="1068" name="AutoShape 46">
          <a:extLst>
            <a:ext uri="{FF2B5EF4-FFF2-40B4-BE49-F238E27FC236}">
              <a16:creationId xmlns:a16="http://schemas.microsoft.com/office/drawing/2014/main" id="{AF8DC7F0-AF3D-4A8E-87FF-78D3BF202895}"/>
            </a:ext>
          </a:extLst>
        </xdr:cNvPr>
        <xdr:cNvSpPr>
          <a:spLocks noChangeArrowheads="1"/>
        </xdr:cNvSpPr>
      </xdr:nvSpPr>
      <xdr:spPr>
        <a:xfrm>
          <a:off x="7772400" y="301142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168</xdr:row>
      <xdr:rowOff>0</xdr:rowOff>
    </xdr:from>
    <xdr:to>
      <xdr:col>19</xdr:col>
      <xdr:colOff>352425</xdr:colOff>
      <xdr:row>168</xdr:row>
      <xdr:rowOff>0</xdr:rowOff>
    </xdr:to>
    <xdr:sp macro="" textlink="">
      <xdr:nvSpPr>
        <xdr:cNvPr id="1077" name="AutoShape 46">
          <a:extLst>
            <a:ext uri="{FF2B5EF4-FFF2-40B4-BE49-F238E27FC236}">
              <a16:creationId xmlns:a16="http://schemas.microsoft.com/office/drawing/2014/main" id="{FAF3B45E-55CF-4617-AB13-7695204FE2CE}"/>
            </a:ext>
          </a:extLst>
        </xdr:cNvPr>
        <xdr:cNvSpPr>
          <a:spLocks noChangeArrowheads="1"/>
        </xdr:cNvSpPr>
      </xdr:nvSpPr>
      <xdr:spPr>
        <a:xfrm>
          <a:off x="7772400" y="3011424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166</xdr:row>
      <xdr:rowOff>57150</xdr:rowOff>
    </xdr:from>
    <xdr:to>
      <xdr:col>17</xdr:col>
      <xdr:colOff>352425</xdr:colOff>
      <xdr:row>168</xdr:row>
      <xdr:rowOff>0</xdr:rowOff>
    </xdr:to>
    <xdr:sp macro="" textlink="">
      <xdr:nvSpPr>
        <xdr:cNvPr id="1078" name="AutoShape 46">
          <a:extLst>
            <a:ext uri="{FF2B5EF4-FFF2-40B4-BE49-F238E27FC236}">
              <a16:creationId xmlns:a16="http://schemas.microsoft.com/office/drawing/2014/main" id="{05B65C50-8ED8-4289-BBDD-CF1C1104D54A}"/>
            </a:ext>
          </a:extLst>
        </xdr:cNvPr>
        <xdr:cNvSpPr>
          <a:spLocks noChangeArrowheads="1"/>
        </xdr:cNvSpPr>
      </xdr:nvSpPr>
      <xdr:spPr>
        <a:xfrm>
          <a:off x="699516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166</xdr:row>
      <xdr:rowOff>57150</xdr:rowOff>
    </xdr:from>
    <xdr:to>
      <xdr:col>19</xdr:col>
      <xdr:colOff>352425</xdr:colOff>
      <xdr:row>168</xdr:row>
      <xdr:rowOff>0</xdr:rowOff>
    </xdr:to>
    <xdr:sp macro="" textlink="">
      <xdr:nvSpPr>
        <xdr:cNvPr id="1079" name="AutoShape 46">
          <a:extLst>
            <a:ext uri="{FF2B5EF4-FFF2-40B4-BE49-F238E27FC236}">
              <a16:creationId xmlns:a16="http://schemas.microsoft.com/office/drawing/2014/main" id="{85786034-9546-4A9B-855D-B2F1EF9469C1}"/>
            </a:ext>
          </a:extLst>
        </xdr:cNvPr>
        <xdr:cNvSpPr>
          <a:spLocks noChangeArrowheads="1"/>
        </xdr:cNvSpPr>
      </xdr:nvSpPr>
      <xdr:spPr>
        <a:xfrm>
          <a:off x="7783286" y="30366089"/>
          <a:ext cx="352425" cy="300523"/>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168</xdr:row>
      <xdr:rowOff>0</xdr:rowOff>
    </xdr:from>
    <xdr:to>
      <xdr:col>19</xdr:col>
      <xdr:colOff>352425</xdr:colOff>
      <xdr:row>168</xdr:row>
      <xdr:rowOff>0</xdr:rowOff>
    </xdr:to>
    <xdr:sp macro="" textlink="">
      <xdr:nvSpPr>
        <xdr:cNvPr id="1096" name="AutoShape 46">
          <a:extLst>
            <a:ext uri="{FF2B5EF4-FFF2-40B4-BE49-F238E27FC236}">
              <a16:creationId xmlns:a16="http://schemas.microsoft.com/office/drawing/2014/main" id="{9C6F04F3-5664-4E99-9A89-C614EB4ECA7E}"/>
            </a:ext>
          </a:extLst>
        </xdr:cNvPr>
        <xdr:cNvSpPr>
          <a:spLocks noChangeArrowheads="1"/>
        </xdr:cNvSpPr>
      </xdr:nvSpPr>
      <xdr:spPr>
        <a:xfrm>
          <a:off x="7772400" y="301142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168</xdr:row>
      <xdr:rowOff>0</xdr:rowOff>
    </xdr:from>
    <xdr:to>
      <xdr:col>19</xdr:col>
      <xdr:colOff>352425</xdr:colOff>
      <xdr:row>168</xdr:row>
      <xdr:rowOff>0</xdr:rowOff>
    </xdr:to>
    <xdr:sp macro="" textlink="">
      <xdr:nvSpPr>
        <xdr:cNvPr id="1106" name="AutoShape 46">
          <a:extLst>
            <a:ext uri="{FF2B5EF4-FFF2-40B4-BE49-F238E27FC236}">
              <a16:creationId xmlns:a16="http://schemas.microsoft.com/office/drawing/2014/main" id="{F8148AB9-EBB4-47C0-B087-9E5D80982F0B}"/>
            </a:ext>
          </a:extLst>
        </xdr:cNvPr>
        <xdr:cNvSpPr>
          <a:spLocks noChangeArrowheads="1"/>
        </xdr:cNvSpPr>
      </xdr:nvSpPr>
      <xdr:spPr>
        <a:xfrm>
          <a:off x="7772400" y="3011424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166</xdr:row>
      <xdr:rowOff>57150</xdr:rowOff>
    </xdr:from>
    <xdr:to>
      <xdr:col>10</xdr:col>
      <xdr:colOff>0</xdr:colOff>
      <xdr:row>168</xdr:row>
      <xdr:rowOff>0</xdr:rowOff>
    </xdr:to>
    <xdr:sp macro="" textlink="">
      <xdr:nvSpPr>
        <xdr:cNvPr id="1109" name="AutoShape 46">
          <a:extLst>
            <a:ext uri="{FF2B5EF4-FFF2-40B4-BE49-F238E27FC236}">
              <a16:creationId xmlns:a16="http://schemas.microsoft.com/office/drawing/2014/main" id="{6D6BED8E-4AD5-4298-8EDC-0046FF054C59}"/>
            </a:ext>
          </a:extLst>
        </xdr:cNvPr>
        <xdr:cNvSpPr>
          <a:spLocks noChangeArrowheads="1"/>
        </xdr:cNvSpPr>
      </xdr:nvSpPr>
      <xdr:spPr>
        <a:xfrm>
          <a:off x="3855720" y="298208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166</xdr:row>
      <xdr:rowOff>57150</xdr:rowOff>
    </xdr:from>
    <xdr:to>
      <xdr:col>7</xdr:col>
      <xdr:colOff>352425</xdr:colOff>
      <xdr:row>168</xdr:row>
      <xdr:rowOff>0</xdr:rowOff>
    </xdr:to>
    <xdr:sp macro="" textlink="">
      <xdr:nvSpPr>
        <xdr:cNvPr id="1110" name="AutoShape 46">
          <a:extLst>
            <a:ext uri="{FF2B5EF4-FFF2-40B4-BE49-F238E27FC236}">
              <a16:creationId xmlns:a16="http://schemas.microsoft.com/office/drawing/2014/main" id="{15BC639F-A396-4984-BF6F-B78BE6B992FD}"/>
            </a:ext>
          </a:extLst>
        </xdr:cNvPr>
        <xdr:cNvSpPr>
          <a:spLocks noChangeArrowheads="1"/>
        </xdr:cNvSpPr>
      </xdr:nvSpPr>
      <xdr:spPr>
        <a:xfrm>
          <a:off x="305562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166</xdr:row>
      <xdr:rowOff>57150</xdr:rowOff>
    </xdr:from>
    <xdr:to>
      <xdr:col>5</xdr:col>
      <xdr:colOff>352425</xdr:colOff>
      <xdr:row>168</xdr:row>
      <xdr:rowOff>0</xdr:rowOff>
    </xdr:to>
    <xdr:sp macro="" textlink="">
      <xdr:nvSpPr>
        <xdr:cNvPr id="1111" name="AutoShape 46">
          <a:extLst>
            <a:ext uri="{FF2B5EF4-FFF2-40B4-BE49-F238E27FC236}">
              <a16:creationId xmlns:a16="http://schemas.microsoft.com/office/drawing/2014/main" id="{22E50D76-A813-4779-BE16-8521C53657F2}"/>
            </a:ext>
          </a:extLst>
        </xdr:cNvPr>
        <xdr:cNvSpPr>
          <a:spLocks noChangeArrowheads="1"/>
        </xdr:cNvSpPr>
      </xdr:nvSpPr>
      <xdr:spPr>
        <a:xfrm>
          <a:off x="2255520" y="29820870"/>
          <a:ext cx="352425" cy="293370"/>
        </a:xfrm>
        <a:prstGeom prst="triangle">
          <a:avLst>
            <a:gd name="adj" fmla="val 50000"/>
          </a:avLst>
        </a:prstGeom>
        <a:noFill/>
        <a:ln w="9525">
          <a:solidFill>
            <a:srgbClr val="000000"/>
          </a:solidFill>
          <a:miter lim="800000"/>
        </a:ln>
      </xdr:spPr>
    </xdr:sp>
    <xdr:clientData/>
  </xdr:twoCellAnchor>
  <xdr:twoCellAnchor>
    <xdr:from>
      <xdr:col>3</xdr:col>
      <xdr:colOff>0</xdr:colOff>
      <xdr:row>166</xdr:row>
      <xdr:rowOff>49530</xdr:rowOff>
    </xdr:from>
    <xdr:to>
      <xdr:col>4</xdr:col>
      <xdr:colOff>0</xdr:colOff>
      <xdr:row>168</xdr:row>
      <xdr:rowOff>0</xdr:rowOff>
    </xdr:to>
    <xdr:sp macro="" textlink="">
      <xdr:nvSpPr>
        <xdr:cNvPr id="1112" name="AutoShape 46">
          <a:extLst>
            <a:ext uri="{FF2B5EF4-FFF2-40B4-BE49-F238E27FC236}">
              <a16:creationId xmlns:a16="http://schemas.microsoft.com/office/drawing/2014/main" id="{B32A1794-D8CD-4D97-92E6-758754572D05}"/>
            </a:ext>
          </a:extLst>
        </xdr:cNvPr>
        <xdr:cNvSpPr>
          <a:spLocks noChangeArrowheads="1"/>
        </xdr:cNvSpPr>
      </xdr:nvSpPr>
      <xdr:spPr>
        <a:xfrm>
          <a:off x="1440180" y="29813250"/>
          <a:ext cx="38100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166</xdr:row>
      <xdr:rowOff>49530</xdr:rowOff>
    </xdr:from>
    <xdr:to>
      <xdr:col>2</xdr:col>
      <xdr:colOff>0</xdr:colOff>
      <xdr:row>168</xdr:row>
      <xdr:rowOff>0</xdr:rowOff>
    </xdr:to>
    <xdr:sp macro="" textlink="">
      <xdr:nvSpPr>
        <xdr:cNvPr id="1119" name="AutoShape 46">
          <a:extLst>
            <a:ext uri="{FF2B5EF4-FFF2-40B4-BE49-F238E27FC236}">
              <a16:creationId xmlns:a16="http://schemas.microsoft.com/office/drawing/2014/main" id="{2405441C-EE54-4B37-B78B-CD20F389AAC3}"/>
            </a:ext>
          </a:extLst>
        </xdr:cNvPr>
        <xdr:cNvSpPr>
          <a:spLocks noChangeArrowheads="1"/>
        </xdr:cNvSpPr>
      </xdr:nvSpPr>
      <xdr:spPr>
        <a:xfrm>
          <a:off x="541020" y="29813250"/>
          <a:ext cx="388620" cy="30099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166</xdr:row>
      <xdr:rowOff>57150</xdr:rowOff>
    </xdr:from>
    <xdr:to>
      <xdr:col>5</xdr:col>
      <xdr:colOff>352425</xdr:colOff>
      <xdr:row>168</xdr:row>
      <xdr:rowOff>0</xdr:rowOff>
    </xdr:to>
    <xdr:sp macro="" textlink="">
      <xdr:nvSpPr>
        <xdr:cNvPr id="1123" name="AutoShape 46">
          <a:extLst>
            <a:ext uri="{FF2B5EF4-FFF2-40B4-BE49-F238E27FC236}">
              <a16:creationId xmlns:a16="http://schemas.microsoft.com/office/drawing/2014/main" id="{49420002-AC39-4198-91D5-6E38E3B3ECAB}"/>
            </a:ext>
          </a:extLst>
        </xdr:cNvPr>
        <xdr:cNvSpPr>
          <a:spLocks noChangeArrowheads="1"/>
        </xdr:cNvSpPr>
      </xdr:nvSpPr>
      <xdr:spPr>
        <a:xfrm>
          <a:off x="225552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166</xdr:row>
      <xdr:rowOff>57150</xdr:rowOff>
    </xdr:from>
    <xdr:to>
      <xdr:col>11</xdr:col>
      <xdr:colOff>352425</xdr:colOff>
      <xdr:row>168</xdr:row>
      <xdr:rowOff>0</xdr:rowOff>
    </xdr:to>
    <xdr:sp macro="" textlink="">
      <xdr:nvSpPr>
        <xdr:cNvPr id="1133" name="AutoShape 46">
          <a:extLst>
            <a:ext uri="{FF2B5EF4-FFF2-40B4-BE49-F238E27FC236}">
              <a16:creationId xmlns:a16="http://schemas.microsoft.com/office/drawing/2014/main" id="{5B50815D-C95D-41DD-AD91-F2EF844F3098}"/>
            </a:ext>
          </a:extLst>
        </xdr:cNvPr>
        <xdr:cNvSpPr>
          <a:spLocks noChangeArrowheads="1"/>
        </xdr:cNvSpPr>
      </xdr:nvSpPr>
      <xdr:spPr>
        <a:xfrm>
          <a:off x="4640580" y="298208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157</xdr:row>
      <xdr:rowOff>57150</xdr:rowOff>
    </xdr:from>
    <xdr:to>
      <xdr:col>16</xdr:col>
      <xdr:colOff>0</xdr:colOff>
      <xdr:row>159</xdr:row>
      <xdr:rowOff>0</xdr:rowOff>
    </xdr:to>
    <xdr:sp macro="" textlink="">
      <xdr:nvSpPr>
        <xdr:cNvPr id="1135" name="AutoShape 46">
          <a:extLst>
            <a:ext uri="{FF2B5EF4-FFF2-40B4-BE49-F238E27FC236}">
              <a16:creationId xmlns:a16="http://schemas.microsoft.com/office/drawing/2014/main" id="{3A7B7638-E35F-4E50-80E5-E69362D00B1D}"/>
            </a:ext>
          </a:extLst>
        </xdr:cNvPr>
        <xdr:cNvSpPr>
          <a:spLocks noChangeArrowheads="1"/>
        </xdr:cNvSpPr>
      </xdr:nvSpPr>
      <xdr:spPr>
        <a:xfrm>
          <a:off x="6210300" y="282435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157</xdr:row>
      <xdr:rowOff>57150</xdr:rowOff>
    </xdr:from>
    <xdr:to>
      <xdr:col>21</xdr:col>
      <xdr:colOff>352425</xdr:colOff>
      <xdr:row>159</xdr:row>
      <xdr:rowOff>0</xdr:rowOff>
    </xdr:to>
    <xdr:sp macro="" textlink="">
      <xdr:nvSpPr>
        <xdr:cNvPr id="1136" name="AutoShape 46">
          <a:extLst>
            <a:ext uri="{FF2B5EF4-FFF2-40B4-BE49-F238E27FC236}">
              <a16:creationId xmlns:a16="http://schemas.microsoft.com/office/drawing/2014/main" id="{C7358DF4-A336-4BD0-9295-2160F5409D5F}"/>
            </a:ext>
          </a:extLst>
        </xdr:cNvPr>
        <xdr:cNvSpPr>
          <a:spLocks noChangeArrowheads="1"/>
        </xdr:cNvSpPr>
      </xdr:nvSpPr>
      <xdr:spPr>
        <a:xfrm>
          <a:off x="857250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157</xdr:row>
      <xdr:rowOff>57150</xdr:rowOff>
    </xdr:from>
    <xdr:to>
      <xdr:col>23</xdr:col>
      <xdr:colOff>352425</xdr:colOff>
      <xdr:row>159</xdr:row>
      <xdr:rowOff>0</xdr:rowOff>
    </xdr:to>
    <xdr:sp macro="" textlink="">
      <xdr:nvSpPr>
        <xdr:cNvPr id="1137" name="AutoShape 46">
          <a:extLst>
            <a:ext uri="{FF2B5EF4-FFF2-40B4-BE49-F238E27FC236}">
              <a16:creationId xmlns:a16="http://schemas.microsoft.com/office/drawing/2014/main" id="{E830913E-A36D-4BE6-822B-2028A175E898}"/>
            </a:ext>
          </a:extLst>
        </xdr:cNvPr>
        <xdr:cNvSpPr>
          <a:spLocks noChangeArrowheads="1"/>
        </xdr:cNvSpPr>
      </xdr:nvSpPr>
      <xdr:spPr>
        <a:xfrm>
          <a:off x="934974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157</xdr:row>
      <xdr:rowOff>57150</xdr:rowOff>
    </xdr:from>
    <xdr:to>
      <xdr:col>25</xdr:col>
      <xdr:colOff>352425</xdr:colOff>
      <xdr:row>159</xdr:row>
      <xdr:rowOff>0</xdr:rowOff>
    </xdr:to>
    <xdr:sp macro="" textlink="">
      <xdr:nvSpPr>
        <xdr:cNvPr id="1138" name="AutoShape 46">
          <a:extLst>
            <a:ext uri="{FF2B5EF4-FFF2-40B4-BE49-F238E27FC236}">
              <a16:creationId xmlns:a16="http://schemas.microsoft.com/office/drawing/2014/main" id="{BDD9E240-BF80-43E2-BE01-06F615A9428F}"/>
            </a:ext>
          </a:extLst>
        </xdr:cNvPr>
        <xdr:cNvSpPr>
          <a:spLocks noChangeArrowheads="1"/>
        </xdr:cNvSpPr>
      </xdr:nvSpPr>
      <xdr:spPr>
        <a:xfrm>
          <a:off x="1011936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157</xdr:row>
      <xdr:rowOff>57150</xdr:rowOff>
    </xdr:from>
    <xdr:to>
      <xdr:col>27</xdr:col>
      <xdr:colOff>352425</xdr:colOff>
      <xdr:row>159</xdr:row>
      <xdr:rowOff>0</xdr:rowOff>
    </xdr:to>
    <xdr:sp macro="" textlink="">
      <xdr:nvSpPr>
        <xdr:cNvPr id="1139" name="AutoShape 46">
          <a:extLst>
            <a:ext uri="{FF2B5EF4-FFF2-40B4-BE49-F238E27FC236}">
              <a16:creationId xmlns:a16="http://schemas.microsoft.com/office/drawing/2014/main" id="{BBBD1ED8-2DE2-4FEF-9B63-70BAFF15BC06}"/>
            </a:ext>
          </a:extLst>
        </xdr:cNvPr>
        <xdr:cNvSpPr>
          <a:spLocks noChangeArrowheads="1"/>
        </xdr:cNvSpPr>
      </xdr:nvSpPr>
      <xdr:spPr>
        <a:xfrm>
          <a:off x="1087374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157</xdr:row>
      <xdr:rowOff>57150</xdr:rowOff>
    </xdr:from>
    <xdr:to>
      <xdr:col>13</xdr:col>
      <xdr:colOff>352425</xdr:colOff>
      <xdr:row>159</xdr:row>
      <xdr:rowOff>0</xdr:rowOff>
    </xdr:to>
    <xdr:sp macro="" textlink="">
      <xdr:nvSpPr>
        <xdr:cNvPr id="1140" name="AutoShape 46">
          <a:extLst>
            <a:ext uri="{FF2B5EF4-FFF2-40B4-BE49-F238E27FC236}">
              <a16:creationId xmlns:a16="http://schemas.microsoft.com/office/drawing/2014/main" id="{B86718E2-A51E-4BFE-965B-448BDECF43DF}"/>
            </a:ext>
          </a:extLst>
        </xdr:cNvPr>
        <xdr:cNvSpPr>
          <a:spLocks noChangeArrowheads="1"/>
        </xdr:cNvSpPr>
      </xdr:nvSpPr>
      <xdr:spPr>
        <a:xfrm>
          <a:off x="542544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159</xdr:row>
      <xdr:rowOff>0</xdr:rowOff>
    </xdr:from>
    <xdr:to>
      <xdr:col>19</xdr:col>
      <xdr:colOff>352425</xdr:colOff>
      <xdr:row>159</xdr:row>
      <xdr:rowOff>0</xdr:rowOff>
    </xdr:to>
    <xdr:sp macro="" textlink="">
      <xdr:nvSpPr>
        <xdr:cNvPr id="1150" name="AutoShape 46">
          <a:extLst>
            <a:ext uri="{FF2B5EF4-FFF2-40B4-BE49-F238E27FC236}">
              <a16:creationId xmlns:a16="http://schemas.microsoft.com/office/drawing/2014/main" id="{42F81C59-5940-45EF-BF14-98A95239CD87}"/>
            </a:ext>
          </a:extLst>
        </xdr:cNvPr>
        <xdr:cNvSpPr>
          <a:spLocks noChangeArrowheads="1"/>
        </xdr:cNvSpPr>
      </xdr:nvSpPr>
      <xdr:spPr>
        <a:xfrm>
          <a:off x="7772400" y="2853690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159</xdr:row>
      <xdr:rowOff>0</xdr:rowOff>
    </xdr:from>
    <xdr:to>
      <xdr:col>19</xdr:col>
      <xdr:colOff>352425</xdr:colOff>
      <xdr:row>159</xdr:row>
      <xdr:rowOff>0</xdr:rowOff>
    </xdr:to>
    <xdr:sp macro="" textlink="">
      <xdr:nvSpPr>
        <xdr:cNvPr id="1153" name="AutoShape 46">
          <a:extLst>
            <a:ext uri="{FF2B5EF4-FFF2-40B4-BE49-F238E27FC236}">
              <a16:creationId xmlns:a16="http://schemas.microsoft.com/office/drawing/2014/main" id="{C91D3F3A-4017-42C9-A0D1-41DBAFBB4299}"/>
            </a:ext>
          </a:extLst>
        </xdr:cNvPr>
        <xdr:cNvSpPr>
          <a:spLocks noChangeArrowheads="1"/>
        </xdr:cNvSpPr>
      </xdr:nvSpPr>
      <xdr:spPr>
        <a:xfrm>
          <a:off x="7772400" y="2853690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157</xdr:row>
      <xdr:rowOff>57150</xdr:rowOff>
    </xdr:from>
    <xdr:to>
      <xdr:col>17</xdr:col>
      <xdr:colOff>352425</xdr:colOff>
      <xdr:row>159</xdr:row>
      <xdr:rowOff>0</xdr:rowOff>
    </xdr:to>
    <xdr:sp macro="" textlink="">
      <xdr:nvSpPr>
        <xdr:cNvPr id="1154" name="AutoShape 46">
          <a:extLst>
            <a:ext uri="{FF2B5EF4-FFF2-40B4-BE49-F238E27FC236}">
              <a16:creationId xmlns:a16="http://schemas.microsoft.com/office/drawing/2014/main" id="{71254F94-5520-44EB-8411-71FB73D8BC46}"/>
            </a:ext>
          </a:extLst>
        </xdr:cNvPr>
        <xdr:cNvSpPr>
          <a:spLocks noChangeArrowheads="1"/>
        </xdr:cNvSpPr>
      </xdr:nvSpPr>
      <xdr:spPr>
        <a:xfrm>
          <a:off x="699516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157</xdr:row>
      <xdr:rowOff>57150</xdr:rowOff>
    </xdr:from>
    <xdr:to>
      <xdr:col>20</xdr:col>
      <xdr:colOff>2527</xdr:colOff>
      <xdr:row>159</xdr:row>
      <xdr:rowOff>0</xdr:rowOff>
    </xdr:to>
    <xdr:sp macro="" textlink="">
      <xdr:nvSpPr>
        <xdr:cNvPr id="1155" name="AutoShape 46">
          <a:extLst>
            <a:ext uri="{FF2B5EF4-FFF2-40B4-BE49-F238E27FC236}">
              <a16:creationId xmlns:a16="http://schemas.microsoft.com/office/drawing/2014/main" id="{42290488-2BE3-482A-9998-6C2807340DAD}"/>
            </a:ext>
          </a:extLst>
        </xdr:cNvPr>
        <xdr:cNvSpPr>
          <a:spLocks noChangeArrowheads="1"/>
        </xdr:cNvSpPr>
      </xdr:nvSpPr>
      <xdr:spPr>
        <a:xfrm>
          <a:off x="7503367" y="28428043"/>
          <a:ext cx="352425" cy="292748"/>
        </a:xfrm>
        <a:prstGeom prst="triangle">
          <a:avLst>
            <a:gd name="adj" fmla="val 50000"/>
          </a:avLst>
        </a:prstGeom>
        <a:solidFill>
          <a:srgbClr val="FF0000"/>
        </a:solidFill>
        <a:ln w="9525">
          <a:solidFill>
            <a:srgbClr val="000000"/>
          </a:solidFill>
          <a:miter lim="800000"/>
        </a:ln>
      </xdr:spPr>
      <xdr:txBody>
        <a:bodyPr/>
        <a:lstStyle/>
        <a:p>
          <a:endParaRPr lang="en-IN"/>
        </a:p>
      </xdr:txBody>
    </xdr:sp>
    <xdr:clientData/>
  </xdr:twoCellAnchor>
  <xdr:twoCellAnchor>
    <xdr:from>
      <xdr:col>19</xdr:col>
      <xdr:colOff>0</xdr:colOff>
      <xdr:row>159</xdr:row>
      <xdr:rowOff>0</xdr:rowOff>
    </xdr:from>
    <xdr:to>
      <xdr:col>19</xdr:col>
      <xdr:colOff>352425</xdr:colOff>
      <xdr:row>159</xdr:row>
      <xdr:rowOff>0</xdr:rowOff>
    </xdr:to>
    <xdr:sp macro="" textlink="">
      <xdr:nvSpPr>
        <xdr:cNvPr id="1164" name="AutoShape 46">
          <a:extLst>
            <a:ext uri="{FF2B5EF4-FFF2-40B4-BE49-F238E27FC236}">
              <a16:creationId xmlns:a16="http://schemas.microsoft.com/office/drawing/2014/main" id="{2A1F828C-5659-44CD-92C4-ADAC54352475}"/>
            </a:ext>
          </a:extLst>
        </xdr:cNvPr>
        <xdr:cNvSpPr>
          <a:spLocks noChangeArrowheads="1"/>
        </xdr:cNvSpPr>
      </xdr:nvSpPr>
      <xdr:spPr>
        <a:xfrm>
          <a:off x="7772400" y="2853690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157</xdr:row>
      <xdr:rowOff>57150</xdr:rowOff>
    </xdr:from>
    <xdr:to>
      <xdr:col>10</xdr:col>
      <xdr:colOff>0</xdr:colOff>
      <xdr:row>159</xdr:row>
      <xdr:rowOff>0</xdr:rowOff>
    </xdr:to>
    <xdr:sp macro="" textlink="">
      <xdr:nvSpPr>
        <xdr:cNvPr id="1171" name="AutoShape 46">
          <a:extLst>
            <a:ext uri="{FF2B5EF4-FFF2-40B4-BE49-F238E27FC236}">
              <a16:creationId xmlns:a16="http://schemas.microsoft.com/office/drawing/2014/main" id="{3F22C5E5-B7A5-4892-A6B9-2B6C4495685C}"/>
            </a:ext>
          </a:extLst>
        </xdr:cNvPr>
        <xdr:cNvSpPr>
          <a:spLocks noChangeArrowheads="1"/>
        </xdr:cNvSpPr>
      </xdr:nvSpPr>
      <xdr:spPr>
        <a:xfrm>
          <a:off x="3855720" y="282435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157</xdr:row>
      <xdr:rowOff>41910</xdr:rowOff>
    </xdr:from>
    <xdr:to>
      <xdr:col>6</xdr:col>
      <xdr:colOff>0</xdr:colOff>
      <xdr:row>159</xdr:row>
      <xdr:rowOff>0</xdr:rowOff>
    </xdr:to>
    <xdr:sp macro="" textlink="">
      <xdr:nvSpPr>
        <xdr:cNvPr id="1173" name="AutoShape 46">
          <a:extLst>
            <a:ext uri="{FF2B5EF4-FFF2-40B4-BE49-F238E27FC236}">
              <a16:creationId xmlns:a16="http://schemas.microsoft.com/office/drawing/2014/main" id="{C481ADCD-EA38-4DA7-9819-18798BADC4B8}"/>
            </a:ext>
          </a:extLst>
        </xdr:cNvPr>
        <xdr:cNvSpPr>
          <a:spLocks noChangeArrowheads="1"/>
        </xdr:cNvSpPr>
      </xdr:nvSpPr>
      <xdr:spPr>
        <a:xfrm>
          <a:off x="2255520" y="28228290"/>
          <a:ext cx="365760" cy="308610"/>
        </a:xfrm>
        <a:prstGeom prst="triangle">
          <a:avLst>
            <a:gd name="adj" fmla="val 50000"/>
          </a:avLst>
        </a:prstGeom>
        <a:solidFill>
          <a:srgbClr val="FF0000"/>
        </a:solidFill>
        <a:ln w="9525">
          <a:solidFill>
            <a:srgbClr val="000000"/>
          </a:solidFill>
          <a:miter lim="800000"/>
        </a:ln>
      </xdr:spPr>
    </xdr:sp>
    <xdr:clientData/>
  </xdr:twoCellAnchor>
  <xdr:twoCellAnchor>
    <xdr:from>
      <xdr:col>6</xdr:col>
      <xdr:colOff>426720</xdr:colOff>
      <xdr:row>157</xdr:row>
      <xdr:rowOff>49530</xdr:rowOff>
    </xdr:from>
    <xdr:to>
      <xdr:col>8</xdr:col>
      <xdr:colOff>15240</xdr:colOff>
      <xdr:row>159</xdr:row>
      <xdr:rowOff>0</xdr:rowOff>
    </xdr:to>
    <xdr:sp macro="" textlink="">
      <xdr:nvSpPr>
        <xdr:cNvPr id="1181" name="AutoShape 46">
          <a:extLst>
            <a:ext uri="{FF2B5EF4-FFF2-40B4-BE49-F238E27FC236}">
              <a16:creationId xmlns:a16="http://schemas.microsoft.com/office/drawing/2014/main" id="{1DC3D536-CB6E-47A0-BD3F-6166506662C6}"/>
            </a:ext>
          </a:extLst>
        </xdr:cNvPr>
        <xdr:cNvSpPr>
          <a:spLocks noChangeArrowheads="1"/>
        </xdr:cNvSpPr>
      </xdr:nvSpPr>
      <xdr:spPr>
        <a:xfrm>
          <a:off x="3048000" y="28235910"/>
          <a:ext cx="388620"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157</xdr:row>
      <xdr:rowOff>26670</xdr:rowOff>
    </xdr:from>
    <xdr:to>
      <xdr:col>3</xdr:col>
      <xdr:colOff>373380</xdr:colOff>
      <xdr:row>159</xdr:row>
      <xdr:rowOff>0</xdr:rowOff>
    </xdr:to>
    <xdr:sp macro="" textlink="">
      <xdr:nvSpPr>
        <xdr:cNvPr id="1183" name="AutoShape 46">
          <a:extLst>
            <a:ext uri="{FF2B5EF4-FFF2-40B4-BE49-F238E27FC236}">
              <a16:creationId xmlns:a16="http://schemas.microsoft.com/office/drawing/2014/main" id="{49F28F2B-4EA4-45C5-8472-3BAB57FED592}"/>
            </a:ext>
          </a:extLst>
        </xdr:cNvPr>
        <xdr:cNvSpPr>
          <a:spLocks noChangeArrowheads="1"/>
        </xdr:cNvSpPr>
      </xdr:nvSpPr>
      <xdr:spPr>
        <a:xfrm>
          <a:off x="1440180" y="28213050"/>
          <a:ext cx="373380" cy="3238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157</xdr:row>
      <xdr:rowOff>26670</xdr:rowOff>
    </xdr:from>
    <xdr:to>
      <xdr:col>2</xdr:col>
      <xdr:colOff>0</xdr:colOff>
      <xdr:row>159</xdr:row>
      <xdr:rowOff>0</xdr:rowOff>
    </xdr:to>
    <xdr:sp macro="" textlink="">
      <xdr:nvSpPr>
        <xdr:cNvPr id="1185" name="AutoShape 46">
          <a:extLst>
            <a:ext uri="{FF2B5EF4-FFF2-40B4-BE49-F238E27FC236}">
              <a16:creationId xmlns:a16="http://schemas.microsoft.com/office/drawing/2014/main" id="{61C7336F-4933-4F52-A024-68E907E07C83}"/>
            </a:ext>
          </a:extLst>
        </xdr:cNvPr>
        <xdr:cNvSpPr>
          <a:spLocks noChangeArrowheads="1"/>
        </xdr:cNvSpPr>
      </xdr:nvSpPr>
      <xdr:spPr>
        <a:xfrm>
          <a:off x="541020" y="28213050"/>
          <a:ext cx="388620" cy="3238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157</xdr:row>
      <xdr:rowOff>57150</xdr:rowOff>
    </xdr:from>
    <xdr:to>
      <xdr:col>11</xdr:col>
      <xdr:colOff>352425</xdr:colOff>
      <xdr:row>159</xdr:row>
      <xdr:rowOff>0</xdr:rowOff>
    </xdr:to>
    <xdr:sp macro="" textlink="">
      <xdr:nvSpPr>
        <xdr:cNvPr id="1186" name="AutoShape 46">
          <a:extLst>
            <a:ext uri="{FF2B5EF4-FFF2-40B4-BE49-F238E27FC236}">
              <a16:creationId xmlns:a16="http://schemas.microsoft.com/office/drawing/2014/main" id="{2CFA7AB0-2122-476A-970B-B02129398BBB}"/>
            </a:ext>
          </a:extLst>
        </xdr:cNvPr>
        <xdr:cNvSpPr>
          <a:spLocks noChangeArrowheads="1"/>
        </xdr:cNvSpPr>
      </xdr:nvSpPr>
      <xdr:spPr>
        <a:xfrm>
          <a:off x="4640580" y="282435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148</xdr:row>
      <xdr:rowOff>57150</xdr:rowOff>
    </xdr:from>
    <xdr:to>
      <xdr:col>21</xdr:col>
      <xdr:colOff>352425</xdr:colOff>
      <xdr:row>150</xdr:row>
      <xdr:rowOff>0</xdr:rowOff>
    </xdr:to>
    <xdr:sp macro="" textlink="">
      <xdr:nvSpPr>
        <xdr:cNvPr id="1189" name="AutoShape 46">
          <a:extLst>
            <a:ext uri="{FF2B5EF4-FFF2-40B4-BE49-F238E27FC236}">
              <a16:creationId xmlns:a16="http://schemas.microsoft.com/office/drawing/2014/main" id="{E42BB336-6FA6-4562-8867-63E9FBCDF32F}"/>
            </a:ext>
          </a:extLst>
        </xdr:cNvPr>
        <xdr:cNvSpPr>
          <a:spLocks noChangeArrowheads="1"/>
        </xdr:cNvSpPr>
      </xdr:nvSpPr>
      <xdr:spPr>
        <a:xfrm>
          <a:off x="857250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148</xdr:row>
      <xdr:rowOff>57150</xdr:rowOff>
    </xdr:from>
    <xdr:to>
      <xdr:col>23</xdr:col>
      <xdr:colOff>352425</xdr:colOff>
      <xdr:row>150</xdr:row>
      <xdr:rowOff>0</xdr:rowOff>
    </xdr:to>
    <xdr:sp macro="" textlink="">
      <xdr:nvSpPr>
        <xdr:cNvPr id="1190" name="AutoShape 46">
          <a:extLst>
            <a:ext uri="{FF2B5EF4-FFF2-40B4-BE49-F238E27FC236}">
              <a16:creationId xmlns:a16="http://schemas.microsoft.com/office/drawing/2014/main" id="{B4A23607-2784-4564-86B3-954083AF9B3B}"/>
            </a:ext>
          </a:extLst>
        </xdr:cNvPr>
        <xdr:cNvSpPr>
          <a:spLocks noChangeArrowheads="1"/>
        </xdr:cNvSpPr>
      </xdr:nvSpPr>
      <xdr:spPr>
        <a:xfrm>
          <a:off x="934974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148</xdr:row>
      <xdr:rowOff>57150</xdr:rowOff>
    </xdr:from>
    <xdr:to>
      <xdr:col>25</xdr:col>
      <xdr:colOff>352425</xdr:colOff>
      <xdr:row>150</xdr:row>
      <xdr:rowOff>0</xdr:rowOff>
    </xdr:to>
    <xdr:sp macro="" textlink="">
      <xdr:nvSpPr>
        <xdr:cNvPr id="1191" name="AutoShape 46">
          <a:extLst>
            <a:ext uri="{FF2B5EF4-FFF2-40B4-BE49-F238E27FC236}">
              <a16:creationId xmlns:a16="http://schemas.microsoft.com/office/drawing/2014/main" id="{67CFA621-FCB5-4BDD-90A7-1F7F5E3557DC}"/>
            </a:ext>
          </a:extLst>
        </xdr:cNvPr>
        <xdr:cNvSpPr>
          <a:spLocks noChangeArrowheads="1"/>
        </xdr:cNvSpPr>
      </xdr:nvSpPr>
      <xdr:spPr>
        <a:xfrm>
          <a:off x="1011936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148</xdr:row>
      <xdr:rowOff>57150</xdr:rowOff>
    </xdr:from>
    <xdr:to>
      <xdr:col>27</xdr:col>
      <xdr:colOff>352425</xdr:colOff>
      <xdr:row>150</xdr:row>
      <xdr:rowOff>0</xdr:rowOff>
    </xdr:to>
    <xdr:sp macro="" textlink="">
      <xdr:nvSpPr>
        <xdr:cNvPr id="1192" name="AutoShape 46">
          <a:extLst>
            <a:ext uri="{FF2B5EF4-FFF2-40B4-BE49-F238E27FC236}">
              <a16:creationId xmlns:a16="http://schemas.microsoft.com/office/drawing/2014/main" id="{14AC8D45-DD80-4C6B-BAF1-9355178C9250}"/>
            </a:ext>
          </a:extLst>
        </xdr:cNvPr>
        <xdr:cNvSpPr>
          <a:spLocks noChangeArrowheads="1"/>
        </xdr:cNvSpPr>
      </xdr:nvSpPr>
      <xdr:spPr>
        <a:xfrm>
          <a:off x="1087374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148</xdr:row>
      <xdr:rowOff>57150</xdr:rowOff>
    </xdr:from>
    <xdr:to>
      <xdr:col>13</xdr:col>
      <xdr:colOff>352425</xdr:colOff>
      <xdr:row>150</xdr:row>
      <xdr:rowOff>0</xdr:rowOff>
    </xdr:to>
    <xdr:sp macro="" textlink="">
      <xdr:nvSpPr>
        <xdr:cNvPr id="1193" name="AutoShape 46">
          <a:extLst>
            <a:ext uri="{FF2B5EF4-FFF2-40B4-BE49-F238E27FC236}">
              <a16:creationId xmlns:a16="http://schemas.microsoft.com/office/drawing/2014/main" id="{535E0C60-028A-495E-8887-E2E5CC03AE33}"/>
            </a:ext>
          </a:extLst>
        </xdr:cNvPr>
        <xdr:cNvSpPr>
          <a:spLocks noChangeArrowheads="1"/>
        </xdr:cNvSpPr>
      </xdr:nvSpPr>
      <xdr:spPr>
        <a:xfrm>
          <a:off x="542544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150</xdr:row>
      <xdr:rowOff>0</xdr:rowOff>
    </xdr:from>
    <xdr:to>
      <xdr:col>21</xdr:col>
      <xdr:colOff>352425</xdr:colOff>
      <xdr:row>150</xdr:row>
      <xdr:rowOff>0</xdr:rowOff>
    </xdr:to>
    <xdr:sp macro="" textlink="">
      <xdr:nvSpPr>
        <xdr:cNvPr id="1201" name="AutoShape 46">
          <a:extLst>
            <a:ext uri="{FF2B5EF4-FFF2-40B4-BE49-F238E27FC236}">
              <a16:creationId xmlns:a16="http://schemas.microsoft.com/office/drawing/2014/main" id="{50284C2A-96D0-4B7D-8938-E1F939BA2C0C}"/>
            </a:ext>
          </a:extLst>
        </xdr:cNvPr>
        <xdr:cNvSpPr>
          <a:spLocks noChangeArrowheads="1"/>
        </xdr:cNvSpPr>
      </xdr:nvSpPr>
      <xdr:spPr>
        <a:xfrm>
          <a:off x="8572500" y="2695956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150</xdr:row>
      <xdr:rowOff>0</xdr:rowOff>
    </xdr:from>
    <xdr:to>
      <xdr:col>23</xdr:col>
      <xdr:colOff>352425</xdr:colOff>
      <xdr:row>150</xdr:row>
      <xdr:rowOff>0</xdr:rowOff>
    </xdr:to>
    <xdr:sp macro="" textlink="">
      <xdr:nvSpPr>
        <xdr:cNvPr id="1202" name="AutoShape 46">
          <a:extLst>
            <a:ext uri="{FF2B5EF4-FFF2-40B4-BE49-F238E27FC236}">
              <a16:creationId xmlns:a16="http://schemas.microsoft.com/office/drawing/2014/main" id="{6C38F707-702E-41EE-B076-0C81C16B882F}"/>
            </a:ext>
          </a:extLst>
        </xdr:cNvPr>
        <xdr:cNvSpPr>
          <a:spLocks noChangeArrowheads="1"/>
        </xdr:cNvSpPr>
      </xdr:nvSpPr>
      <xdr:spPr>
        <a:xfrm>
          <a:off x="9349740" y="269595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150</xdr:row>
      <xdr:rowOff>0</xdr:rowOff>
    </xdr:from>
    <xdr:to>
      <xdr:col>19</xdr:col>
      <xdr:colOff>352425</xdr:colOff>
      <xdr:row>150</xdr:row>
      <xdr:rowOff>0</xdr:rowOff>
    </xdr:to>
    <xdr:sp macro="" textlink="">
      <xdr:nvSpPr>
        <xdr:cNvPr id="1203" name="AutoShape 46">
          <a:extLst>
            <a:ext uri="{FF2B5EF4-FFF2-40B4-BE49-F238E27FC236}">
              <a16:creationId xmlns:a16="http://schemas.microsoft.com/office/drawing/2014/main" id="{FE335DE6-48BB-424D-81BC-14FAC9D95B26}"/>
            </a:ext>
          </a:extLst>
        </xdr:cNvPr>
        <xdr:cNvSpPr>
          <a:spLocks noChangeArrowheads="1"/>
        </xdr:cNvSpPr>
      </xdr:nvSpPr>
      <xdr:spPr>
        <a:xfrm>
          <a:off x="7772400" y="2695956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150</xdr:row>
      <xdr:rowOff>0</xdr:rowOff>
    </xdr:from>
    <xdr:to>
      <xdr:col>25</xdr:col>
      <xdr:colOff>352425</xdr:colOff>
      <xdr:row>150</xdr:row>
      <xdr:rowOff>0</xdr:rowOff>
    </xdr:to>
    <xdr:sp macro="" textlink="">
      <xdr:nvSpPr>
        <xdr:cNvPr id="1204" name="AutoShape 46">
          <a:extLst>
            <a:ext uri="{FF2B5EF4-FFF2-40B4-BE49-F238E27FC236}">
              <a16:creationId xmlns:a16="http://schemas.microsoft.com/office/drawing/2014/main" id="{2289BE2D-F070-4252-8934-F328516EEE3C}"/>
            </a:ext>
          </a:extLst>
        </xdr:cNvPr>
        <xdr:cNvSpPr>
          <a:spLocks noChangeArrowheads="1"/>
        </xdr:cNvSpPr>
      </xdr:nvSpPr>
      <xdr:spPr>
        <a:xfrm>
          <a:off x="10119360" y="269595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150</xdr:row>
      <xdr:rowOff>0</xdr:rowOff>
    </xdr:from>
    <xdr:to>
      <xdr:col>19</xdr:col>
      <xdr:colOff>352425</xdr:colOff>
      <xdr:row>150</xdr:row>
      <xdr:rowOff>0</xdr:rowOff>
    </xdr:to>
    <xdr:sp macro="" textlink="">
      <xdr:nvSpPr>
        <xdr:cNvPr id="1206" name="AutoShape 46">
          <a:extLst>
            <a:ext uri="{FF2B5EF4-FFF2-40B4-BE49-F238E27FC236}">
              <a16:creationId xmlns:a16="http://schemas.microsoft.com/office/drawing/2014/main" id="{DC62A502-ADA7-40D1-BB30-E32CE700376E}"/>
            </a:ext>
          </a:extLst>
        </xdr:cNvPr>
        <xdr:cNvSpPr>
          <a:spLocks noChangeArrowheads="1"/>
        </xdr:cNvSpPr>
      </xdr:nvSpPr>
      <xdr:spPr>
        <a:xfrm>
          <a:off x="7772400" y="2695956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148</xdr:row>
      <xdr:rowOff>57150</xdr:rowOff>
    </xdr:from>
    <xdr:to>
      <xdr:col>17</xdr:col>
      <xdr:colOff>352425</xdr:colOff>
      <xdr:row>150</xdr:row>
      <xdr:rowOff>0</xdr:rowOff>
    </xdr:to>
    <xdr:sp macro="" textlink="">
      <xdr:nvSpPr>
        <xdr:cNvPr id="1207" name="AutoShape 46">
          <a:extLst>
            <a:ext uri="{FF2B5EF4-FFF2-40B4-BE49-F238E27FC236}">
              <a16:creationId xmlns:a16="http://schemas.microsoft.com/office/drawing/2014/main" id="{86DC6DFF-4C9E-4043-BE3C-FF7EDCAAA728}"/>
            </a:ext>
          </a:extLst>
        </xdr:cNvPr>
        <xdr:cNvSpPr>
          <a:spLocks noChangeArrowheads="1"/>
        </xdr:cNvSpPr>
      </xdr:nvSpPr>
      <xdr:spPr>
        <a:xfrm>
          <a:off x="699516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7620</xdr:colOff>
      <xdr:row>148</xdr:row>
      <xdr:rowOff>57150</xdr:rowOff>
    </xdr:from>
    <xdr:to>
      <xdr:col>19</xdr:col>
      <xdr:colOff>360045</xdr:colOff>
      <xdr:row>150</xdr:row>
      <xdr:rowOff>0</xdr:rowOff>
    </xdr:to>
    <xdr:sp macro="" textlink="">
      <xdr:nvSpPr>
        <xdr:cNvPr id="1208" name="AutoShape 46">
          <a:extLst>
            <a:ext uri="{FF2B5EF4-FFF2-40B4-BE49-F238E27FC236}">
              <a16:creationId xmlns:a16="http://schemas.microsoft.com/office/drawing/2014/main" id="{1CE50269-4F6D-4189-A878-D9F0D98CAE12}"/>
            </a:ext>
          </a:extLst>
        </xdr:cNvPr>
        <xdr:cNvSpPr>
          <a:spLocks noChangeArrowheads="1"/>
        </xdr:cNvSpPr>
      </xdr:nvSpPr>
      <xdr:spPr>
        <a:xfrm>
          <a:off x="7790906" y="27147028"/>
          <a:ext cx="352425" cy="300523"/>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150</xdr:row>
      <xdr:rowOff>0</xdr:rowOff>
    </xdr:from>
    <xdr:to>
      <xdr:col>23</xdr:col>
      <xdr:colOff>352425</xdr:colOff>
      <xdr:row>150</xdr:row>
      <xdr:rowOff>0</xdr:rowOff>
    </xdr:to>
    <xdr:sp macro="" textlink="">
      <xdr:nvSpPr>
        <xdr:cNvPr id="1216" name="AutoShape 46">
          <a:extLst>
            <a:ext uri="{FF2B5EF4-FFF2-40B4-BE49-F238E27FC236}">
              <a16:creationId xmlns:a16="http://schemas.microsoft.com/office/drawing/2014/main" id="{792F04AC-3FA7-4287-95D8-8AEF320FF463}"/>
            </a:ext>
          </a:extLst>
        </xdr:cNvPr>
        <xdr:cNvSpPr>
          <a:spLocks noChangeArrowheads="1"/>
        </xdr:cNvSpPr>
      </xdr:nvSpPr>
      <xdr:spPr>
        <a:xfrm>
          <a:off x="9349740" y="269595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150</xdr:row>
      <xdr:rowOff>0</xdr:rowOff>
    </xdr:from>
    <xdr:to>
      <xdr:col>19</xdr:col>
      <xdr:colOff>352425</xdr:colOff>
      <xdr:row>150</xdr:row>
      <xdr:rowOff>0</xdr:rowOff>
    </xdr:to>
    <xdr:sp macro="" textlink="">
      <xdr:nvSpPr>
        <xdr:cNvPr id="1217" name="AutoShape 46">
          <a:extLst>
            <a:ext uri="{FF2B5EF4-FFF2-40B4-BE49-F238E27FC236}">
              <a16:creationId xmlns:a16="http://schemas.microsoft.com/office/drawing/2014/main" id="{0EC5531B-91C9-4AB9-AD7E-F5458D47609E}"/>
            </a:ext>
          </a:extLst>
        </xdr:cNvPr>
        <xdr:cNvSpPr>
          <a:spLocks noChangeArrowheads="1"/>
        </xdr:cNvSpPr>
      </xdr:nvSpPr>
      <xdr:spPr>
        <a:xfrm>
          <a:off x="7772400" y="269595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150</xdr:row>
      <xdr:rowOff>0</xdr:rowOff>
    </xdr:from>
    <xdr:to>
      <xdr:col>19</xdr:col>
      <xdr:colOff>352425</xdr:colOff>
      <xdr:row>150</xdr:row>
      <xdr:rowOff>0</xdr:rowOff>
    </xdr:to>
    <xdr:sp macro="" textlink="">
      <xdr:nvSpPr>
        <xdr:cNvPr id="1220" name="AutoShape 46">
          <a:extLst>
            <a:ext uri="{FF2B5EF4-FFF2-40B4-BE49-F238E27FC236}">
              <a16:creationId xmlns:a16="http://schemas.microsoft.com/office/drawing/2014/main" id="{3BEA8FF6-DA7E-40D8-B0E8-CD185EBAFB39}"/>
            </a:ext>
          </a:extLst>
        </xdr:cNvPr>
        <xdr:cNvSpPr>
          <a:spLocks noChangeArrowheads="1"/>
        </xdr:cNvSpPr>
      </xdr:nvSpPr>
      <xdr:spPr>
        <a:xfrm>
          <a:off x="7772400" y="2695956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148</xdr:row>
      <xdr:rowOff>57150</xdr:rowOff>
    </xdr:from>
    <xdr:to>
      <xdr:col>10</xdr:col>
      <xdr:colOff>0</xdr:colOff>
      <xdr:row>150</xdr:row>
      <xdr:rowOff>0</xdr:rowOff>
    </xdr:to>
    <xdr:sp macro="" textlink="">
      <xdr:nvSpPr>
        <xdr:cNvPr id="1223" name="AutoShape 46">
          <a:extLst>
            <a:ext uri="{FF2B5EF4-FFF2-40B4-BE49-F238E27FC236}">
              <a16:creationId xmlns:a16="http://schemas.microsoft.com/office/drawing/2014/main" id="{1EC39210-2668-4AC3-8A8D-38C038825942}"/>
            </a:ext>
          </a:extLst>
        </xdr:cNvPr>
        <xdr:cNvSpPr>
          <a:spLocks noChangeArrowheads="1"/>
        </xdr:cNvSpPr>
      </xdr:nvSpPr>
      <xdr:spPr>
        <a:xfrm>
          <a:off x="3855720" y="26666190"/>
          <a:ext cx="365760" cy="293370"/>
        </a:xfrm>
        <a:prstGeom prst="triangle">
          <a:avLst>
            <a:gd name="adj" fmla="val 50000"/>
          </a:avLst>
        </a:prstGeom>
        <a:noFill/>
        <a:ln w="9525">
          <a:solidFill>
            <a:srgbClr val="000000"/>
          </a:solidFill>
          <a:miter lim="800000"/>
        </a:ln>
      </xdr:spPr>
    </xdr:sp>
    <xdr:clientData/>
  </xdr:twoCellAnchor>
  <xdr:twoCellAnchor>
    <xdr:from>
      <xdr:col>7</xdr:col>
      <xdr:colOff>0</xdr:colOff>
      <xdr:row>148</xdr:row>
      <xdr:rowOff>57150</xdr:rowOff>
    </xdr:from>
    <xdr:to>
      <xdr:col>7</xdr:col>
      <xdr:colOff>352425</xdr:colOff>
      <xdr:row>150</xdr:row>
      <xdr:rowOff>0</xdr:rowOff>
    </xdr:to>
    <xdr:sp macro="" textlink="">
      <xdr:nvSpPr>
        <xdr:cNvPr id="1224" name="AutoShape 46">
          <a:extLst>
            <a:ext uri="{FF2B5EF4-FFF2-40B4-BE49-F238E27FC236}">
              <a16:creationId xmlns:a16="http://schemas.microsoft.com/office/drawing/2014/main" id="{AE4D33B6-4897-4F77-9711-439796C47ED5}"/>
            </a:ext>
          </a:extLst>
        </xdr:cNvPr>
        <xdr:cNvSpPr>
          <a:spLocks noChangeArrowheads="1"/>
        </xdr:cNvSpPr>
      </xdr:nvSpPr>
      <xdr:spPr>
        <a:xfrm>
          <a:off x="305562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148</xdr:row>
      <xdr:rowOff>57150</xdr:rowOff>
    </xdr:from>
    <xdr:to>
      <xdr:col>5</xdr:col>
      <xdr:colOff>352425</xdr:colOff>
      <xdr:row>150</xdr:row>
      <xdr:rowOff>0</xdr:rowOff>
    </xdr:to>
    <xdr:sp macro="" textlink="">
      <xdr:nvSpPr>
        <xdr:cNvPr id="1225" name="AutoShape 46">
          <a:extLst>
            <a:ext uri="{FF2B5EF4-FFF2-40B4-BE49-F238E27FC236}">
              <a16:creationId xmlns:a16="http://schemas.microsoft.com/office/drawing/2014/main" id="{7BA3287E-B51D-4A08-AF04-F9F91D8F8BBE}"/>
            </a:ext>
          </a:extLst>
        </xdr:cNvPr>
        <xdr:cNvSpPr>
          <a:spLocks noChangeArrowheads="1"/>
        </xdr:cNvSpPr>
      </xdr:nvSpPr>
      <xdr:spPr>
        <a:xfrm>
          <a:off x="225552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148</xdr:row>
      <xdr:rowOff>64770</xdr:rowOff>
    </xdr:from>
    <xdr:to>
      <xdr:col>4</xdr:col>
      <xdr:colOff>0</xdr:colOff>
      <xdr:row>150</xdr:row>
      <xdr:rowOff>0</xdr:rowOff>
    </xdr:to>
    <xdr:sp macro="" textlink="">
      <xdr:nvSpPr>
        <xdr:cNvPr id="1226" name="AutoShape 46">
          <a:extLst>
            <a:ext uri="{FF2B5EF4-FFF2-40B4-BE49-F238E27FC236}">
              <a16:creationId xmlns:a16="http://schemas.microsoft.com/office/drawing/2014/main" id="{01A35726-D8B4-423C-A5DB-B85BE9C4AB76}"/>
            </a:ext>
          </a:extLst>
        </xdr:cNvPr>
        <xdr:cNvSpPr>
          <a:spLocks noChangeArrowheads="1"/>
        </xdr:cNvSpPr>
      </xdr:nvSpPr>
      <xdr:spPr>
        <a:xfrm>
          <a:off x="1440180" y="26673810"/>
          <a:ext cx="3810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148</xdr:row>
      <xdr:rowOff>57150</xdr:rowOff>
    </xdr:from>
    <xdr:to>
      <xdr:col>10</xdr:col>
      <xdr:colOff>0</xdr:colOff>
      <xdr:row>150</xdr:row>
      <xdr:rowOff>0</xdr:rowOff>
    </xdr:to>
    <xdr:sp macro="" textlink="">
      <xdr:nvSpPr>
        <xdr:cNvPr id="1232" name="AutoShape 46">
          <a:extLst>
            <a:ext uri="{FF2B5EF4-FFF2-40B4-BE49-F238E27FC236}">
              <a16:creationId xmlns:a16="http://schemas.microsoft.com/office/drawing/2014/main" id="{9BDBBE4C-7245-44DC-8417-BF2CBD5E19D5}"/>
            </a:ext>
          </a:extLst>
        </xdr:cNvPr>
        <xdr:cNvSpPr>
          <a:spLocks noChangeArrowheads="1"/>
        </xdr:cNvSpPr>
      </xdr:nvSpPr>
      <xdr:spPr>
        <a:xfrm>
          <a:off x="3855720" y="2666619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148</xdr:row>
      <xdr:rowOff>49530</xdr:rowOff>
    </xdr:from>
    <xdr:to>
      <xdr:col>2</xdr:col>
      <xdr:colOff>0</xdr:colOff>
      <xdr:row>150</xdr:row>
      <xdr:rowOff>0</xdr:rowOff>
    </xdr:to>
    <xdr:sp macro="" textlink="">
      <xdr:nvSpPr>
        <xdr:cNvPr id="1237" name="AutoShape 46">
          <a:extLst>
            <a:ext uri="{FF2B5EF4-FFF2-40B4-BE49-F238E27FC236}">
              <a16:creationId xmlns:a16="http://schemas.microsoft.com/office/drawing/2014/main" id="{B03B6F7A-E736-4413-B2AD-275A9149C621}"/>
            </a:ext>
          </a:extLst>
        </xdr:cNvPr>
        <xdr:cNvSpPr>
          <a:spLocks noChangeArrowheads="1"/>
        </xdr:cNvSpPr>
      </xdr:nvSpPr>
      <xdr:spPr>
        <a:xfrm>
          <a:off x="541020" y="26658570"/>
          <a:ext cx="388620" cy="30099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148</xdr:row>
      <xdr:rowOff>57150</xdr:rowOff>
    </xdr:from>
    <xdr:to>
      <xdr:col>11</xdr:col>
      <xdr:colOff>352425</xdr:colOff>
      <xdr:row>150</xdr:row>
      <xdr:rowOff>0</xdr:rowOff>
    </xdr:to>
    <xdr:sp macro="" textlink="">
      <xdr:nvSpPr>
        <xdr:cNvPr id="1238" name="AutoShape 46">
          <a:extLst>
            <a:ext uri="{FF2B5EF4-FFF2-40B4-BE49-F238E27FC236}">
              <a16:creationId xmlns:a16="http://schemas.microsoft.com/office/drawing/2014/main" id="{A0676DBA-4F2A-4B12-8F43-684B4A5D7C84}"/>
            </a:ext>
          </a:extLst>
        </xdr:cNvPr>
        <xdr:cNvSpPr>
          <a:spLocks noChangeArrowheads="1"/>
        </xdr:cNvSpPr>
      </xdr:nvSpPr>
      <xdr:spPr>
        <a:xfrm>
          <a:off x="4640580" y="266661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139</xdr:row>
      <xdr:rowOff>57150</xdr:rowOff>
    </xdr:from>
    <xdr:to>
      <xdr:col>16</xdr:col>
      <xdr:colOff>0</xdr:colOff>
      <xdr:row>141</xdr:row>
      <xdr:rowOff>0</xdr:rowOff>
    </xdr:to>
    <xdr:sp macro="" textlink="">
      <xdr:nvSpPr>
        <xdr:cNvPr id="1240" name="AutoShape 46">
          <a:extLst>
            <a:ext uri="{FF2B5EF4-FFF2-40B4-BE49-F238E27FC236}">
              <a16:creationId xmlns:a16="http://schemas.microsoft.com/office/drawing/2014/main" id="{F5FCA4CD-0F19-4427-A588-DD5960A59375}"/>
            </a:ext>
          </a:extLst>
        </xdr:cNvPr>
        <xdr:cNvSpPr>
          <a:spLocks noChangeArrowheads="1"/>
        </xdr:cNvSpPr>
      </xdr:nvSpPr>
      <xdr:spPr>
        <a:xfrm>
          <a:off x="6210300" y="250888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139</xdr:row>
      <xdr:rowOff>57150</xdr:rowOff>
    </xdr:from>
    <xdr:to>
      <xdr:col>21</xdr:col>
      <xdr:colOff>352425</xdr:colOff>
      <xdr:row>141</xdr:row>
      <xdr:rowOff>0</xdr:rowOff>
    </xdr:to>
    <xdr:sp macro="" textlink="">
      <xdr:nvSpPr>
        <xdr:cNvPr id="1241" name="AutoShape 46">
          <a:extLst>
            <a:ext uri="{FF2B5EF4-FFF2-40B4-BE49-F238E27FC236}">
              <a16:creationId xmlns:a16="http://schemas.microsoft.com/office/drawing/2014/main" id="{8D50A977-DE6B-49D4-BB42-9DFA01A44D3E}"/>
            </a:ext>
          </a:extLst>
        </xdr:cNvPr>
        <xdr:cNvSpPr>
          <a:spLocks noChangeArrowheads="1"/>
        </xdr:cNvSpPr>
      </xdr:nvSpPr>
      <xdr:spPr>
        <a:xfrm>
          <a:off x="857250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139</xdr:row>
      <xdr:rowOff>57150</xdr:rowOff>
    </xdr:from>
    <xdr:to>
      <xdr:col>23</xdr:col>
      <xdr:colOff>352425</xdr:colOff>
      <xdr:row>141</xdr:row>
      <xdr:rowOff>0</xdr:rowOff>
    </xdr:to>
    <xdr:sp macro="" textlink="">
      <xdr:nvSpPr>
        <xdr:cNvPr id="1242" name="AutoShape 46">
          <a:extLst>
            <a:ext uri="{FF2B5EF4-FFF2-40B4-BE49-F238E27FC236}">
              <a16:creationId xmlns:a16="http://schemas.microsoft.com/office/drawing/2014/main" id="{D93C08FF-7E22-407D-870A-96D5A2E0E0C4}"/>
            </a:ext>
          </a:extLst>
        </xdr:cNvPr>
        <xdr:cNvSpPr>
          <a:spLocks noChangeArrowheads="1"/>
        </xdr:cNvSpPr>
      </xdr:nvSpPr>
      <xdr:spPr>
        <a:xfrm>
          <a:off x="9349740" y="2508885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139</xdr:row>
      <xdr:rowOff>57150</xdr:rowOff>
    </xdr:from>
    <xdr:to>
      <xdr:col>25</xdr:col>
      <xdr:colOff>352425</xdr:colOff>
      <xdr:row>141</xdr:row>
      <xdr:rowOff>0</xdr:rowOff>
    </xdr:to>
    <xdr:sp macro="" textlink="">
      <xdr:nvSpPr>
        <xdr:cNvPr id="1243" name="AutoShape 46">
          <a:extLst>
            <a:ext uri="{FF2B5EF4-FFF2-40B4-BE49-F238E27FC236}">
              <a16:creationId xmlns:a16="http://schemas.microsoft.com/office/drawing/2014/main" id="{AE291E01-EB90-48ED-A41B-C2E397B314C5}"/>
            </a:ext>
          </a:extLst>
        </xdr:cNvPr>
        <xdr:cNvSpPr>
          <a:spLocks noChangeArrowheads="1"/>
        </xdr:cNvSpPr>
      </xdr:nvSpPr>
      <xdr:spPr>
        <a:xfrm>
          <a:off x="10119360" y="25088850"/>
          <a:ext cx="352425" cy="293370"/>
        </a:xfrm>
        <a:prstGeom prst="triangle">
          <a:avLst>
            <a:gd name="adj" fmla="val 50000"/>
          </a:avLst>
        </a:prstGeom>
        <a:noFill/>
        <a:ln w="9525">
          <a:solidFill>
            <a:srgbClr val="000000"/>
          </a:solidFill>
          <a:miter lim="800000"/>
        </a:ln>
      </xdr:spPr>
    </xdr:sp>
    <xdr:clientData/>
  </xdr:twoCellAnchor>
  <xdr:twoCellAnchor>
    <xdr:from>
      <xdr:col>13</xdr:col>
      <xdr:colOff>0</xdr:colOff>
      <xdr:row>139</xdr:row>
      <xdr:rowOff>57150</xdr:rowOff>
    </xdr:from>
    <xdr:to>
      <xdr:col>13</xdr:col>
      <xdr:colOff>352425</xdr:colOff>
      <xdr:row>141</xdr:row>
      <xdr:rowOff>0</xdr:rowOff>
    </xdr:to>
    <xdr:sp macro="" textlink="">
      <xdr:nvSpPr>
        <xdr:cNvPr id="1245" name="AutoShape 46">
          <a:extLst>
            <a:ext uri="{FF2B5EF4-FFF2-40B4-BE49-F238E27FC236}">
              <a16:creationId xmlns:a16="http://schemas.microsoft.com/office/drawing/2014/main" id="{F506881D-C5BA-4C14-8554-DBD6226FEF17}"/>
            </a:ext>
          </a:extLst>
        </xdr:cNvPr>
        <xdr:cNvSpPr>
          <a:spLocks noChangeArrowheads="1"/>
        </xdr:cNvSpPr>
      </xdr:nvSpPr>
      <xdr:spPr>
        <a:xfrm>
          <a:off x="5425440" y="25088850"/>
          <a:ext cx="352425"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141</xdr:row>
      <xdr:rowOff>0</xdr:rowOff>
    </xdr:from>
    <xdr:to>
      <xdr:col>21</xdr:col>
      <xdr:colOff>352425</xdr:colOff>
      <xdr:row>141</xdr:row>
      <xdr:rowOff>0</xdr:rowOff>
    </xdr:to>
    <xdr:sp macro="" textlink="">
      <xdr:nvSpPr>
        <xdr:cNvPr id="1254" name="AutoShape 46">
          <a:extLst>
            <a:ext uri="{FF2B5EF4-FFF2-40B4-BE49-F238E27FC236}">
              <a16:creationId xmlns:a16="http://schemas.microsoft.com/office/drawing/2014/main" id="{AAB5A7BF-1EA1-4555-83BE-06B2F86DAED8}"/>
            </a:ext>
          </a:extLst>
        </xdr:cNvPr>
        <xdr:cNvSpPr>
          <a:spLocks noChangeArrowheads="1"/>
        </xdr:cNvSpPr>
      </xdr:nvSpPr>
      <xdr:spPr>
        <a:xfrm>
          <a:off x="8572500" y="2538222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141</xdr:row>
      <xdr:rowOff>0</xdr:rowOff>
    </xdr:from>
    <xdr:to>
      <xdr:col>23</xdr:col>
      <xdr:colOff>352425</xdr:colOff>
      <xdr:row>141</xdr:row>
      <xdr:rowOff>0</xdr:rowOff>
    </xdr:to>
    <xdr:sp macro="" textlink="">
      <xdr:nvSpPr>
        <xdr:cNvPr id="1255" name="AutoShape 46">
          <a:extLst>
            <a:ext uri="{FF2B5EF4-FFF2-40B4-BE49-F238E27FC236}">
              <a16:creationId xmlns:a16="http://schemas.microsoft.com/office/drawing/2014/main" id="{8C8AF031-AAE6-4156-9BAF-9367E1BB2938}"/>
            </a:ext>
          </a:extLst>
        </xdr:cNvPr>
        <xdr:cNvSpPr>
          <a:spLocks noChangeArrowheads="1"/>
        </xdr:cNvSpPr>
      </xdr:nvSpPr>
      <xdr:spPr>
        <a:xfrm>
          <a:off x="9349740" y="253822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141</xdr:row>
      <xdr:rowOff>0</xdr:rowOff>
    </xdr:from>
    <xdr:to>
      <xdr:col>19</xdr:col>
      <xdr:colOff>352425</xdr:colOff>
      <xdr:row>141</xdr:row>
      <xdr:rowOff>0</xdr:rowOff>
    </xdr:to>
    <xdr:sp macro="" textlink="">
      <xdr:nvSpPr>
        <xdr:cNvPr id="1256" name="AutoShape 46">
          <a:extLst>
            <a:ext uri="{FF2B5EF4-FFF2-40B4-BE49-F238E27FC236}">
              <a16:creationId xmlns:a16="http://schemas.microsoft.com/office/drawing/2014/main" id="{350DA029-6438-47B4-8D45-CDA251411874}"/>
            </a:ext>
          </a:extLst>
        </xdr:cNvPr>
        <xdr:cNvSpPr>
          <a:spLocks noChangeArrowheads="1"/>
        </xdr:cNvSpPr>
      </xdr:nvSpPr>
      <xdr:spPr>
        <a:xfrm>
          <a:off x="7772400" y="253822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141</xdr:row>
      <xdr:rowOff>0</xdr:rowOff>
    </xdr:from>
    <xdr:to>
      <xdr:col>19</xdr:col>
      <xdr:colOff>352425</xdr:colOff>
      <xdr:row>141</xdr:row>
      <xdr:rowOff>0</xdr:rowOff>
    </xdr:to>
    <xdr:sp macro="" textlink="">
      <xdr:nvSpPr>
        <xdr:cNvPr id="1259" name="AutoShape 46">
          <a:extLst>
            <a:ext uri="{FF2B5EF4-FFF2-40B4-BE49-F238E27FC236}">
              <a16:creationId xmlns:a16="http://schemas.microsoft.com/office/drawing/2014/main" id="{59D60FBC-73DA-4A1D-839D-A22A04FC5340}"/>
            </a:ext>
          </a:extLst>
        </xdr:cNvPr>
        <xdr:cNvSpPr>
          <a:spLocks noChangeArrowheads="1"/>
        </xdr:cNvSpPr>
      </xdr:nvSpPr>
      <xdr:spPr>
        <a:xfrm>
          <a:off x="7772400" y="2538222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139</xdr:row>
      <xdr:rowOff>57150</xdr:rowOff>
    </xdr:from>
    <xdr:to>
      <xdr:col>17</xdr:col>
      <xdr:colOff>352425</xdr:colOff>
      <xdr:row>141</xdr:row>
      <xdr:rowOff>0</xdr:rowOff>
    </xdr:to>
    <xdr:sp macro="" textlink="">
      <xdr:nvSpPr>
        <xdr:cNvPr id="1260" name="AutoShape 46">
          <a:extLst>
            <a:ext uri="{FF2B5EF4-FFF2-40B4-BE49-F238E27FC236}">
              <a16:creationId xmlns:a16="http://schemas.microsoft.com/office/drawing/2014/main" id="{926D2884-A1BD-483D-BF2B-B9479AEDD331}"/>
            </a:ext>
          </a:extLst>
        </xdr:cNvPr>
        <xdr:cNvSpPr>
          <a:spLocks noChangeArrowheads="1"/>
        </xdr:cNvSpPr>
      </xdr:nvSpPr>
      <xdr:spPr>
        <a:xfrm>
          <a:off x="699516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139</xdr:row>
      <xdr:rowOff>57150</xdr:rowOff>
    </xdr:from>
    <xdr:to>
      <xdr:col>19</xdr:col>
      <xdr:colOff>352425</xdr:colOff>
      <xdr:row>141</xdr:row>
      <xdr:rowOff>0</xdr:rowOff>
    </xdr:to>
    <xdr:sp macro="" textlink="">
      <xdr:nvSpPr>
        <xdr:cNvPr id="1261" name="AutoShape 46">
          <a:extLst>
            <a:ext uri="{FF2B5EF4-FFF2-40B4-BE49-F238E27FC236}">
              <a16:creationId xmlns:a16="http://schemas.microsoft.com/office/drawing/2014/main" id="{E48FD7F2-C600-49AB-8152-88285A464F9A}"/>
            </a:ext>
          </a:extLst>
        </xdr:cNvPr>
        <xdr:cNvSpPr>
          <a:spLocks noChangeArrowheads="1"/>
        </xdr:cNvSpPr>
      </xdr:nvSpPr>
      <xdr:spPr>
        <a:xfrm>
          <a:off x="777240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139</xdr:row>
      <xdr:rowOff>57150</xdr:rowOff>
    </xdr:from>
    <xdr:to>
      <xdr:col>23</xdr:col>
      <xdr:colOff>352425</xdr:colOff>
      <xdr:row>141</xdr:row>
      <xdr:rowOff>0</xdr:rowOff>
    </xdr:to>
    <xdr:sp macro="" textlink="">
      <xdr:nvSpPr>
        <xdr:cNvPr id="1263" name="AutoShape 46">
          <a:extLst>
            <a:ext uri="{FF2B5EF4-FFF2-40B4-BE49-F238E27FC236}">
              <a16:creationId xmlns:a16="http://schemas.microsoft.com/office/drawing/2014/main" id="{77D45079-BDA8-4D5B-9010-8D6D207F0885}"/>
            </a:ext>
          </a:extLst>
        </xdr:cNvPr>
        <xdr:cNvSpPr>
          <a:spLocks noChangeArrowheads="1"/>
        </xdr:cNvSpPr>
      </xdr:nvSpPr>
      <xdr:spPr>
        <a:xfrm>
          <a:off x="934974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139</xdr:row>
      <xdr:rowOff>57150</xdr:rowOff>
    </xdr:from>
    <xdr:to>
      <xdr:col>25</xdr:col>
      <xdr:colOff>352425</xdr:colOff>
      <xdr:row>141</xdr:row>
      <xdr:rowOff>0</xdr:rowOff>
    </xdr:to>
    <xdr:sp macro="" textlink="">
      <xdr:nvSpPr>
        <xdr:cNvPr id="1264" name="AutoShape 46">
          <a:extLst>
            <a:ext uri="{FF2B5EF4-FFF2-40B4-BE49-F238E27FC236}">
              <a16:creationId xmlns:a16="http://schemas.microsoft.com/office/drawing/2014/main" id="{F268B435-788D-4945-A413-9E91B6E673CF}"/>
            </a:ext>
          </a:extLst>
        </xdr:cNvPr>
        <xdr:cNvSpPr>
          <a:spLocks noChangeArrowheads="1"/>
        </xdr:cNvSpPr>
      </xdr:nvSpPr>
      <xdr:spPr>
        <a:xfrm>
          <a:off x="1011936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139</xdr:row>
      <xdr:rowOff>57150</xdr:rowOff>
    </xdr:from>
    <xdr:to>
      <xdr:col>13</xdr:col>
      <xdr:colOff>352425</xdr:colOff>
      <xdr:row>141</xdr:row>
      <xdr:rowOff>0</xdr:rowOff>
    </xdr:to>
    <xdr:sp macro="" textlink="">
      <xdr:nvSpPr>
        <xdr:cNvPr id="1266" name="AutoShape 46">
          <a:extLst>
            <a:ext uri="{FF2B5EF4-FFF2-40B4-BE49-F238E27FC236}">
              <a16:creationId xmlns:a16="http://schemas.microsoft.com/office/drawing/2014/main" id="{1D0FD942-5E81-4A2E-B3ED-CF25013A6925}"/>
            </a:ext>
          </a:extLst>
        </xdr:cNvPr>
        <xdr:cNvSpPr>
          <a:spLocks noChangeArrowheads="1"/>
        </xdr:cNvSpPr>
      </xdr:nvSpPr>
      <xdr:spPr>
        <a:xfrm>
          <a:off x="542544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141</xdr:row>
      <xdr:rowOff>0</xdr:rowOff>
    </xdr:from>
    <xdr:to>
      <xdr:col>21</xdr:col>
      <xdr:colOff>352425</xdr:colOff>
      <xdr:row>141</xdr:row>
      <xdr:rowOff>0</xdr:rowOff>
    </xdr:to>
    <xdr:sp macro="" textlink="">
      <xdr:nvSpPr>
        <xdr:cNvPr id="1267" name="AutoShape 46">
          <a:extLst>
            <a:ext uri="{FF2B5EF4-FFF2-40B4-BE49-F238E27FC236}">
              <a16:creationId xmlns:a16="http://schemas.microsoft.com/office/drawing/2014/main" id="{BF936FB3-C4D0-4EF8-A7B9-DA4A1F6F596F}"/>
            </a:ext>
          </a:extLst>
        </xdr:cNvPr>
        <xdr:cNvSpPr>
          <a:spLocks noChangeArrowheads="1"/>
        </xdr:cNvSpPr>
      </xdr:nvSpPr>
      <xdr:spPr>
        <a:xfrm>
          <a:off x="8572500" y="2538222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141</xdr:row>
      <xdr:rowOff>0</xdr:rowOff>
    </xdr:from>
    <xdr:to>
      <xdr:col>23</xdr:col>
      <xdr:colOff>352425</xdr:colOff>
      <xdr:row>141</xdr:row>
      <xdr:rowOff>0</xdr:rowOff>
    </xdr:to>
    <xdr:sp macro="" textlink="">
      <xdr:nvSpPr>
        <xdr:cNvPr id="1268" name="AutoShape 46">
          <a:extLst>
            <a:ext uri="{FF2B5EF4-FFF2-40B4-BE49-F238E27FC236}">
              <a16:creationId xmlns:a16="http://schemas.microsoft.com/office/drawing/2014/main" id="{31BEE520-DB91-422F-BE21-63C1F6C2A38C}"/>
            </a:ext>
          </a:extLst>
        </xdr:cNvPr>
        <xdr:cNvSpPr>
          <a:spLocks noChangeArrowheads="1"/>
        </xdr:cNvSpPr>
      </xdr:nvSpPr>
      <xdr:spPr>
        <a:xfrm>
          <a:off x="9349740" y="253822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141</xdr:row>
      <xdr:rowOff>0</xdr:rowOff>
    </xdr:from>
    <xdr:to>
      <xdr:col>19</xdr:col>
      <xdr:colOff>352425</xdr:colOff>
      <xdr:row>141</xdr:row>
      <xdr:rowOff>0</xdr:rowOff>
    </xdr:to>
    <xdr:sp macro="" textlink="">
      <xdr:nvSpPr>
        <xdr:cNvPr id="1269" name="AutoShape 46">
          <a:extLst>
            <a:ext uri="{FF2B5EF4-FFF2-40B4-BE49-F238E27FC236}">
              <a16:creationId xmlns:a16="http://schemas.microsoft.com/office/drawing/2014/main" id="{1272AA64-F78E-484A-ABFD-EDE6D7CD3735}"/>
            </a:ext>
          </a:extLst>
        </xdr:cNvPr>
        <xdr:cNvSpPr>
          <a:spLocks noChangeArrowheads="1"/>
        </xdr:cNvSpPr>
      </xdr:nvSpPr>
      <xdr:spPr>
        <a:xfrm>
          <a:off x="7772400" y="253822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141</xdr:row>
      <xdr:rowOff>0</xdr:rowOff>
    </xdr:from>
    <xdr:to>
      <xdr:col>19</xdr:col>
      <xdr:colOff>352425</xdr:colOff>
      <xdr:row>141</xdr:row>
      <xdr:rowOff>0</xdr:rowOff>
    </xdr:to>
    <xdr:sp macro="" textlink="">
      <xdr:nvSpPr>
        <xdr:cNvPr id="1272" name="AutoShape 46">
          <a:extLst>
            <a:ext uri="{FF2B5EF4-FFF2-40B4-BE49-F238E27FC236}">
              <a16:creationId xmlns:a16="http://schemas.microsoft.com/office/drawing/2014/main" id="{48A81571-EF9F-4327-B28C-09966EE859D1}"/>
            </a:ext>
          </a:extLst>
        </xdr:cNvPr>
        <xdr:cNvSpPr>
          <a:spLocks noChangeArrowheads="1"/>
        </xdr:cNvSpPr>
      </xdr:nvSpPr>
      <xdr:spPr>
        <a:xfrm>
          <a:off x="7772400" y="2538222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139</xdr:row>
      <xdr:rowOff>57150</xdr:rowOff>
    </xdr:from>
    <xdr:to>
      <xdr:col>10</xdr:col>
      <xdr:colOff>0</xdr:colOff>
      <xdr:row>141</xdr:row>
      <xdr:rowOff>0</xdr:rowOff>
    </xdr:to>
    <xdr:sp macro="" textlink="">
      <xdr:nvSpPr>
        <xdr:cNvPr id="1275" name="AutoShape 46">
          <a:extLst>
            <a:ext uri="{FF2B5EF4-FFF2-40B4-BE49-F238E27FC236}">
              <a16:creationId xmlns:a16="http://schemas.microsoft.com/office/drawing/2014/main" id="{BC030D7F-8322-4A74-8AE9-5EBCE33BFF15}"/>
            </a:ext>
          </a:extLst>
        </xdr:cNvPr>
        <xdr:cNvSpPr>
          <a:spLocks noChangeArrowheads="1"/>
        </xdr:cNvSpPr>
      </xdr:nvSpPr>
      <xdr:spPr>
        <a:xfrm>
          <a:off x="3855720" y="250888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139</xdr:row>
      <xdr:rowOff>57150</xdr:rowOff>
    </xdr:from>
    <xdr:to>
      <xdr:col>7</xdr:col>
      <xdr:colOff>352425</xdr:colOff>
      <xdr:row>141</xdr:row>
      <xdr:rowOff>0</xdr:rowOff>
    </xdr:to>
    <xdr:sp macro="" textlink="">
      <xdr:nvSpPr>
        <xdr:cNvPr id="1276" name="AutoShape 46">
          <a:extLst>
            <a:ext uri="{FF2B5EF4-FFF2-40B4-BE49-F238E27FC236}">
              <a16:creationId xmlns:a16="http://schemas.microsoft.com/office/drawing/2014/main" id="{A451E327-B9D0-438A-B9B9-7DB6D01D1534}"/>
            </a:ext>
          </a:extLst>
        </xdr:cNvPr>
        <xdr:cNvSpPr>
          <a:spLocks noChangeArrowheads="1"/>
        </xdr:cNvSpPr>
      </xdr:nvSpPr>
      <xdr:spPr>
        <a:xfrm>
          <a:off x="305562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139</xdr:row>
      <xdr:rowOff>57150</xdr:rowOff>
    </xdr:from>
    <xdr:to>
      <xdr:col>5</xdr:col>
      <xdr:colOff>352425</xdr:colOff>
      <xdr:row>141</xdr:row>
      <xdr:rowOff>0</xdr:rowOff>
    </xdr:to>
    <xdr:sp macro="" textlink="">
      <xdr:nvSpPr>
        <xdr:cNvPr id="1277" name="AutoShape 46">
          <a:extLst>
            <a:ext uri="{FF2B5EF4-FFF2-40B4-BE49-F238E27FC236}">
              <a16:creationId xmlns:a16="http://schemas.microsoft.com/office/drawing/2014/main" id="{F8D917D3-D0BE-471A-B256-0B1EFD231100}"/>
            </a:ext>
          </a:extLst>
        </xdr:cNvPr>
        <xdr:cNvSpPr>
          <a:spLocks noChangeArrowheads="1"/>
        </xdr:cNvSpPr>
      </xdr:nvSpPr>
      <xdr:spPr>
        <a:xfrm>
          <a:off x="225552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139</xdr:row>
      <xdr:rowOff>41910</xdr:rowOff>
    </xdr:from>
    <xdr:to>
      <xdr:col>3</xdr:col>
      <xdr:colOff>373380</xdr:colOff>
      <xdr:row>141</xdr:row>
      <xdr:rowOff>0</xdr:rowOff>
    </xdr:to>
    <xdr:sp macro="" textlink="">
      <xdr:nvSpPr>
        <xdr:cNvPr id="1278" name="AutoShape 46">
          <a:extLst>
            <a:ext uri="{FF2B5EF4-FFF2-40B4-BE49-F238E27FC236}">
              <a16:creationId xmlns:a16="http://schemas.microsoft.com/office/drawing/2014/main" id="{BFB090E0-6051-4184-9442-F616BE6831C1}"/>
            </a:ext>
          </a:extLst>
        </xdr:cNvPr>
        <xdr:cNvSpPr>
          <a:spLocks noChangeArrowheads="1"/>
        </xdr:cNvSpPr>
      </xdr:nvSpPr>
      <xdr:spPr>
        <a:xfrm>
          <a:off x="1440180" y="25073610"/>
          <a:ext cx="373380" cy="30861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139</xdr:row>
      <xdr:rowOff>57150</xdr:rowOff>
    </xdr:from>
    <xdr:to>
      <xdr:col>1</xdr:col>
      <xdr:colOff>352425</xdr:colOff>
      <xdr:row>141</xdr:row>
      <xdr:rowOff>0</xdr:rowOff>
    </xdr:to>
    <xdr:sp macro="" textlink="">
      <xdr:nvSpPr>
        <xdr:cNvPr id="1283" name="AutoShape 46">
          <a:extLst>
            <a:ext uri="{FF2B5EF4-FFF2-40B4-BE49-F238E27FC236}">
              <a16:creationId xmlns:a16="http://schemas.microsoft.com/office/drawing/2014/main" id="{B5A813C6-C55A-4163-9F45-E3B4E05579C6}"/>
            </a:ext>
          </a:extLst>
        </xdr:cNvPr>
        <xdr:cNvSpPr>
          <a:spLocks noChangeArrowheads="1"/>
        </xdr:cNvSpPr>
      </xdr:nvSpPr>
      <xdr:spPr>
        <a:xfrm>
          <a:off x="54102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139</xdr:row>
      <xdr:rowOff>57150</xdr:rowOff>
    </xdr:from>
    <xdr:to>
      <xdr:col>11</xdr:col>
      <xdr:colOff>352425</xdr:colOff>
      <xdr:row>141</xdr:row>
      <xdr:rowOff>0</xdr:rowOff>
    </xdr:to>
    <xdr:sp macro="" textlink="">
      <xdr:nvSpPr>
        <xdr:cNvPr id="1291" name="AutoShape 46">
          <a:extLst>
            <a:ext uri="{FF2B5EF4-FFF2-40B4-BE49-F238E27FC236}">
              <a16:creationId xmlns:a16="http://schemas.microsoft.com/office/drawing/2014/main" id="{D33FC56B-E72F-4639-BC11-13A8FC547B5A}"/>
            </a:ext>
          </a:extLst>
        </xdr:cNvPr>
        <xdr:cNvSpPr>
          <a:spLocks noChangeArrowheads="1"/>
        </xdr:cNvSpPr>
      </xdr:nvSpPr>
      <xdr:spPr>
        <a:xfrm>
          <a:off x="4640580" y="25088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130</xdr:row>
      <xdr:rowOff>57150</xdr:rowOff>
    </xdr:from>
    <xdr:to>
      <xdr:col>16</xdr:col>
      <xdr:colOff>0</xdr:colOff>
      <xdr:row>132</xdr:row>
      <xdr:rowOff>0</xdr:rowOff>
    </xdr:to>
    <xdr:sp macro="" textlink="">
      <xdr:nvSpPr>
        <xdr:cNvPr id="1293" name="AutoShape 46">
          <a:extLst>
            <a:ext uri="{FF2B5EF4-FFF2-40B4-BE49-F238E27FC236}">
              <a16:creationId xmlns:a16="http://schemas.microsoft.com/office/drawing/2014/main" id="{30CD575A-EEE0-41A4-B1E8-82C93B5E7782}"/>
            </a:ext>
          </a:extLst>
        </xdr:cNvPr>
        <xdr:cNvSpPr>
          <a:spLocks noChangeArrowheads="1"/>
        </xdr:cNvSpPr>
      </xdr:nvSpPr>
      <xdr:spPr>
        <a:xfrm>
          <a:off x="6210300" y="235115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130</xdr:row>
      <xdr:rowOff>57150</xdr:rowOff>
    </xdr:from>
    <xdr:to>
      <xdr:col>21</xdr:col>
      <xdr:colOff>352425</xdr:colOff>
      <xdr:row>132</xdr:row>
      <xdr:rowOff>0</xdr:rowOff>
    </xdr:to>
    <xdr:sp macro="" textlink="">
      <xdr:nvSpPr>
        <xdr:cNvPr id="1294" name="AutoShape 46">
          <a:extLst>
            <a:ext uri="{FF2B5EF4-FFF2-40B4-BE49-F238E27FC236}">
              <a16:creationId xmlns:a16="http://schemas.microsoft.com/office/drawing/2014/main" id="{0837F9EC-7F2E-4553-9BED-33DF8805A065}"/>
            </a:ext>
          </a:extLst>
        </xdr:cNvPr>
        <xdr:cNvSpPr>
          <a:spLocks noChangeArrowheads="1"/>
        </xdr:cNvSpPr>
      </xdr:nvSpPr>
      <xdr:spPr>
        <a:xfrm>
          <a:off x="857250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130</xdr:row>
      <xdr:rowOff>57150</xdr:rowOff>
    </xdr:from>
    <xdr:to>
      <xdr:col>23</xdr:col>
      <xdr:colOff>352425</xdr:colOff>
      <xdr:row>132</xdr:row>
      <xdr:rowOff>0</xdr:rowOff>
    </xdr:to>
    <xdr:sp macro="" textlink="">
      <xdr:nvSpPr>
        <xdr:cNvPr id="1295" name="AutoShape 46">
          <a:extLst>
            <a:ext uri="{FF2B5EF4-FFF2-40B4-BE49-F238E27FC236}">
              <a16:creationId xmlns:a16="http://schemas.microsoft.com/office/drawing/2014/main" id="{C327B16A-EFC9-43B1-83F6-654BB1DA97AE}"/>
            </a:ext>
          </a:extLst>
        </xdr:cNvPr>
        <xdr:cNvSpPr>
          <a:spLocks noChangeArrowheads="1"/>
        </xdr:cNvSpPr>
      </xdr:nvSpPr>
      <xdr:spPr>
        <a:xfrm>
          <a:off x="934974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130</xdr:row>
      <xdr:rowOff>57150</xdr:rowOff>
    </xdr:from>
    <xdr:to>
      <xdr:col>25</xdr:col>
      <xdr:colOff>352425</xdr:colOff>
      <xdr:row>132</xdr:row>
      <xdr:rowOff>0</xdr:rowOff>
    </xdr:to>
    <xdr:sp macro="" textlink="">
      <xdr:nvSpPr>
        <xdr:cNvPr id="1296" name="AutoShape 46">
          <a:extLst>
            <a:ext uri="{FF2B5EF4-FFF2-40B4-BE49-F238E27FC236}">
              <a16:creationId xmlns:a16="http://schemas.microsoft.com/office/drawing/2014/main" id="{F5375929-4574-46EB-B27D-96F7389A560B}"/>
            </a:ext>
          </a:extLst>
        </xdr:cNvPr>
        <xdr:cNvSpPr>
          <a:spLocks noChangeArrowheads="1"/>
        </xdr:cNvSpPr>
      </xdr:nvSpPr>
      <xdr:spPr>
        <a:xfrm>
          <a:off x="1011936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130</xdr:row>
      <xdr:rowOff>57150</xdr:rowOff>
    </xdr:from>
    <xdr:to>
      <xdr:col>27</xdr:col>
      <xdr:colOff>352425</xdr:colOff>
      <xdr:row>132</xdr:row>
      <xdr:rowOff>0</xdr:rowOff>
    </xdr:to>
    <xdr:sp macro="" textlink="">
      <xdr:nvSpPr>
        <xdr:cNvPr id="1297" name="AutoShape 46">
          <a:extLst>
            <a:ext uri="{FF2B5EF4-FFF2-40B4-BE49-F238E27FC236}">
              <a16:creationId xmlns:a16="http://schemas.microsoft.com/office/drawing/2014/main" id="{144B9DE5-C1F6-4C8C-9708-12254C5792AA}"/>
            </a:ext>
          </a:extLst>
        </xdr:cNvPr>
        <xdr:cNvSpPr>
          <a:spLocks noChangeArrowheads="1"/>
        </xdr:cNvSpPr>
      </xdr:nvSpPr>
      <xdr:spPr>
        <a:xfrm>
          <a:off x="1087374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130</xdr:row>
      <xdr:rowOff>57150</xdr:rowOff>
    </xdr:from>
    <xdr:to>
      <xdr:col>13</xdr:col>
      <xdr:colOff>352425</xdr:colOff>
      <xdr:row>132</xdr:row>
      <xdr:rowOff>0</xdr:rowOff>
    </xdr:to>
    <xdr:sp macro="" textlink="">
      <xdr:nvSpPr>
        <xdr:cNvPr id="1298" name="AutoShape 46">
          <a:extLst>
            <a:ext uri="{FF2B5EF4-FFF2-40B4-BE49-F238E27FC236}">
              <a16:creationId xmlns:a16="http://schemas.microsoft.com/office/drawing/2014/main" id="{29C7D9BB-3AD4-4BD4-9E6F-EEDC17C5AD77}"/>
            </a:ext>
          </a:extLst>
        </xdr:cNvPr>
        <xdr:cNvSpPr>
          <a:spLocks noChangeArrowheads="1"/>
        </xdr:cNvSpPr>
      </xdr:nvSpPr>
      <xdr:spPr>
        <a:xfrm>
          <a:off x="542544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132</xdr:row>
      <xdr:rowOff>0</xdr:rowOff>
    </xdr:from>
    <xdr:to>
      <xdr:col>19</xdr:col>
      <xdr:colOff>352425</xdr:colOff>
      <xdr:row>132</xdr:row>
      <xdr:rowOff>0</xdr:rowOff>
    </xdr:to>
    <xdr:sp macro="" textlink="">
      <xdr:nvSpPr>
        <xdr:cNvPr id="1308" name="AutoShape 46">
          <a:extLst>
            <a:ext uri="{FF2B5EF4-FFF2-40B4-BE49-F238E27FC236}">
              <a16:creationId xmlns:a16="http://schemas.microsoft.com/office/drawing/2014/main" id="{FC31A4E7-AA76-4921-8636-80ADA7640F73}"/>
            </a:ext>
          </a:extLst>
        </xdr:cNvPr>
        <xdr:cNvSpPr>
          <a:spLocks noChangeArrowheads="1"/>
        </xdr:cNvSpPr>
      </xdr:nvSpPr>
      <xdr:spPr>
        <a:xfrm>
          <a:off x="7772400" y="2380488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130</xdr:row>
      <xdr:rowOff>57150</xdr:rowOff>
    </xdr:from>
    <xdr:to>
      <xdr:col>17</xdr:col>
      <xdr:colOff>352425</xdr:colOff>
      <xdr:row>132</xdr:row>
      <xdr:rowOff>0</xdr:rowOff>
    </xdr:to>
    <xdr:sp macro="" textlink="">
      <xdr:nvSpPr>
        <xdr:cNvPr id="1312" name="AutoShape 46">
          <a:extLst>
            <a:ext uri="{FF2B5EF4-FFF2-40B4-BE49-F238E27FC236}">
              <a16:creationId xmlns:a16="http://schemas.microsoft.com/office/drawing/2014/main" id="{F8AAA519-BEEF-4266-8769-7D28131EE154}"/>
            </a:ext>
          </a:extLst>
        </xdr:cNvPr>
        <xdr:cNvSpPr>
          <a:spLocks noChangeArrowheads="1"/>
        </xdr:cNvSpPr>
      </xdr:nvSpPr>
      <xdr:spPr>
        <a:xfrm>
          <a:off x="699516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130</xdr:row>
      <xdr:rowOff>57150</xdr:rowOff>
    </xdr:from>
    <xdr:to>
      <xdr:col>19</xdr:col>
      <xdr:colOff>352425</xdr:colOff>
      <xdr:row>132</xdr:row>
      <xdr:rowOff>0</xdr:rowOff>
    </xdr:to>
    <xdr:sp macro="" textlink="">
      <xdr:nvSpPr>
        <xdr:cNvPr id="1313" name="AutoShape 46">
          <a:extLst>
            <a:ext uri="{FF2B5EF4-FFF2-40B4-BE49-F238E27FC236}">
              <a16:creationId xmlns:a16="http://schemas.microsoft.com/office/drawing/2014/main" id="{403851F7-5563-4E61-892E-06B7547C3E77}"/>
            </a:ext>
          </a:extLst>
        </xdr:cNvPr>
        <xdr:cNvSpPr>
          <a:spLocks noChangeArrowheads="1"/>
        </xdr:cNvSpPr>
      </xdr:nvSpPr>
      <xdr:spPr>
        <a:xfrm>
          <a:off x="777240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130</xdr:row>
      <xdr:rowOff>57150</xdr:rowOff>
    </xdr:from>
    <xdr:to>
      <xdr:col>10</xdr:col>
      <xdr:colOff>0</xdr:colOff>
      <xdr:row>132</xdr:row>
      <xdr:rowOff>0</xdr:rowOff>
    </xdr:to>
    <xdr:sp macro="" textlink="">
      <xdr:nvSpPr>
        <xdr:cNvPr id="1328" name="AutoShape 46">
          <a:extLst>
            <a:ext uri="{FF2B5EF4-FFF2-40B4-BE49-F238E27FC236}">
              <a16:creationId xmlns:a16="http://schemas.microsoft.com/office/drawing/2014/main" id="{D745B1FE-9709-484E-B214-751B33BC1131}"/>
            </a:ext>
          </a:extLst>
        </xdr:cNvPr>
        <xdr:cNvSpPr>
          <a:spLocks noChangeArrowheads="1"/>
        </xdr:cNvSpPr>
      </xdr:nvSpPr>
      <xdr:spPr>
        <a:xfrm>
          <a:off x="3855720" y="235115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130</xdr:row>
      <xdr:rowOff>57150</xdr:rowOff>
    </xdr:from>
    <xdr:to>
      <xdr:col>7</xdr:col>
      <xdr:colOff>352425</xdr:colOff>
      <xdr:row>132</xdr:row>
      <xdr:rowOff>0</xdr:rowOff>
    </xdr:to>
    <xdr:sp macro="" textlink="">
      <xdr:nvSpPr>
        <xdr:cNvPr id="1329" name="AutoShape 46">
          <a:extLst>
            <a:ext uri="{FF2B5EF4-FFF2-40B4-BE49-F238E27FC236}">
              <a16:creationId xmlns:a16="http://schemas.microsoft.com/office/drawing/2014/main" id="{C758F5EC-D72C-4463-8D1E-A5E337EDC603}"/>
            </a:ext>
          </a:extLst>
        </xdr:cNvPr>
        <xdr:cNvSpPr>
          <a:spLocks noChangeArrowheads="1"/>
        </xdr:cNvSpPr>
      </xdr:nvSpPr>
      <xdr:spPr>
        <a:xfrm>
          <a:off x="305562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130</xdr:row>
      <xdr:rowOff>57150</xdr:rowOff>
    </xdr:from>
    <xdr:to>
      <xdr:col>5</xdr:col>
      <xdr:colOff>352425</xdr:colOff>
      <xdr:row>132</xdr:row>
      <xdr:rowOff>0</xdr:rowOff>
    </xdr:to>
    <xdr:sp macro="" textlink="">
      <xdr:nvSpPr>
        <xdr:cNvPr id="1330" name="AutoShape 46">
          <a:extLst>
            <a:ext uri="{FF2B5EF4-FFF2-40B4-BE49-F238E27FC236}">
              <a16:creationId xmlns:a16="http://schemas.microsoft.com/office/drawing/2014/main" id="{E9585168-BE88-49F7-B6B4-195AD13D6548}"/>
            </a:ext>
          </a:extLst>
        </xdr:cNvPr>
        <xdr:cNvSpPr>
          <a:spLocks noChangeArrowheads="1"/>
        </xdr:cNvSpPr>
      </xdr:nvSpPr>
      <xdr:spPr>
        <a:xfrm>
          <a:off x="225552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7620</xdr:colOff>
      <xdr:row>130</xdr:row>
      <xdr:rowOff>41910</xdr:rowOff>
    </xdr:from>
    <xdr:to>
      <xdr:col>4</xdr:col>
      <xdr:colOff>0</xdr:colOff>
      <xdr:row>132</xdr:row>
      <xdr:rowOff>0</xdr:rowOff>
    </xdr:to>
    <xdr:sp macro="" textlink="">
      <xdr:nvSpPr>
        <xdr:cNvPr id="1331" name="AutoShape 46">
          <a:extLst>
            <a:ext uri="{FF2B5EF4-FFF2-40B4-BE49-F238E27FC236}">
              <a16:creationId xmlns:a16="http://schemas.microsoft.com/office/drawing/2014/main" id="{B2C2CC38-5E03-45EF-9F29-BA30F40E4664}"/>
            </a:ext>
          </a:extLst>
        </xdr:cNvPr>
        <xdr:cNvSpPr>
          <a:spLocks noChangeArrowheads="1"/>
        </xdr:cNvSpPr>
      </xdr:nvSpPr>
      <xdr:spPr>
        <a:xfrm>
          <a:off x="1447800" y="23496270"/>
          <a:ext cx="373380" cy="30861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536510</xdr:colOff>
      <xdr:row>130</xdr:row>
      <xdr:rowOff>18269</xdr:rowOff>
    </xdr:from>
    <xdr:to>
      <xdr:col>2</xdr:col>
      <xdr:colOff>7775</xdr:colOff>
      <xdr:row>132</xdr:row>
      <xdr:rowOff>7773</xdr:rowOff>
    </xdr:to>
    <xdr:sp macro="" textlink="">
      <xdr:nvSpPr>
        <xdr:cNvPr id="1335" name="AutoShape 46">
          <a:extLst>
            <a:ext uri="{FF2B5EF4-FFF2-40B4-BE49-F238E27FC236}">
              <a16:creationId xmlns:a16="http://schemas.microsoft.com/office/drawing/2014/main" id="{2492C028-501F-4DF9-AA48-9BC3B376163E}"/>
            </a:ext>
          </a:extLst>
        </xdr:cNvPr>
        <xdr:cNvSpPr>
          <a:spLocks noChangeArrowheads="1"/>
        </xdr:cNvSpPr>
      </xdr:nvSpPr>
      <xdr:spPr>
        <a:xfrm>
          <a:off x="536510" y="23889085"/>
          <a:ext cx="404326" cy="347178"/>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130</xdr:row>
      <xdr:rowOff>57150</xdr:rowOff>
    </xdr:from>
    <xdr:to>
      <xdr:col>11</xdr:col>
      <xdr:colOff>352425</xdr:colOff>
      <xdr:row>132</xdr:row>
      <xdr:rowOff>0</xdr:rowOff>
    </xdr:to>
    <xdr:sp macro="" textlink="">
      <xdr:nvSpPr>
        <xdr:cNvPr id="1343" name="AutoShape 46">
          <a:extLst>
            <a:ext uri="{FF2B5EF4-FFF2-40B4-BE49-F238E27FC236}">
              <a16:creationId xmlns:a16="http://schemas.microsoft.com/office/drawing/2014/main" id="{8CBDFAC4-4464-48AF-993B-4E68DF05F604}"/>
            </a:ext>
          </a:extLst>
        </xdr:cNvPr>
        <xdr:cNvSpPr>
          <a:spLocks noChangeArrowheads="1"/>
        </xdr:cNvSpPr>
      </xdr:nvSpPr>
      <xdr:spPr>
        <a:xfrm>
          <a:off x="4640580" y="235115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121</xdr:row>
      <xdr:rowOff>57150</xdr:rowOff>
    </xdr:from>
    <xdr:to>
      <xdr:col>16</xdr:col>
      <xdr:colOff>0</xdr:colOff>
      <xdr:row>123</xdr:row>
      <xdr:rowOff>0</xdr:rowOff>
    </xdr:to>
    <xdr:sp macro="" textlink="">
      <xdr:nvSpPr>
        <xdr:cNvPr id="1345" name="AutoShape 46">
          <a:extLst>
            <a:ext uri="{FF2B5EF4-FFF2-40B4-BE49-F238E27FC236}">
              <a16:creationId xmlns:a16="http://schemas.microsoft.com/office/drawing/2014/main" id="{583AC1D5-8A5F-458E-ABFE-41AE3F23F695}"/>
            </a:ext>
          </a:extLst>
        </xdr:cNvPr>
        <xdr:cNvSpPr>
          <a:spLocks noChangeArrowheads="1"/>
        </xdr:cNvSpPr>
      </xdr:nvSpPr>
      <xdr:spPr>
        <a:xfrm>
          <a:off x="6210300" y="219341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121</xdr:row>
      <xdr:rowOff>57150</xdr:rowOff>
    </xdr:from>
    <xdr:to>
      <xdr:col>21</xdr:col>
      <xdr:colOff>352425</xdr:colOff>
      <xdr:row>123</xdr:row>
      <xdr:rowOff>0</xdr:rowOff>
    </xdr:to>
    <xdr:sp macro="" textlink="">
      <xdr:nvSpPr>
        <xdr:cNvPr id="1346" name="AutoShape 46">
          <a:extLst>
            <a:ext uri="{FF2B5EF4-FFF2-40B4-BE49-F238E27FC236}">
              <a16:creationId xmlns:a16="http://schemas.microsoft.com/office/drawing/2014/main" id="{CC79E880-F47F-4EBA-BD3F-6CDFB52E11CA}"/>
            </a:ext>
          </a:extLst>
        </xdr:cNvPr>
        <xdr:cNvSpPr>
          <a:spLocks noChangeArrowheads="1"/>
        </xdr:cNvSpPr>
      </xdr:nvSpPr>
      <xdr:spPr>
        <a:xfrm>
          <a:off x="857250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121</xdr:row>
      <xdr:rowOff>57150</xdr:rowOff>
    </xdr:from>
    <xdr:to>
      <xdr:col>23</xdr:col>
      <xdr:colOff>352425</xdr:colOff>
      <xdr:row>123</xdr:row>
      <xdr:rowOff>0</xdr:rowOff>
    </xdr:to>
    <xdr:sp macro="" textlink="">
      <xdr:nvSpPr>
        <xdr:cNvPr id="1347" name="AutoShape 46">
          <a:extLst>
            <a:ext uri="{FF2B5EF4-FFF2-40B4-BE49-F238E27FC236}">
              <a16:creationId xmlns:a16="http://schemas.microsoft.com/office/drawing/2014/main" id="{B3136084-600B-42B6-8B84-705EA4C68CDB}"/>
            </a:ext>
          </a:extLst>
        </xdr:cNvPr>
        <xdr:cNvSpPr>
          <a:spLocks noChangeArrowheads="1"/>
        </xdr:cNvSpPr>
      </xdr:nvSpPr>
      <xdr:spPr>
        <a:xfrm>
          <a:off x="934974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7776</xdr:colOff>
      <xdr:row>121</xdr:row>
      <xdr:rowOff>57150</xdr:rowOff>
    </xdr:from>
    <xdr:to>
      <xdr:col>25</xdr:col>
      <xdr:colOff>360201</xdr:colOff>
      <xdr:row>123</xdr:row>
      <xdr:rowOff>0</xdr:rowOff>
    </xdr:to>
    <xdr:sp macro="" textlink="">
      <xdr:nvSpPr>
        <xdr:cNvPr id="1348" name="AutoShape 46">
          <a:extLst>
            <a:ext uri="{FF2B5EF4-FFF2-40B4-BE49-F238E27FC236}">
              <a16:creationId xmlns:a16="http://schemas.microsoft.com/office/drawing/2014/main" id="{C8F59B76-FCC7-4594-B709-357E5F3E2F9E}"/>
            </a:ext>
          </a:extLst>
        </xdr:cNvPr>
        <xdr:cNvSpPr>
          <a:spLocks noChangeArrowheads="1"/>
        </xdr:cNvSpPr>
      </xdr:nvSpPr>
      <xdr:spPr>
        <a:xfrm>
          <a:off x="10139266" y="22318436"/>
          <a:ext cx="352425" cy="300523"/>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121</xdr:row>
      <xdr:rowOff>57150</xdr:rowOff>
    </xdr:from>
    <xdr:to>
      <xdr:col>27</xdr:col>
      <xdr:colOff>352425</xdr:colOff>
      <xdr:row>123</xdr:row>
      <xdr:rowOff>0</xdr:rowOff>
    </xdr:to>
    <xdr:sp macro="" textlink="">
      <xdr:nvSpPr>
        <xdr:cNvPr id="1349" name="AutoShape 46">
          <a:extLst>
            <a:ext uri="{FF2B5EF4-FFF2-40B4-BE49-F238E27FC236}">
              <a16:creationId xmlns:a16="http://schemas.microsoft.com/office/drawing/2014/main" id="{F2591EC8-880B-411C-890A-8F9F56474ADA}"/>
            </a:ext>
          </a:extLst>
        </xdr:cNvPr>
        <xdr:cNvSpPr>
          <a:spLocks noChangeArrowheads="1"/>
        </xdr:cNvSpPr>
      </xdr:nvSpPr>
      <xdr:spPr>
        <a:xfrm>
          <a:off x="10873740" y="21934170"/>
          <a:ext cx="352425" cy="293370"/>
        </a:xfrm>
        <a:prstGeom prst="triangle">
          <a:avLst>
            <a:gd name="adj" fmla="val 50000"/>
          </a:avLst>
        </a:prstGeom>
        <a:solidFill>
          <a:srgbClr val="FFFF00"/>
        </a:solidFill>
        <a:ln w="9525">
          <a:solidFill>
            <a:srgbClr val="000000"/>
          </a:solidFill>
          <a:miter lim="800000"/>
        </a:ln>
      </xdr:spPr>
    </xdr:sp>
    <xdr:clientData/>
  </xdr:twoCellAnchor>
  <xdr:twoCellAnchor>
    <xdr:from>
      <xdr:col>13</xdr:col>
      <xdr:colOff>0</xdr:colOff>
      <xdr:row>121</xdr:row>
      <xdr:rowOff>57150</xdr:rowOff>
    </xdr:from>
    <xdr:to>
      <xdr:col>13</xdr:col>
      <xdr:colOff>352425</xdr:colOff>
      <xdr:row>123</xdr:row>
      <xdr:rowOff>0</xdr:rowOff>
    </xdr:to>
    <xdr:sp macro="" textlink="">
      <xdr:nvSpPr>
        <xdr:cNvPr id="1350" name="AutoShape 46">
          <a:extLst>
            <a:ext uri="{FF2B5EF4-FFF2-40B4-BE49-F238E27FC236}">
              <a16:creationId xmlns:a16="http://schemas.microsoft.com/office/drawing/2014/main" id="{7F736DB8-B9C9-493A-ACAC-A07EA7AB007E}"/>
            </a:ext>
          </a:extLst>
        </xdr:cNvPr>
        <xdr:cNvSpPr>
          <a:spLocks noChangeArrowheads="1"/>
        </xdr:cNvSpPr>
      </xdr:nvSpPr>
      <xdr:spPr>
        <a:xfrm>
          <a:off x="542544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123</xdr:row>
      <xdr:rowOff>0</xdr:rowOff>
    </xdr:from>
    <xdr:to>
      <xdr:col>19</xdr:col>
      <xdr:colOff>352425</xdr:colOff>
      <xdr:row>123</xdr:row>
      <xdr:rowOff>0</xdr:rowOff>
    </xdr:to>
    <xdr:sp macro="" textlink="">
      <xdr:nvSpPr>
        <xdr:cNvPr id="1360" name="AutoShape 46">
          <a:extLst>
            <a:ext uri="{FF2B5EF4-FFF2-40B4-BE49-F238E27FC236}">
              <a16:creationId xmlns:a16="http://schemas.microsoft.com/office/drawing/2014/main" id="{2027A27C-3F2B-4017-A5C0-21B633F1A046}"/>
            </a:ext>
          </a:extLst>
        </xdr:cNvPr>
        <xdr:cNvSpPr>
          <a:spLocks noChangeArrowheads="1"/>
        </xdr:cNvSpPr>
      </xdr:nvSpPr>
      <xdr:spPr>
        <a:xfrm>
          <a:off x="7772400" y="222275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123</xdr:row>
      <xdr:rowOff>0</xdr:rowOff>
    </xdr:from>
    <xdr:to>
      <xdr:col>19</xdr:col>
      <xdr:colOff>352425</xdr:colOff>
      <xdr:row>123</xdr:row>
      <xdr:rowOff>0</xdr:rowOff>
    </xdr:to>
    <xdr:sp macro="" textlink="">
      <xdr:nvSpPr>
        <xdr:cNvPr id="1363" name="AutoShape 46">
          <a:extLst>
            <a:ext uri="{FF2B5EF4-FFF2-40B4-BE49-F238E27FC236}">
              <a16:creationId xmlns:a16="http://schemas.microsoft.com/office/drawing/2014/main" id="{92402315-A975-4008-BB16-FA604F724D80}"/>
            </a:ext>
          </a:extLst>
        </xdr:cNvPr>
        <xdr:cNvSpPr>
          <a:spLocks noChangeArrowheads="1"/>
        </xdr:cNvSpPr>
      </xdr:nvSpPr>
      <xdr:spPr>
        <a:xfrm>
          <a:off x="7772400" y="2222754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121</xdr:row>
      <xdr:rowOff>57150</xdr:rowOff>
    </xdr:from>
    <xdr:to>
      <xdr:col>17</xdr:col>
      <xdr:colOff>352425</xdr:colOff>
      <xdr:row>123</xdr:row>
      <xdr:rowOff>0</xdr:rowOff>
    </xdr:to>
    <xdr:sp macro="" textlink="">
      <xdr:nvSpPr>
        <xdr:cNvPr id="1364" name="AutoShape 46">
          <a:extLst>
            <a:ext uri="{FF2B5EF4-FFF2-40B4-BE49-F238E27FC236}">
              <a16:creationId xmlns:a16="http://schemas.microsoft.com/office/drawing/2014/main" id="{D2882B66-8076-4FEE-AC4D-8AF843D4E041}"/>
            </a:ext>
          </a:extLst>
        </xdr:cNvPr>
        <xdr:cNvSpPr>
          <a:spLocks noChangeArrowheads="1"/>
        </xdr:cNvSpPr>
      </xdr:nvSpPr>
      <xdr:spPr>
        <a:xfrm>
          <a:off x="699516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121</xdr:row>
      <xdr:rowOff>57150</xdr:rowOff>
    </xdr:from>
    <xdr:to>
      <xdr:col>19</xdr:col>
      <xdr:colOff>352425</xdr:colOff>
      <xdr:row>123</xdr:row>
      <xdr:rowOff>0</xdr:rowOff>
    </xdr:to>
    <xdr:sp macro="" textlink="">
      <xdr:nvSpPr>
        <xdr:cNvPr id="1365" name="AutoShape 46">
          <a:extLst>
            <a:ext uri="{FF2B5EF4-FFF2-40B4-BE49-F238E27FC236}">
              <a16:creationId xmlns:a16="http://schemas.microsoft.com/office/drawing/2014/main" id="{F449AF20-DFDA-48C8-9954-F0A3BF3CF9E9}"/>
            </a:ext>
          </a:extLst>
        </xdr:cNvPr>
        <xdr:cNvSpPr>
          <a:spLocks noChangeArrowheads="1"/>
        </xdr:cNvSpPr>
      </xdr:nvSpPr>
      <xdr:spPr>
        <a:xfrm>
          <a:off x="777240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121</xdr:row>
      <xdr:rowOff>57150</xdr:rowOff>
    </xdr:from>
    <xdr:to>
      <xdr:col>10</xdr:col>
      <xdr:colOff>0</xdr:colOff>
      <xdr:row>123</xdr:row>
      <xdr:rowOff>0</xdr:rowOff>
    </xdr:to>
    <xdr:sp macro="" textlink="">
      <xdr:nvSpPr>
        <xdr:cNvPr id="1380" name="AutoShape 46">
          <a:extLst>
            <a:ext uri="{FF2B5EF4-FFF2-40B4-BE49-F238E27FC236}">
              <a16:creationId xmlns:a16="http://schemas.microsoft.com/office/drawing/2014/main" id="{606656DC-121D-4767-8A4D-F1724229812A}"/>
            </a:ext>
          </a:extLst>
        </xdr:cNvPr>
        <xdr:cNvSpPr>
          <a:spLocks noChangeArrowheads="1"/>
        </xdr:cNvSpPr>
      </xdr:nvSpPr>
      <xdr:spPr>
        <a:xfrm>
          <a:off x="3855720" y="219341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121</xdr:row>
      <xdr:rowOff>57150</xdr:rowOff>
    </xdr:from>
    <xdr:to>
      <xdr:col>7</xdr:col>
      <xdr:colOff>352425</xdr:colOff>
      <xdr:row>123</xdr:row>
      <xdr:rowOff>0</xdr:rowOff>
    </xdr:to>
    <xdr:sp macro="" textlink="">
      <xdr:nvSpPr>
        <xdr:cNvPr id="1381" name="AutoShape 46">
          <a:extLst>
            <a:ext uri="{FF2B5EF4-FFF2-40B4-BE49-F238E27FC236}">
              <a16:creationId xmlns:a16="http://schemas.microsoft.com/office/drawing/2014/main" id="{A0C043C9-78A9-4FF8-AE35-5B27A05AD315}"/>
            </a:ext>
          </a:extLst>
        </xdr:cNvPr>
        <xdr:cNvSpPr>
          <a:spLocks noChangeArrowheads="1"/>
        </xdr:cNvSpPr>
      </xdr:nvSpPr>
      <xdr:spPr>
        <a:xfrm>
          <a:off x="305562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121</xdr:row>
      <xdr:rowOff>57150</xdr:rowOff>
    </xdr:from>
    <xdr:to>
      <xdr:col>5</xdr:col>
      <xdr:colOff>352425</xdr:colOff>
      <xdr:row>123</xdr:row>
      <xdr:rowOff>0</xdr:rowOff>
    </xdr:to>
    <xdr:sp macro="" textlink="">
      <xdr:nvSpPr>
        <xdr:cNvPr id="1382" name="AutoShape 46">
          <a:extLst>
            <a:ext uri="{FF2B5EF4-FFF2-40B4-BE49-F238E27FC236}">
              <a16:creationId xmlns:a16="http://schemas.microsoft.com/office/drawing/2014/main" id="{1E345FA8-87E8-4ABC-8B57-F4E549295921}"/>
            </a:ext>
          </a:extLst>
        </xdr:cNvPr>
        <xdr:cNvSpPr>
          <a:spLocks noChangeArrowheads="1"/>
        </xdr:cNvSpPr>
      </xdr:nvSpPr>
      <xdr:spPr>
        <a:xfrm>
          <a:off x="225552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121</xdr:row>
      <xdr:rowOff>57150</xdr:rowOff>
    </xdr:from>
    <xdr:to>
      <xdr:col>1</xdr:col>
      <xdr:colOff>381000</xdr:colOff>
      <xdr:row>123</xdr:row>
      <xdr:rowOff>0</xdr:rowOff>
    </xdr:to>
    <xdr:sp macro="" textlink="">
      <xdr:nvSpPr>
        <xdr:cNvPr id="1387" name="AutoShape 46">
          <a:extLst>
            <a:ext uri="{FF2B5EF4-FFF2-40B4-BE49-F238E27FC236}">
              <a16:creationId xmlns:a16="http://schemas.microsoft.com/office/drawing/2014/main" id="{56D30120-ABCD-4DC2-AA5C-7121CF8B5BD1}"/>
            </a:ext>
          </a:extLst>
        </xdr:cNvPr>
        <xdr:cNvSpPr>
          <a:spLocks noChangeArrowheads="1"/>
        </xdr:cNvSpPr>
      </xdr:nvSpPr>
      <xdr:spPr>
        <a:xfrm>
          <a:off x="541020" y="2193417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7620</xdr:colOff>
      <xdr:row>121</xdr:row>
      <xdr:rowOff>49530</xdr:rowOff>
    </xdr:from>
    <xdr:to>
      <xdr:col>4</xdr:col>
      <xdr:colOff>0</xdr:colOff>
      <xdr:row>123</xdr:row>
      <xdr:rowOff>0</xdr:rowOff>
    </xdr:to>
    <xdr:sp macro="" textlink="">
      <xdr:nvSpPr>
        <xdr:cNvPr id="1392" name="AutoShape 46">
          <a:extLst>
            <a:ext uri="{FF2B5EF4-FFF2-40B4-BE49-F238E27FC236}">
              <a16:creationId xmlns:a16="http://schemas.microsoft.com/office/drawing/2014/main" id="{FCDE6849-7136-4295-9542-FFF7E7A16ED3}"/>
            </a:ext>
          </a:extLst>
        </xdr:cNvPr>
        <xdr:cNvSpPr>
          <a:spLocks noChangeArrowheads="1"/>
        </xdr:cNvSpPr>
      </xdr:nvSpPr>
      <xdr:spPr>
        <a:xfrm>
          <a:off x="1447800" y="21926550"/>
          <a:ext cx="373380" cy="300990"/>
        </a:xfrm>
        <a:prstGeom prst="triangle">
          <a:avLst>
            <a:gd name="adj" fmla="val 50000"/>
          </a:avLst>
        </a:prstGeom>
        <a:solidFill>
          <a:srgbClr val="FF0000"/>
        </a:solidFill>
        <a:ln w="9525">
          <a:solidFill>
            <a:srgbClr val="000000"/>
          </a:solidFill>
          <a:miter lim="800000"/>
        </a:ln>
      </xdr:spPr>
      <xdr:txBody>
        <a:bodyPr/>
        <a:lstStyle/>
        <a:p>
          <a:endParaRPr lang="en-US"/>
        </a:p>
      </xdr:txBody>
    </xdr:sp>
    <xdr:clientData/>
  </xdr:twoCellAnchor>
  <xdr:twoCellAnchor>
    <xdr:from>
      <xdr:col>11</xdr:col>
      <xdr:colOff>0</xdr:colOff>
      <xdr:row>121</xdr:row>
      <xdr:rowOff>57150</xdr:rowOff>
    </xdr:from>
    <xdr:to>
      <xdr:col>11</xdr:col>
      <xdr:colOff>352425</xdr:colOff>
      <xdr:row>123</xdr:row>
      <xdr:rowOff>0</xdr:rowOff>
    </xdr:to>
    <xdr:sp macro="" textlink="">
      <xdr:nvSpPr>
        <xdr:cNvPr id="1395" name="AutoShape 46">
          <a:extLst>
            <a:ext uri="{FF2B5EF4-FFF2-40B4-BE49-F238E27FC236}">
              <a16:creationId xmlns:a16="http://schemas.microsoft.com/office/drawing/2014/main" id="{8C51AD21-3FE3-4092-B124-2978F9FB6E16}"/>
            </a:ext>
          </a:extLst>
        </xdr:cNvPr>
        <xdr:cNvSpPr>
          <a:spLocks noChangeArrowheads="1"/>
        </xdr:cNvSpPr>
      </xdr:nvSpPr>
      <xdr:spPr>
        <a:xfrm>
          <a:off x="4640580" y="219341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156</xdr:colOff>
      <xdr:row>112</xdr:row>
      <xdr:rowOff>57150</xdr:rowOff>
    </xdr:from>
    <xdr:to>
      <xdr:col>16</xdr:col>
      <xdr:colOff>156</xdr:colOff>
      <xdr:row>114</xdr:row>
      <xdr:rowOff>0</xdr:rowOff>
    </xdr:to>
    <xdr:sp macro="" textlink="">
      <xdr:nvSpPr>
        <xdr:cNvPr id="1397" name="AutoShape 46">
          <a:extLst>
            <a:ext uri="{FF2B5EF4-FFF2-40B4-BE49-F238E27FC236}">
              <a16:creationId xmlns:a16="http://schemas.microsoft.com/office/drawing/2014/main" id="{C3343C6C-1CE8-4504-B77D-E64F3BFFF582}"/>
            </a:ext>
          </a:extLst>
        </xdr:cNvPr>
        <xdr:cNvSpPr>
          <a:spLocks noChangeArrowheads="1"/>
        </xdr:cNvSpPr>
      </xdr:nvSpPr>
      <xdr:spPr>
        <a:xfrm>
          <a:off x="6210456" y="203568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112</xdr:row>
      <xdr:rowOff>57150</xdr:rowOff>
    </xdr:from>
    <xdr:to>
      <xdr:col>21</xdr:col>
      <xdr:colOff>352425</xdr:colOff>
      <xdr:row>114</xdr:row>
      <xdr:rowOff>0</xdr:rowOff>
    </xdr:to>
    <xdr:sp macro="" textlink="">
      <xdr:nvSpPr>
        <xdr:cNvPr id="1398" name="AutoShape 46">
          <a:extLst>
            <a:ext uri="{FF2B5EF4-FFF2-40B4-BE49-F238E27FC236}">
              <a16:creationId xmlns:a16="http://schemas.microsoft.com/office/drawing/2014/main" id="{2ABB0778-86E2-4CB6-982F-5927A36D28BD}"/>
            </a:ext>
          </a:extLst>
        </xdr:cNvPr>
        <xdr:cNvSpPr>
          <a:spLocks noChangeArrowheads="1"/>
        </xdr:cNvSpPr>
      </xdr:nvSpPr>
      <xdr:spPr>
        <a:xfrm>
          <a:off x="857250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112</xdr:row>
      <xdr:rowOff>57150</xdr:rowOff>
    </xdr:from>
    <xdr:to>
      <xdr:col>23</xdr:col>
      <xdr:colOff>352425</xdr:colOff>
      <xdr:row>114</xdr:row>
      <xdr:rowOff>0</xdr:rowOff>
    </xdr:to>
    <xdr:sp macro="" textlink="">
      <xdr:nvSpPr>
        <xdr:cNvPr id="1399" name="AutoShape 46">
          <a:extLst>
            <a:ext uri="{FF2B5EF4-FFF2-40B4-BE49-F238E27FC236}">
              <a16:creationId xmlns:a16="http://schemas.microsoft.com/office/drawing/2014/main" id="{26FBA7D3-EFE2-4530-BB02-58CC47C76C5B}"/>
            </a:ext>
          </a:extLst>
        </xdr:cNvPr>
        <xdr:cNvSpPr>
          <a:spLocks noChangeArrowheads="1"/>
        </xdr:cNvSpPr>
      </xdr:nvSpPr>
      <xdr:spPr>
        <a:xfrm>
          <a:off x="934974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112</xdr:row>
      <xdr:rowOff>57150</xdr:rowOff>
    </xdr:from>
    <xdr:to>
      <xdr:col>25</xdr:col>
      <xdr:colOff>352425</xdr:colOff>
      <xdr:row>114</xdr:row>
      <xdr:rowOff>0</xdr:rowOff>
    </xdr:to>
    <xdr:sp macro="" textlink="">
      <xdr:nvSpPr>
        <xdr:cNvPr id="1400" name="AutoShape 46">
          <a:extLst>
            <a:ext uri="{FF2B5EF4-FFF2-40B4-BE49-F238E27FC236}">
              <a16:creationId xmlns:a16="http://schemas.microsoft.com/office/drawing/2014/main" id="{D4465365-591F-4A9C-BBD2-829D88AB6B34}"/>
            </a:ext>
          </a:extLst>
        </xdr:cNvPr>
        <xdr:cNvSpPr>
          <a:spLocks noChangeArrowheads="1"/>
        </xdr:cNvSpPr>
      </xdr:nvSpPr>
      <xdr:spPr>
        <a:xfrm>
          <a:off x="1011936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112</xdr:row>
      <xdr:rowOff>57150</xdr:rowOff>
    </xdr:from>
    <xdr:to>
      <xdr:col>27</xdr:col>
      <xdr:colOff>352425</xdr:colOff>
      <xdr:row>114</xdr:row>
      <xdr:rowOff>0</xdr:rowOff>
    </xdr:to>
    <xdr:sp macro="" textlink="">
      <xdr:nvSpPr>
        <xdr:cNvPr id="1401" name="AutoShape 46">
          <a:extLst>
            <a:ext uri="{FF2B5EF4-FFF2-40B4-BE49-F238E27FC236}">
              <a16:creationId xmlns:a16="http://schemas.microsoft.com/office/drawing/2014/main" id="{98BA093D-0D9E-472B-B792-15C69B76FF88}"/>
            </a:ext>
          </a:extLst>
        </xdr:cNvPr>
        <xdr:cNvSpPr>
          <a:spLocks noChangeArrowheads="1"/>
        </xdr:cNvSpPr>
      </xdr:nvSpPr>
      <xdr:spPr>
        <a:xfrm>
          <a:off x="10873740" y="20356830"/>
          <a:ext cx="352425" cy="293370"/>
        </a:xfrm>
        <a:prstGeom prst="triangle">
          <a:avLst>
            <a:gd name="adj" fmla="val 50000"/>
          </a:avLst>
        </a:prstGeom>
        <a:solidFill>
          <a:srgbClr val="FFFF00"/>
        </a:solidFill>
        <a:ln w="9525">
          <a:solidFill>
            <a:srgbClr val="000000"/>
          </a:solidFill>
          <a:miter lim="800000"/>
        </a:ln>
      </xdr:spPr>
    </xdr:sp>
    <xdr:clientData/>
  </xdr:twoCellAnchor>
  <xdr:twoCellAnchor>
    <xdr:from>
      <xdr:col>13</xdr:col>
      <xdr:colOff>0</xdr:colOff>
      <xdr:row>112</xdr:row>
      <xdr:rowOff>57150</xdr:rowOff>
    </xdr:from>
    <xdr:to>
      <xdr:col>13</xdr:col>
      <xdr:colOff>352425</xdr:colOff>
      <xdr:row>114</xdr:row>
      <xdr:rowOff>0</xdr:rowOff>
    </xdr:to>
    <xdr:sp macro="" textlink="">
      <xdr:nvSpPr>
        <xdr:cNvPr id="1402" name="AutoShape 46">
          <a:extLst>
            <a:ext uri="{FF2B5EF4-FFF2-40B4-BE49-F238E27FC236}">
              <a16:creationId xmlns:a16="http://schemas.microsoft.com/office/drawing/2014/main" id="{4A499AA6-4556-428F-AD29-0A4049FF06A7}"/>
            </a:ext>
          </a:extLst>
        </xdr:cNvPr>
        <xdr:cNvSpPr>
          <a:spLocks noChangeArrowheads="1"/>
        </xdr:cNvSpPr>
      </xdr:nvSpPr>
      <xdr:spPr>
        <a:xfrm>
          <a:off x="542544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114</xdr:row>
      <xdr:rowOff>0</xdr:rowOff>
    </xdr:from>
    <xdr:to>
      <xdr:col>19</xdr:col>
      <xdr:colOff>352425</xdr:colOff>
      <xdr:row>114</xdr:row>
      <xdr:rowOff>0</xdr:rowOff>
    </xdr:to>
    <xdr:sp macro="" textlink="">
      <xdr:nvSpPr>
        <xdr:cNvPr id="1412" name="AutoShape 46">
          <a:extLst>
            <a:ext uri="{FF2B5EF4-FFF2-40B4-BE49-F238E27FC236}">
              <a16:creationId xmlns:a16="http://schemas.microsoft.com/office/drawing/2014/main" id="{A8C55BEB-A588-4F51-BCCA-FF0D6FBE74BD}"/>
            </a:ext>
          </a:extLst>
        </xdr:cNvPr>
        <xdr:cNvSpPr>
          <a:spLocks noChangeArrowheads="1"/>
        </xdr:cNvSpPr>
      </xdr:nvSpPr>
      <xdr:spPr>
        <a:xfrm>
          <a:off x="7772400" y="2065020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114</xdr:row>
      <xdr:rowOff>0</xdr:rowOff>
    </xdr:from>
    <xdr:to>
      <xdr:col>19</xdr:col>
      <xdr:colOff>352425</xdr:colOff>
      <xdr:row>114</xdr:row>
      <xdr:rowOff>0</xdr:rowOff>
    </xdr:to>
    <xdr:sp macro="" textlink="">
      <xdr:nvSpPr>
        <xdr:cNvPr id="1415" name="AutoShape 46">
          <a:extLst>
            <a:ext uri="{FF2B5EF4-FFF2-40B4-BE49-F238E27FC236}">
              <a16:creationId xmlns:a16="http://schemas.microsoft.com/office/drawing/2014/main" id="{413AA4D3-6349-459F-9FA5-D4D8419B7AD5}"/>
            </a:ext>
          </a:extLst>
        </xdr:cNvPr>
        <xdr:cNvSpPr>
          <a:spLocks noChangeArrowheads="1"/>
        </xdr:cNvSpPr>
      </xdr:nvSpPr>
      <xdr:spPr>
        <a:xfrm>
          <a:off x="7772400" y="2065020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112</xdr:row>
      <xdr:rowOff>57150</xdr:rowOff>
    </xdr:from>
    <xdr:to>
      <xdr:col>17</xdr:col>
      <xdr:colOff>352425</xdr:colOff>
      <xdr:row>114</xdr:row>
      <xdr:rowOff>0</xdr:rowOff>
    </xdr:to>
    <xdr:sp macro="" textlink="">
      <xdr:nvSpPr>
        <xdr:cNvPr id="1416" name="AutoShape 46">
          <a:extLst>
            <a:ext uri="{FF2B5EF4-FFF2-40B4-BE49-F238E27FC236}">
              <a16:creationId xmlns:a16="http://schemas.microsoft.com/office/drawing/2014/main" id="{14AADED0-F94F-4E5C-BC6B-C70BED56F579}"/>
            </a:ext>
          </a:extLst>
        </xdr:cNvPr>
        <xdr:cNvSpPr>
          <a:spLocks noChangeArrowheads="1"/>
        </xdr:cNvSpPr>
      </xdr:nvSpPr>
      <xdr:spPr>
        <a:xfrm>
          <a:off x="6995160" y="20356830"/>
          <a:ext cx="352425" cy="293370"/>
        </a:xfrm>
        <a:prstGeom prst="triangle">
          <a:avLst>
            <a:gd name="adj" fmla="val 50000"/>
          </a:avLst>
        </a:prstGeom>
        <a:noFill/>
        <a:ln w="9525">
          <a:solidFill>
            <a:srgbClr val="000000"/>
          </a:solidFill>
          <a:miter lim="800000"/>
        </a:ln>
      </xdr:spPr>
    </xdr:sp>
    <xdr:clientData/>
  </xdr:twoCellAnchor>
  <xdr:twoCellAnchor>
    <xdr:from>
      <xdr:col>18</xdr:col>
      <xdr:colOff>393858</xdr:colOff>
      <xdr:row>112</xdr:row>
      <xdr:rowOff>57150</xdr:rowOff>
    </xdr:from>
    <xdr:to>
      <xdr:col>20</xdr:col>
      <xdr:colOff>4286</xdr:colOff>
      <xdr:row>114</xdr:row>
      <xdr:rowOff>0</xdr:rowOff>
    </xdr:to>
    <xdr:sp macro="" textlink="">
      <xdr:nvSpPr>
        <xdr:cNvPr id="1417" name="AutoShape 46">
          <a:extLst>
            <a:ext uri="{FF2B5EF4-FFF2-40B4-BE49-F238E27FC236}">
              <a16:creationId xmlns:a16="http://schemas.microsoft.com/office/drawing/2014/main" id="{16A09B55-A778-4DA4-9D5D-3B0285A56EEF}"/>
            </a:ext>
          </a:extLst>
        </xdr:cNvPr>
        <xdr:cNvSpPr>
          <a:spLocks noChangeArrowheads="1"/>
        </xdr:cNvSpPr>
      </xdr:nvSpPr>
      <xdr:spPr>
        <a:xfrm>
          <a:off x="7754778" y="20356830"/>
          <a:ext cx="387668"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112</xdr:row>
      <xdr:rowOff>57150</xdr:rowOff>
    </xdr:from>
    <xdr:to>
      <xdr:col>17</xdr:col>
      <xdr:colOff>352425</xdr:colOff>
      <xdr:row>114</xdr:row>
      <xdr:rowOff>0</xdr:rowOff>
    </xdr:to>
    <xdr:sp macro="" textlink="">
      <xdr:nvSpPr>
        <xdr:cNvPr id="1430" name="AutoShape 46">
          <a:extLst>
            <a:ext uri="{FF2B5EF4-FFF2-40B4-BE49-F238E27FC236}">
              <a16:creationId xmlns:a16="http://schemas.microsoft.com/office/drawing/2014/main" id="{4A7BA573-0BD6-47D2-9239-45D57EDC21C9}"/>
            </a:ext>
          </a:extLst>
        </xdr:cNvPr>
        <xdr:cNvSpPr>
          <a:spLocks noChangeArrowheads="1"/>
        </xdr:cNvSpPr>
      </xdr:nvSpPr>
      <xdr:spPr>
        <a:xfrm>
          <a:off x="699516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112</xdr:row>
      <xdr:rowOff>57150</xdr:rowOff>
    </xdr:from>
    <xdr:to>
      <xdr:col>10</xdr:col>
      <xdr:colOff>0</xdr:colOff>
      <xdr:row>114</xdr:row>
      <xdr:rowOff>0</xdr:rowOff>
    </xdr:to>
    <xdr:sp macro="" textlink="">
      <xdr:nvSpPr>
        <xdr:cNvPr id="1432" name="AutoShape 46">
          <a:extLst>
            <a:ext uri="{FF2B5EF4-FFF2-40B4-BE49-F238E27FC236}">
              <a16:creationId xmlns:a16="http://schemas.microsoft.com/office/drawing/2014/main" id="{A12A1C0B-2D45-4062-903B-2C08B353ED2F}"/>
            </a:ext>
          </a:extLst>
        </xdr:cNvPr>
        <xdr:cNvSpPr>
          <a:spLocks noChangeArrowheads="1"/>
        </xdr:cNvSpPr>
      </xdr:nvSpPr>
      <xdr:spPr>
        <a:xfrm>
          <a:off x="3855720" y="203568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112</xdr:row>
      <xdr:rowOff>57150</xdr:rowOff>
    </xdr:from>
    <xdr:to>
      <xdr:col>7</xdr:col>
      <xdr:colOff>352425</xdr:colOff>
      <xdr:row>114</xdr:row>
      <xdr:rowOff>0</xdr:rowOff>
    </xdr:to>
    <xdr:sp macro="" textlink="">
      <xdr:nvSpPr>
        <xdr:cNvPr id="1433" name="AutoShape 46">
          <a:extLst>
            <a:ext uri="{FF2B5EF4-FFF2-40B4-BE49-F238E27FC236}">
              <a16:creationId xmlns:a16="http://schemas.microsoft.com/office/drawing/2014/main" id="{13879C2A-2334-4B1F-98BD-0EB8CCE99C28}"/>
            </a:ext>
          </a:extLst>
        </xdr:cNvPr>
        <xdr:cNvSpPr>
          <a:spLocks noChangeArrowheads="1"/>
        </xdr:cNvSpPr>
      </xdr:nvSpPr>
      <xdr:spPr>
        <a:xfrm>
          <a:off x="305562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112</xdr:row>
      <xdr:rowOff>57150</xdr:rowOff>
    </xdr:from>
    <xdr:to>
      <xdr:col>5</xdr:col>
      <xdr:colOff>352425</xdr:colOff>
      <xdr:row>114</xdr:row>
      <xdr:rowOff>0</xdr:rowOff>
    </xdr:to>
    <xdr:sp macro="" textlink="">
      <xdr:nvSpPr>
        <xdr:cNvPr id="1434" name="AutoShape 46">
          <a:extLst>
            <a:ext uri="{FF2B5EF4-FFF2-40B4-BE49-F238E27FC236}">
              <a16:creationId xmlns:a16="http://schemas.microsoft.com/office/drawing/2014/main" id="{0A51F66D-C870-4A9E-A931-9258600AC5C6}"/>
            </a:ext>
          </a:extLst>
        </xdr:cNvPr>
        <xdr:cNvSpPr>
          <a:spLocks noChangeArrowheads="1"/>
        </xdr:cNvSpPr>
      </xdr:nvSpPr>
      <xdr:spPr>
        <a:xfrm>
          <a:off x="225552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xdr:col>
      <xdr:colOff>495300</xdr:colOff>
      <xdr:row>112</xdr:row>
      <xdr:rowOff>64770</xdr:rowOff>
    </xdr:from>
    <xdr:to>
      <xdr:col>4</xdr:col>
      <xdr:colOff>7620</xdr:colOff>
      <xdr:row>114</xdr:row>
      <xdr:rowOff>0</xdr:rowOff>
    </xdr:to>
    <xdr:sp macro="" textlink="">
      <xdr:nvSpPr>
        <xdr:cNvPr id="1435" name="AutoShape 46">
          <a:extLst>
            <a:ext uri="{FF2B5EF4-FFF2-40B4-BE49-F238E27FC236}">
              <a16:creationId xmlns:a16="http://schemas.microsoft.com/office/drawing/2014/main" id="{D2F6A627-1766-4FA1-B409-1D4C56DE9903}"/>
            </a:ext>
          </a:extLst>
        </xdr:cNvPr>
        <xdr:cNvSpPr>
          <a:spLocks noChangeArrowheads="1"/>
        </xdr:cNvSpPr>
      </xdr:nvSpPr>
      <xdr:spPr>
        <a:xfrm>
          <a:off x="1424940" y="20364450"/>
          <a:ext cx="40386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112</xdr:row>
      <xdr:rowOff>57150</xdr:rowOff>
    </xdr:from>
    <xdr:to>
      <xdr:col>2</xdr:col>
      <xdr:colOff>7620</xdr:colOff>
      <xdr:row>114</xdr:row>
      <xdr:rowOff>0</xdr:rowOff>
    </xdr:to>
    <xdr:sp macro="" textlink="">
      <xdr:nvSpPr>
        <xdr:cNvPr id="1439" name="AutoShape 46">
          <a:extLst>
            <a:ext uri="{FF2B5EF4-FFF2-40B4-BE49-F238E27FC236}">
              <a16:creationId xmlns:a16="http://schemas.microsoft.com/office/drawing/2014/main" id="{A266E176-BAA4-44EC-B0BE-6EC96D2FD047}"/>
            </a:ext>
          </a:extLst>
        </xdr:cNvPr>
        <xdr:cNvSpPr>
          <a:spLocks noChangeArrowheads="1"/>
        </xdr:cNvSpPr>
      </xdr:nvSpPr>
      <xdr:spPr>
        <a:xfrm>
          <a:off x="541020" y="20356830"/>
          <a:ext cx="39624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112</xdr:row>
      <xdr:rowOff>57150</xdr:rowOff>
    </xdr:from>
    <xdr:to>
      <xdr:col>11</xdr:col>
      <xdr:colOff>352425</xdr:colOff>
      <xdr:row>114</xdr:row>
      <xdr:rowOff>0</xdr:rowOff>
    </xdr:to>
    <xdr:sp macro="" textlink="">
      <xdr:nvSpPr>
        <xdr:cNvPr id="1447" name="AutoShape 46">
          <a:extLst>
            <a:ext uri="{FF2B5EF4-FFF2-40B4-BE49-F238E27FC236}">
              <a16:creationId xmlns:a16="http://schemas.microsoft.com/office/drawing/2014/main" id="{F37996EE-9535-4B28-957E-EBC6E3584456}"/>
            </a:ext>
          </a:extLst>
        </xdr:cNvPr>
        <xdr:cNvSpPr>
          <a:spLocks noChangeArrowheads="1"/>
        </xdr:cNvSpPr>
      </xdr:nvSpPr>
      <xdr:spPr>
        <a:xfrm>
          <a:off x="4640580" y="203568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103</xdr:row>
      <xdr:rowOff>57150</xdr:rowOff>
    </xdr:from>
    <xdr:to>
      <xdr:col>16</xdr:col>
      <xdr:colOff>0</xdr:colOff>
      <xdr:row>105</xdr:row>
      <xdr:rowOff>0</xdr:rowOff>
    </xdr:to>
    <xdr:sp macro="" textlink="">
      <xdr:nvSpPr>
        <xdr:cNvPr id="1449" name="AutoShape 46">
          <a:extLst>
            <a:ext uri="{FF2B5EF4-FFF2-40B4-BE49-F238E27FC236}">
              <a16:creationId xmlns:a16="http://schemas.microsoft.com/office/drawing/2014/main" id="{D6B7C3A7-B3B4-41DE-BB79-6720188CF1DC}"/>
            </a:ext>
          </a:extLst>
        </xdr:cNvPr>
        <xdr:cNvSpPr>
          <a:spLocks noChangeArrowheads="1"/>
        </xdr:cNvSpPr>
      </xdr:nvSpPr>
      <xdr:spPr>
        <a:xfrm>
          <a:off x="6210300" y="18779490"/>
          <a:ext cx="365760"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103</xdr:row>
      <xdr:rowOff>57150</xdr:rowOff>
    </xdr:from>
    <xdr:to>
      <xdr:col>21</xdr:col>
      <xdr:colOff>352425</xdr:colOff>
      <xdr:row>105</xdr:row>
      <xdr:rowOff>0</xdr:rowOff>
    </xdr:to>
    <xdr:sp macro="" textlink="">
      <xdr:nvSpPr>
        <xdr:cNvPr id="1450" name="AutoShape 46">
          <a:extLst>
            <a:ext uri="{FF2B5EF4-FFF2-40B4-BE49-F238E27FC236}">
              <a16:creationId xmlns:a16="http://schemas.microsoft.com/office/drawing/2014/main" id="{0A338C58-52A3-485F-B466-2DCA9977B072}"/>
            </a:ext>
          </a:extLst>
        </xdr:cNvPr>
        <xdr:cNvSpPr>
          <a:spLocks noChangeArrowheads="1"/>
        </xdr:cNvSpPr>
      </xdr:nvSpPr>
      <xdr:spPr>
        <a:xfrm>
          <a:off x="857250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103</xdr:row>
      <xdr:rowOff>57150</xdr:rowOff>
    </xdr:from>
    <xdr:to>
      <xdr:col>23</xdr:col>
      <xdr:colOff>352425</xdr:colOff>
      <xdr:row>105</xdr:row>
      <xdr:rowOff>0</xdr:rowOff>
    </xdr:to>
    <xdr:sp macro="" textlink="">
      <xdr:nvSpPr>
        <xdr:cNvPr id="1451" name="AutoShape 46">
          <a:extLst>
            <a:ext uri="{FF2B5EF4-FFF2-40B4-BE49-F238E27FC236}">
              <a16:creationId xmlns:a16="http://schemas.microsoft.com/office/drawing/2014/main" id="{824B64E2-B8DA-4E0E-93FE-559172326127}"/>
            </a:ext>
          </a:extLst>
        </xdr:cNvPr>
        <xdr:cNvSpPr>
          <a:spLocks noChangeArrowheads="1"/>
        </xdr:cNvSpPr>
      </xdr:nvSpPr>
      <xdr:spPr>
        <a:xfrm>
          <a:off x="934974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103</xdr:row>
      <xdr:rowOff>57150</xdr:rowOff>
    </xdr:from>
    <xdr:to>
      <xdr:col>27</xdr:col>
      <xdr:colOff>352425</xdr:colOff>
      <xdr:row>105</xdr:row>
      <xdr:rowOff>0</xdr:rowOff>
    </xdr:to>
    <xdr:sp macro="" textlink="">
      <xdr:nvSpPr>
        <xdr:cNvPr id="1453" name="AutoShape 46">
          <a:extLst>
            <a:ext uri="{FF2B5EF4-FFF2-40B4-BE49-F238E27FC236}">
              <a16:creationId xmlns:a16="http://schemas.microsoft.com/office/drawing/2014/main" id="{EC38133E-C8EE-4B57-892B-B1252AB14C5A}"/>
            </a:ext>
          </a:extLst>
        </xdr:cNvPr>
        <xdr:cNvSpPr>
          <a:spLocks noChangeArrowheads="1"/>
        </xdr:cNvSpPr>
      </xdr:nvSpPr>
      <xdr:spPr>
        <a:xfrm>
          <a:off x="1087374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103</xdr:row>
      <xdr:rowOff>57150</xdr:rowOff>
    </xdr:from>
    <xdr:to>
      <xdr:col>13</xdr:col>
      <xdr:colOff>352425</xdr:colOff>
      <xdr:row>105</xdr:row>
      <xdr:rowOff>0</xdr:rowOff>
    </xdr:to>
    <xdr:sp macro="" textlink="">
      <xdr:nvSpPr>
        <xdr:cNvPr id="1454" name="AutoShape 46">
          <a:extLst>
            <a:ext uri="{FF2B5EF4-FFF2-40B4-BE49-F238E27FC236}">
              <a16:creationId xmlns:a16="http://schemas.microsoft.com/office/drawing/2014/main" id="{BF7FF425-A4E6-43F8-99F8-1F4B657B425E}"/>
            </a:ext>
          </a:extLst>
        </xdr:cNvPr>
        <xdr:cNvSpPr>
          <a:spLocks noChangeArrowheads="1"/>
        </xdr:cNvSpPr>
      </xdr:nvSpPr>
      <xdr:spPr>
        <a:xfrm>
          <a:off x="542544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105</xdr:row>
      <xdr:rowOff>0</xdr:rowOff>
    </xdr:from>
    <xdr:to>
      <xdr:col>19</xdr:col>
      <xdr:colOff>352425</xdr:colOff>
      <xdr:row>105</xdr:row>
      <xdr:rowOff>0</xdr:rowOff>
    </xdr:to>
    <xdr:sp macro="" textlink="">
      <xdr:nvSpPr>
        <xdr:cNvPr id="1464" name="AutoShape 46">
          <a:extLst>
            <a:ext uri="{FF2B5EF4-FFF2-40B4-BE49-F238E27FC236}">
              <a16:creationId xmlns:a16="http://schemas.microsoft.com/office/drawing/2014/main" id="{7CD5B3DD-9A8F-4A32-B991-051044E5BD39}"/>
            </a:ext>
          </a:extLst>
        </xdr:cNvPr>
        <xdr:cNvSpPr>
          <a:spLocks noChangeArrowheads="1"/>
        </xdr:cNvSpPr>
      </xdr:nvSpPr>
      <xdr:spPr>
        <a:xfrm>
          <a:off x="7772400" y="190728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105</xdr:row>
      <xdr:rowOff>0</xdr:rowOff>
    </xdr:from>
    <xdr:to>
      <xdr:col>19</xdr:col>
      <xdr:colOff>352425</xdr:colOff>
      <xdr:row>105</xdr:row>
      <xdr:rowOff>0</xdr:rowOff>
    </xdr:to>
    <xdr:sp macro="" textlink="">
      <xdr:nvSpPr>
        <xdr:cNvPr id="1467" name="AutoShape 46">
          <a:extLst>
            <a:ext uri="{FF2B5EF4-FFF2-40B4-BE49-F238E27FC236}">
              <a16:creationId xmlns:a16="http://schemas.microsoft.com/office/drawing/2014/main" id="{1B4EFDA8-BB3F-43B8-A36F-E2076DB3048F}"/>
            </a:ext>
          </a:extLst>
        </xdr:cNvPr>
        <xdr:cNvSpPr>
          <a:spLocks noChangeArrowheads="1"/>
        </xdr:cNvSpPr>
      </xdr:nvSpPr>
      <xdr:spPr>
        <a:xfrm>
          <a:off x="7772400" y="1907286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103</xdr:row>
      <xdr:rowOff>62983</xdr:rowOff>
    </xdr:from>
    <xdr:to>
      <xdr:col>18</xdr:col>
      <xdr:colOff>2527</xdr:colOff>
      <xdr:row>105</xdr:row>
      <xdr:rowOff>1945</xdr:rowOff>
    </xdr:to>
    <xdr:sp macro="" textlink="">
      <xdr:nvSpPr>
        <xdr:cNvPr id="1468" name="AutoShape 46">
          <a:extLst>
            <a:ext uri="{FF2B5EF4-FFF2-40B4-BE49-F238E27FC236}">
              <a16:creationId xmlns:a16="http://schemas.microsoft.com/office/drawing/2014/main" id="{1173D100-5F77-4F03-98AE-897FC2111205}"/>
            </a:ext>
          </a:extLst>
        </xdr:cNvPr>
        <xdr:cNvSpPr>
          <a:spLocks noChangeArrowheads="1"/>
        </xdr:cNvSpPr>
      </xdr:nvSpPr>
      <xdr:spPr>
        <a:xfrm>
          <a:off x="7005735" y="19105207"/>
          <a:ext cx="367976" cy="296636"/>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103</xdr:row>
      <xdr:rowOff>57150</xdr:rowOff>
    </xdr:from>
    <xdr:to>
      <xdr:col>19</xdr:col>
      <xdr:colOff>352425</xdr:colOff>
      <xdr:row>105</xdr:row>
      <xdr:rowOff>0</xdr:rowOff>
    </xdr:to>
    <xdr:sp macro="" textlink="">
      <xdr:nvSpPr>
        <xdr:cNvPr id="1469" name="AutoShape 46">
          <a:extLst>
            <a:ext uri="{FF2B5EF4-FFF2-40B4-BE49-F238E27FC236}">
              <a16:creationId xmlns:a16="http://schemas.microsoft.com/office/drawing/2014/main" id="{EA0B7573-A826-40F0-9A77-7FD32A8831A1}"/>
            </a:ext>
          </a:extLst>
        </xdr:cNvPr>
        <xdr:cNvSpPr>
          <a:spLocks noChangeArrowheads="1"/>
        </xdr:cNvSpPr>
      </xdr:nvSpPr>
      <xdr:spPr>
        <a:xfrm>
          <a:off x="7772400" y="1877949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105</xdr:row>
      <xdr:rowOff>0</xdr:rowOff>
    </xdr:from>
    <xdr:to>
      <xdr:col>19</xdr:col>
      <xdr:colOff>352425</xdr:colOff>
      <xdr:row>105</xdr:row>
      <xdr:rowOff>0</xdr:rowOff>
    </xdr:to>
    <xdr:sp macro="" textlink="">
      <xdr:nvSpPr>
        <xdr:cNvPr id="1478" name="AutoShape 46">
          <a:extLst>
            <a:ext uri="{FF2B5EF4-FFF2-40B4-BE49-F238E27FC236}">
              <a16:creationId xmlns:a16="http://schemas.microsoft.com/office/drawing/2014/main" id="{FBC31A5D-5DCA-4AB8-A1BD-EAEFE749F356}"/>
            </a:ext>
          </a:extLst>
        </xdr:cNvPr>
        <xdr:cNvSpPr>
          <a:spLocks noChangeArrowheads="1"/>
        </xdr:cNvSpPr>
      </xdr:nvSpPr>
      <xdr:spPr>
        <a:xfrm>
          <a:off x="7772400" y="190728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105</xdr:row>
      <xdr:rowOff>0</xdr:rowOff>
    </xdr:from>
    <xdr:to>
      <xdr:col>19</xdr:col>
      <xdr:colOff>352425</xdr:colOff>
      <xdr:row>105</xdr:row>
      <xdr:rowOff>0</xdr:rowOff>
    </xdr:to>
    <xdr:sp macro="" textlink="">
      <xdr:nvSpPr>
        <xdr:cNvPr id="1481" name="AutoShape 46">
          <a:extLst>
            <a:ext uri="{FF2B5EF4-FFF2-40B4-BE49-F238E27FC236}">
              <a16:creationId xmlns:a16="http://schemas.microsoft.com/office/drawing/2014/main" id="{629492D0-E8FF-4DAD-B435-EEDB7A588F6A}"/>
            </a:ext>
          </a:extLst>
        </xdr:cNvPr>
        <xdr:cNvSpPr>
          <a:spLocks noChangeArrowheads="1"/>
        </xdr:cNvSpPr>
      </xdr:nvSpPr>
      <xdr:spPr>
        <a:xfrm>
          <a:off x="7772400" y="19072860"/>
          <a:ext cx="352425" cy="0"/>
        </a:xfrm>
        <a:prstGeom prst="triangle">
          <a:avLst>
            <a:gd name="adj" fmla="val 50000"/>
          </a:avLst>
        </a:prstGeom>
        <a:noFill/>
        <a:ln w="9525">
          <a:solidFill>
            <a:srgbClr val="000000"/>
          </a:solidFill>
          <a:miter lim="800000"/>
        </a:ln>
      </xdr:spPr>
    </xdr:sp>
    <xdr:clientData/>
  </xdr:twoCellAnchor>
  <xdr:twoCellAnchor>
    <xdr:from>
      <xdr:col>7</xdr:col>
      <xdr:colOff>0</xdr:colOff>
      <xdr:row>103</xdr:row>
      <xdr:rowOff>57150</xdr:rowOff>
    </xdr:from>
    <xdr:to>
      <xdr:col>7</xdr:col>
      <xdr:colOff>352425</xdr:colOff>
      <xdr:row>105</xdr:row>
      <xdr:rowOff>0</xdr:rowOff>
    </xdr:to>
    <xdr:sp macro="" textlink="">
      <xdr:nvSpPr>
        <xdr:cNvPr id="1485" name="AutoShape 46">
          <a:extLst>
            <a:ext uri="{FF2B5EF4-FFF2-40B4-BE49-F238E27FC236}">
              <a16:creationId xmlns:a16="http://schemas.microsoft.com/office/drawing/2014/main" id="{A199B917-C769-4828-B8A2-D98DA39B190E}"/>
            </a:ext>
          </a:extLst>
        </xdr:cNvPr>
        <xdr:cNvSpPr>
          <a:spLocks noChangeArrowheads="1"/>
        </xdr:cNvSpPr>
      </xdr:nvSpPr>
      <xdr:spPr>
        <a:xfrm>
          <a:off x="305562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103</xdr:row>
      <xdr:rowOff>57150</xdr:rowOff>
    </xdr:from>
    <xdr:to>
      <xdr:col>5</xdr:col>
      <xdr:colOff>352425</xdr:colOff>
      <xdr:row>105</xdr:row>
      <xdr:rowOff>0</xdr:rowOff>
    </xdr:to>
    <xdr:sp macro="" textlink="">
      <xdr:nvSpPr>
        <xdr:cNvPr id="1486" name="AutoShape 46">
          <a:extLst>
            <a:ext uri="{FF2B5EF4-FFF2-40B4-BE49-F238E27FC236}">
              <a16:creationId xmlns:a16="http://schemas.microsoft.com/office/drawing/2014/main" id="{F374526C-D415-4F6B-BE0F-B4951F258A6E}"/>
            </a:ext>
          </a:extLst>
        </xdr:cNvPr>
        <xdr:cNvSpPr>
          <a:spLocks noChangeArrowheads="1"/>
        </xdr:cNvSpPr>
      </xdr:nvSpPr>
      <xdr:spPr>
        <a:xfrm>
          <a:off x="225552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103</xdr:row>
      <xdr:rowOff>57150</xdr:rowOff>
    </xdr:from>
    <xdr:to>
      <xdr:col>4</xdr:col>
      <xdr:colOff>0</xdr:colOff>
      <xdr:row>105</xdr:row>
      <xdr:rowOff>0</xdr:rowOff>
    </xdr:to>
    <xdr:sp macro="" textlink="">
      <xdr:nvSpPr>
        <xdr:cNvPr id="1487" name="AutoShape 46">
          <a:extLst>
            <a:ext uri="{FF2B5EF4-FFF2-40B4-BE49-F238E27FC236}">
              <a16:creationId xmlns:a16="http://schemas.microsoft.com/office/drawing/2014/main" id="{6E8EEEA2-9AE7-441E-9C05-2D42556A67D4}"/>
            </a:ext>
          </a:extLst>
        </xdr:cNvPr>
        <xdr:cNvSpPr>
          <a:spLocks noChangeArrowheads="1"/>
        </xdr:cNvSpPr>
      </xdr:nvSpPr>
      <xdr:spPr>
        <a:xfrm>
          <a:off x="1440180" y="18779490"/>
          <a:ext cx="38100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103</xdr:row>
      <xdr:rowOff>41910</xdr:rowOff>
    </xdr:from>
    <xdr:to>
      <xdr:col>2</xdr:col>
      <xdr:colOff>0</xdr:colOff>
      <xdr:row>105</xdr:row>
      <xdr:rowOff>0</xdr:rowOff>
    </xdr:to>
    <xdr:sp macro="" textlink="">
      <xdr:nvSpPr>
        <xdr:cNvPr id="1491" name="AutoShape 46">
          <a:extLst>
            <a:ext uri="{FF2B5EF4-FFF2-40B4-BE49-F238E27FC236}">
              <a16:creationId xmlns:a16="http://schemas.microsoft.com/office/drawing/2014/main" id="{8DC488E7-71DA-45DA-9200-B18317EB6AF2}"/>
            </a:ext>
          </a:extLst>
        </xdr:cNvPr>
        <xdr:cNvSpPr>
          <a:spLocks noChangeArrowheads="1"/>
        </xdr:cNvSpPr>
      </xdr:nvSpPr>
      <xdr:spPr>
        <a:xfrm>
          <a:off x="541020" y="18764250"/>
          <a:ext cx="388620" cy="30861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103</xdr:row>
      <xdr:rowOff>57150</xdr:rowOff>
    </xdr:from>
    <xdr:to>
      <xdr:col>11</xdr:col>
      <xdr:colOff>352425</xdr:colOff>
      <xdr:row>105</xdr:row>
      <xdr:rowOff>0</xdr:rowOff>
    </xdr:to>
    <xdr:sp macro="" textlink="">
      <xdr:nvSpPr>
        <xdr:cNvPr id="1499" name="AutoShape 46">
          <a:extLst>
            <a:ext uri="{FF2B5EF4-FFF2-40B4-BE49-F238E27FC236}">
              <a16:creationId xmlns:a16="http://schemas.microsoft.com/office/drawing/2014/main" id="{6EF2A1AA-08D9-4789-93F8-37EF5CD0F8FE}"/>
            </a:ext>
          </a:extLst>
        </xdr:cNvPr>
        <xdr:cNvSpPr>
          <a:spLocks noChangeArrowheads="1"/>
        </xdr:cNvSpPr>
      </xdr:nvSpPr>
      <xdr:spPr>
        <a:xfrm>
          <a:off x="4640580" y="187794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94</xdr:row>
      <xdr:rowOff>57150</xdr:rowOff>
    </xdr:from>
    <xdr:to>
      <xdr:col>21</xdr:col>
      <xdr:colOff>352425</xdr:colOff>
      <xdr:row>96</xdr:row>
      <xdr:rowOff>0</xdr:rowOff>
    </xdr:to>
    <xdr:sp macro="" textlink="">
      <xdr:nvSpPr>
        <xdr:cNvPr id="1502" name="AutoShape 46">
          <a:extLst>
            <a:ext uri="{FF2B5EF4-FFF2-40B4-BE49-F238E27FC236}">
              <a16:creationId xmlns:a16="http://schemas.microsoft.com/office/drawing/2014/main" id="{52DC9C10-604A-46E8-AAE5-F80B4898572A}"/>
            </a:ext>
          </a:extLst>
        </xdr:cNvPr>
        <xdr:cNvSpPr>
          <a:spLocks noChangeArrowheads="1"/>
        </xdr:cNvSpPr>
      </xdr:nvSpPr>
      <xdr:spPr>
        <a:xfrm>
          <a:off x="8572500" y="1720215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94</xdr:row>
      <xdr:rowOff>57150</xdr:rowOff>
    </xdr:from>
    <xdr:to>
      <xdr:col>23</xdr:col>
      <xdr:colOff>352425</xdr:colOff>
      <xdr:row>96</xdr:row>
      <xdr:rowOff>0</xdr:rowOff>
    </xdr:to>
    <xdr:sp macro="" textlink="">
      <xdr:nvSpPr>
        <xdr:cNvPr id="1503" name="AutoShape 46">
          <a:extLst>
            <a:ext uri="{FF2B5EF4-FFF2-40B4-BE49-F238E27FC236}">
              <a16:creationId xmlns:a16="http://schemas.microsoft.com/office/drawing/2014/main" id="{EC43110E-DC4B-42E4-81CB-0190423F9951}"/>
            </a:ext>
          </a:extLst>
        </xdr:cNvPr>
        <xdr:cNvSpPr>
          <a:spLocks noChangeArrowheads="1"/>
        </xdr:cNvSpPr>
      </xdr:nvSpPr>
      <xdr:spPr>
        <a:xfrm>
          <a:off x="934974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94</xdr:row>
      <xdr:rowOff>57150</xdr:rowOff>
    </xdr:from>
    <xdr:to>
      <xdr:col>25</xdr:col>
      <xdr:colOff>352425</xdr:colOff>
      <xdr:row>96</xdr:row>
      <xdr:rowOff>0</xdr:rowOff>
    </xdr:to>
    <xdr:sp macro="" textlink="">
      <xdr:nvSpPr>
        <xdr:cNvPr id="1504" name="AutoShape 46">
          <a:extLst>
            <a:ext uri="{FF2B5EF4-FFF2-40B4-BE49-F238E27FC236}">
              <a16:creationId xmlns:a16="http://schemas.microsoft.com/office/drawing/2014/main" id="{4A78A2F2-04A0-4EB0-AF12-3876F8ECF6E8}"/>
            </a:ext>
          </a:extLst>
        </xdr:cNvPr>
        <xdr:cNvSpPr>
          <a:spLocks noChangeArrowheads="1"/>
        </xdr:cNvSpPr>
      </xdr:nvSpPr>
      <xdr:spPr>
        <a:xfrm>
          <a:off x="10119360" y="1720215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94</xdr:row>
      <xdr:rowOff>57150</xdr:rowOff>
    </xdr:from>
    <xdr:to>
      <xdr:col>27</xdr:col>
      <xdr:colOff>352425</xdr:colOff>
      <xdr:row>96</xdr:row>
      <xdr:rowOff>0</xdr:rowOff>
    </xdr:to>
    <xdr:sp macro="" textlink="">
      <xdr:nvSpPr>
        <xdr:cNvPr id="1505" name="AutoShape 46">
          <a:extLst>
            <a:ext uri="{FF2B5EF4-FFF2-40B4-BE49-F238E27FC236}">
              <a16:creationId xmlns:a16="http://schemas.microsoft.com/office/drawing/2014/main" id="{9FB5A740-3567-4393-B25E-8780F70A8A91}"/>
            </a:ext>
          </a:extLst>
        </xdr:cNvPr>
        <xdr:cNvSpPr>
          <a:spLocks noChangeArrowheads="1"/>
        </xdr:cNvSpPr>
      </xdr:nvSpPr>
      <xdr:spPr>
        <a:xfrm>
          <a:off x="1087374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94</xdr:row>
      <xdr:rowOff>57150</xdr:rowOff>
    </xdr:from>
    <xdr:to>
      <xdr:col>13</xdr:col>
      <xdr:colOff>352425</xdr:colOff>
      <xdr:row>96</xdr:row>
      <xdr:rowOff>0</xdr:rowOff>
    </xdr:to>
    <xdr:sp macro="" textlink="">
      <xdr:nvSpPr>
        <xdr:cNvPr id="1506" name="AutoShape 46">
          <a:extLst>
            <a:ext uri="{FF2B5EF4-FFF2-40B4-BE49-F238E27FC236}">
              <a16:creationId xmlns:a16="http://schemas.microsoft.com/office/drawing/2014/main" id="{E3F2A7E4-1F12-4EAB-87E3-C71358F29118}"/>
            </a:ext>
          </a:extLst>
        </xdr:cNvPr>
        <xdr:cNvSpPr>
          <a:spLocks noChangeArrowheads="1"/>
        </xdr:cNvSpPr>
      </xdr:nvSpPr>
      <xdr:spPr>
        <a:xfrm>
          <a:off x="542544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96</xdr:row>
      <xdr:rowOff>0</xdr:rowOff>
    </xdr:from>
    <xdr:to>
      <xdr:col>21</xdr:col>
      <xdr:colOff>352425</xdr:colOff>
      <xdr:row>96</xdr:row>
      <xdr:rowOff>0</xdr:rowOff>
    </xdr:to>
    <xdr:sp macro="" textlink="">
      <xdr:nvSpPr>
        <xdr:cNvPr id="1514" name="AutoShape 46">
          <a:extLst>
            <a:ext uri="{FF2B5EF4-FFF2-40B4-BE49-F238E27FC236}">
              <a16:creationId xmlns:a16="http://schemas.microsoft.com/office/drawing/2014/main" id="{06D5318A-A951-415E-A634-C30B688FB7AA}"/>
            </a:ext>
          </a:extLst>
        </xdr:cNvPr>
        <xdr:cNvSpPr>
          <a:spLocks noChangeArrowheads="1"/>
        </xdr:cNvSpPr>
      </xdr:nvSpPr>
      <xdr:spPr>
        <a:xfrm>
          <a:off x="8572500" y="1749552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96</xdr:row>
      <xdr:rowOff>0</xdr:rowOff>
    </xdr:from>
    <xdr:to>
      <xdr:col>23</xdr:col>
      <xdr:colOff>352425</xdr:colOff>
      <xdr:row>96</xdr:row>
      <xdr:rowOff>0</xdr:rowOff>
    </xdr:to>
    <xdr:sp macro="" textlink="">
      <xdr:nvSpPr>
        <xdr:cNvPr id="1515" name="AutoShape 46">
          <a:extLst>
            <a:ext uri="{FF2B5EF4-FFF2-40B4-BE49-F238E27FC236}">
              <a16:creationId xmlns:a16="http://schemas.microsoft.com/office/drawing/2014/main" id="{5A5BE31D-61FE-4DAE-A1A6-C7612327EBB8}"/>
            </a:ext>
          </a:extLst>
        </xdr:cNvPr>
        <xdr:cNvSpPr>
          <a:spLocks noChangeArrowheads="1"/>
        </xdr:cNvSpPr>
      </xdr:nvSpPr>
      <xdr:spPr>
        <a:xfrm>
          <a:off x="9349740" y="174955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96</xdr:row>
      <xdr:rowOff>0</xdr:rowOff>
    </xdr:from>
    <xdr:to>
      <xdr:col>19</xdr:col>
      <xdr:colOff>352425</xdr:colOff>
      <xdr:row>96</xdr:row>
      <xdr:rowOff>0</xdr:rowOff>
    </xdr:to>
    <xdr:sp macro="" textlink="">
      <xdr:nvSpPr>
        <xdr:cNvPr id="1516" name="AutoShape 46">
          <a:extLst>
            <a:ext uri="{FF2B5EF4-FFF2-40B4-BE49-F238E27FC236}">
              <a16:creationId xmlns:a16="http://schemas.microsoft.com/office/drawing/2014/main" id="{E086574F-FDA8-46AB-85FD-84DCD04A719C}"/>
            </a:ext>
          </a:extLst>
        </xdr:cNvPr>
        <xdr:cNvSpPr>
          <a:spLocks noChangeArrowheads="1"/>
        </xdr:cNvSpPr>
      </xdr:nvSpPr>
      <xdr:spPr>
        <a:xfrm>
          <a:off x="7772400" y="1749552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96</xdr:row>
      <xdr:rowOff>0</xdr:rowOff>
    </xdr:from>
    <xdr:to>
      <xdr:col>25</xdr:col>
      <xdr:colOff>352425</xdr:colOff>
      <xdr:row>96</xdr:row>
      <xdr:rowOff>0</xdr:rowOff>
    </xdr:to>
    <xdr:sp macro="" textlink="">
      <xdr:nvSpPr>
        <xdr:cNvPr id="1517" name="AutoShape 46">
          <a:extLst>
            <a:ext uri="{FF2B5EF4-FFF2-40B4-BE49-F238E27FC236}">
              <a16:creationId xmlns:a16="http://schemas.microsoft.com/office/drawing/2014/main" id="{A1B701A1-13D5-4EF8-B753-C19D04F0DBB6}"/>
            </a:ext>
          </a:extLst>
        </xdr:cNvPr>
        <xdr:cNvSpPr>
          <a:spLocks noChangeArrowheads="1"/>
        </xdr:cNvSpPr>
      </xdr:nvSpPr>
      <xdr:spPr>
        <a:xfrm>
          <a:off x="10119360" y="174955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96</xdr:row>
      <xdr:rowOff>0</xdr:rowOff>
    </xdr:from>
    <xdr:to>
      <xdr:col>19</xdr:col>
      <xdr:colOff>352425</xdr:colOff>
      <xdr:row>96</xdr:row>
      <xdr:rowOff>0</xdr:rowOff>
    </xdr:to>
    <xdr:sp macro="" textlink="">
      <xdr:nvSpPr>
        <xdr:cNvPr id="1519" name="AutoShape 46">
          <a:extLst>
            <a:ext uri="{FF2B5EF4-FFF2-40B4-BE49-F238E27FC236}">
              <a16:creationId xmlns:a16="http://schemas.microsoft.com/office/drawing/2014/main" id="{D944CFE9-A02B-4B3F-B6FB-8B306610EE11}"/>
            </a:ext>
          </a:extLst>
        </xdr:cNvPr>
        <xdr:cNvSpPr>
          <a:spLocks noChangeArrowheads="1"/>
        </xdr:cNvSpPr>
      </xdr:nvSpPr>
      <xdr:spPr>
        <a:xfrm>
          <a:off x="7772400" y="1749552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94</xdr:row>
      <xdr:rowOff>57150</xdr:rowOff>
    </xdr:from>
    <xdr:to>
      <xdr:col>17</xdr:col>
      <xdr:colOff>352425</xdr:colOff>
      <xdr:row>96</xdr:row>
      <xdr:rowOff>0</xdr:rowOff>
    </xdr:to>
    <xdr:sp macro="" textlink="">
      <xdr:nvSpPr>
        <xdr:cNvPr id="1520" name="AutoShape 46">
          <a:extLst>
            <a:ext uri="{FF2B5EF4-FFF2-40B4-BE49-F238E27FC236}">
              <a16:creationId xmlns:a16="http://schemas.microsoft.com/office/drawing/2014/main" id="{7CB4083F-98B3-439B-AFB2-9E2A48A16EDF}"/>
            </a:ext>
          </a:extLst>
        </xdr:cNvPr>
        <xdr:cNvSpPr>
          <a:spLocks noChangeArrowheads="1"/>
        </xdr:cNvSpPr>
      </xdr:nvSpPr>
      <xdr:spPr>
        <a:xfrm>
          <a:off x="6995160" y="1720215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94</xdr:row>
      <xdr:rowOff>57150</xdr:rowOff>
    </xdr:from>
    <xdr:to>
      <xdr:col>19</xdr:col>
      <xdr:colOff>352425</xdr:colOff>
      <xdr:row>96</xdr:row>
      <xdr:rowOff>0</xdr:rowOff>
    </xdr:to>
    <xdr:sp macro="" textlink="">
      <xdr:nvSpPr>
        <xdr:cNvPr id="1521" name="AutoShape 46">
          <a:extLst>
            <a:ext uri="{FF2B5EF4-FFF2-40B4-BE49-F238E27FC236}">
              <a16:creationId xmlns:a16="http://schemas.microsoft.com/office/drawing/2014/main" id="{FB3E18BA-4099-413D-A031-E5B172E5BDF4}"/>
            </a:ext>
          </a:extLst>
        </xdr:cNvPr>
        <xdr:cNvSpPr>
          <a:spLocks noChangeArrowheads="1"/>
        </xdr:cNvSpPr>
      </xdr:nvSpPr>
      <xdr:spPr>
        <a:xfrm>
          <a:off x="7772400" y="1720215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94</xdr:row>
      <xdr:rowOff>64925</xdr:rowOff>
    </xdr:from>
    <xdr:to>
      <xdr:col>16</xdr:col>
      <xdr:colOff>0</xdr:colOff>
      <xdr:row>96</xdr:row>
      <xdr:rowOff>7775</xdr:rowOff>
    </xdr:to>
    <xdr:sp macro="" textlink="">
      <xdr:nvSpPr>
        <xdr:cNvPr id="1522" name="AutoShape 46">
          <a:extLst>
            <a:ext uri="{FF2B5EF4-FFF2-40B4-BE49-F238E27FC236}">
              <a16:creationId xmlns:a16="http://schemas.microsoft.com/office/drawing/2014/main" id="{DB9DFD79-B8C1-4742-AAD3-C7D614AFB6AF}"/>
            </a:ext>
          </a:extLst>
        </xdr:cNvPr>
        <xdr:cNvSpPr>
          <a:spLocks noChangeArrowheads="1"/>
        </xdr:cNvSpPr>
      </xdr:nvSpPr>
      <xdr:spPr>
        <a:xfrm>
          <a:off x="6220408" y="17497619"/>
          <a:ext cx="365449" cy="300523"/>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94</xdr:row>
      <xdr:rowOff>57150</xdr:rowOff>
    </xdr:from>
    <xdr:to>
      <xdr:col>21</xdr:col>
      <xdr:colOff>352425</xdr:colOff>
      <xdr:row>96</xdr:row>
      <xdr:rowOff>0</xdr:rowOff>
    </xdr:to>
    <xdr:sp macro="" textlink="">
      <xdr:nvSpPr>
        <xdr:cNvPr id="1523" name="AutoShape 46">
          <a:extLst>
            <a:ext uri="{FF2B5EF4-FFF2-40B4-BE49-F238E27FC236}">
              <a16:creationId xmlns:a16="http://schemas.microsoft.com/office/drawing/2014/main" id="{01E09E18-0673-49C0-8DCC-35A2C018B2AB}"/>
            </a:ext>
          </a:extLst>
        </xdr:cNvPr>
        <xdr:cNvSpPr>
          <a:spLocks noChangeArrowheads="1"/>
        </xdr:cNvSpPr>
      </xdr:nvSpPr>
      <xdr:spPr>
        <a:xfrm>
          <a:off x="857250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94</xdr:row>
      <xdr:rowOff>57150</xdr:rowOff>
    </xdr:from>
    <xdr:to>
      <xdr:col>25</xdr:col>
      <xdr:colOff>352425</xdr:colOff>
      <xdr:row>96</xdr:row>
      <xdr:rowOff>0</xdr:rowOff>
    </xdr:to>
    <xdr:sp macro="" textlink="">
      <xdr:nvSpPr>
        <xdr:cNvPr id="1525" name="AutoShape 46">
          <a:extLst>
            <a:ext uri="{FF2B5EF4-FFF2-40B4-BE49-F238E27FC236}">
              <a16:creationId xmlns:a16="http://schemas.microsoft.com/office/drawing/2014/main" id="{CB2B53F0-F820-41C1-A5D7-2658EBE9719B}"/>
            </a:ext>
          </a:extLst>
        </xdr:cNvPr>
        <xdr:cNvSpPr>
          <a:spLocks noChangeArrowheads="1"/>
        </xdr:cNvSpPr>
      </xdr:nvSpPr>
      <xdr:spPr>
        <a:xfrm>
          <a:off x="1011936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96</xdr:row>
      <xdr:rowOff>0</xdr:rowOff>
    </xdr:from>
    <xdr:to>
      <xdr:col>21</xdr:col>
      <xdr:colOff>352425</xdr:colOff>
      <xdr:row>96</xdr:row>
      <xdr:rowOff>0</xdr:rowOff>
    </xdr:to>
    <xdr:sp macro="" textlink="">
      <xdr:nvSpPr>
        <xdr:cNvPr id="1528" name="AutoShape 46">
          <a:extLst>
            <a:ext uri="{FF2B5EF4-FFF2-40B4-BE49-F238E27FC236}">
              <a16:creationId xmlns:a16="http://schemas.microsoft.com/office/drawing/2014/main" id="{C8D19591-7E6F-485A-965B-4A87AC9968AD}"/>
            </a:ext>
          </a:extLst>
        </xdr:cNvPr>
        <xdr:cNvSpPr>
          <a:spLocks noChangeArrowheads="1"/>
        </xdr:cNvSpPr>
      </xdr:nvSpPr>
      <xdr:spPr>
        <a:xfrm>
          <a:off x="8572500" y="17495520"/>
          <a:ext cx="352425" cy="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96</xdr:row>
      <xdr:rowOff>0</xdr:rowOff>
    </xdr:from>
    <xdr:to>
      <xdr:col>19</xdr:col>
      <xdr:colOff>352425</xdr:colOff>
      <xdr:row>96</xdr:row>
      <xdr:rowOff>0</xdr:rowOff>
    </xdr:to>
    <xdr:sp macro="" textlink="">
      <xdr:nvSpPr>
        <xdr:cNvPr id="1530" name="AutoShape 46">
          <a:extLst>
            <a:ext uri="{FF2B5EF4-FFF2-40B4-BE49-F238E27FC236}">
              <a16:creationId xmlns:a16="http://schemas.microsoft.com/office/drawing/2014/main" id="{E84DA90A-F6BB-4475-8D62-5AE1A1516F43}"/>
            </a:ext>
          </a:extLst>
        </xdr:cNvPr>
        <xdr:cNvSpPr>
          <a:spLocks noChangeArrowheads="1"/>
        </xdr:cNvSpPr>
      </xdr:nvSpPr>
      <xdr:spPr>
        <a:xfrm>
          <a:off x="7772400" y="174955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96</xdr:row>
      <xdr:rowOff>0</xdr:rowOff>
    </xdr:from>
    <xdr:to>
      <xdr:col>19</xdr:col>
      <xdr:colOff>352425</xdr:colOff>
      <xdr:row>96</xdr:row>
      <xdr:rowOff>0</xdr:rowOff>
    </xdr:to>
    <xdr:sp macro="" textlink="">
      <xdr:nvSpPr>
        <xdr:cNvPr id="1533" name="AutoShape 46">
          <a:extLst>
            <a:ext uri="{FF2B5EF4-FFF2-40B4-BE49-F238E27FC236}">
              <a16:creationId xmlns:a16="http://schemas.microsoft.com/office/drawing/2014/main" id="{81A6FA62-8E33-40CD-A686-EEE85A89F79F}"/>
            </a:ext>
          </a:extLst>
        </xdr:cNvPr>
        <xdr:cNvSpPr>
          <a:spLocks noChangeArrowheads="1"/>
        </xdr:cNvSpPr>
      </xdr:nvSpPr>
      <xdr:spPr>
        <a:xfrm>
          <a:off x="7772400" y="1749552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94</xdr:row>
      <xdr:rowOff>57150</xdr:rowOff>
    </xdr:from>
    <xdr:to>
      <xdr:col>17</xdr:col>
      <xdr:colOff>352425</xdr:colOff>
      <xdr:row>96</xdr:row>
      <xdr:rowOff>0</xdr:rowOff>
    </xdr:to>
    <xdr:sp macro="" textlink="">
      <xdr:nvSpPr>
        <xdr:cNvPr id="1534" name="AutoShape 46">
          <a:extLst>
            <a:ext uri="{FF2B5EF4-FFF2-40B4-BE49-F238E27FC236}">
              <a16:creationId xmlns:a16="http://schemas.microsoft.com/office/drawing/2014/main" id="{6898F37A-F1BF-4356-A905-2DCECCAF8516}"/>
            </a:ext>
          </a:extLst>
        </xdr:cNvPr>
        <xdr:cNvSpPr>
          <a:spLocks noChangeArrowheads="1"/>
        </xdr:cNvSpPr>
      </xdr:nvSpPr>
      <xdr:spPr>
        <a:xfrm>
          <a:off x="699516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94</xdr:row>
      <xdr:rowOff>57150</xdr:rowOff>
    </xdr:from>
    <xdr:to>
      <xdr:col>19</xdr:col>
      <xdr:colOff>352425</xdr:colOff>
      <xdr:row>96</xdr:row>
      <xdr:rowOff>0</xdr:rowOff>
    </xdr:to>
    <xdr:sp macro="" textlink="">
      <xdr:nvSpPr>
        <xdr:cNvPr id="1535" name="AutoShape 46">
          <a:extLst>
            <a:ext uri="{FF2B5EF4-FFF2-40B4-BE49-F238E27FC236}">
              <a16:creationId xmlns:a16="http://schemas.microsoft.com/office/drawing/2014/main" id="{71BC2EB3-20F6-4572-B0B9-86D96C0830A6}"/>
            </a:ext>
          </a:extLst>
        </xdr:cNvPr>
        <xdr:cNvSpPr>
          <a:spLocks noChangeArrowheads="1"/>
        </xdr:cNvSpPr>
      </xdr:nvSpPr>
      <xdr:spPr>
        <a:xfrm>
          <a:off x="777240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94</xdr:row>
      <xdr:rowOff>57150</xdr:rowOff>
    </xdr:from>
    <xdr:to>
      <xdr:col>7</xdr:col>
      <xdr:colOff>352425</xdr:colOff>
      <xdr:row>96</xdr:row>
      <xdr:rowOff>0</xdr:rowOff>
    </xdr:to>
    <xdr:sp macro="" textlink="">
      <xdr:nvSpPr>
        <xdr:cNvPr id="1537" name="AutoShape 46">
          <a:extLst>
            <a:ext uri="{FF2B5EF4-FFF2-40B4-BE49-F238E27FC236}">
              <a16:creationId xmlns:a16="http://schemas.microsoft.com/office/drawing/2014/main" id="{8C836EA3-F4FB-499C-9C01-52BA5224E04C}"/>
            </a:ext>
          </a:extLst>
        </xdr:cNvPr>
        <xdr:cNvSpPr>
          <a:spLocks noChangeArrowheads="1"/>
        </xdr:cNvSpPr>
      </xdr:nvSpPr>
      <xdr:spPr>
        <a:xfrm>
          <a:off x="305562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94</xdr:row>
      <xdr:rowOff>57150</xdr:rowOff>
    </xdr:from>
    <xdr:to>
      <xdr:col>5</xdr:col>
      <xdr:colOff>352425</xdr:colOff>
      <xdr:row>96</xdr:row>
      <xdr:rowOff>0</xdr:rowOff>
    </xdr:to>
    <xdr:sp macro="" textlink="">
      <xdr:nvSpPr>
        <xdr:cNvPr id="1538" name="AutoShape 46">
          <a:extLst>
            <a:ext uri="{FF2B5EF4-FFF2-40B4-BE49-F238E27FC236}">
              <a16:creationId xmlns:a16="http://schemas.microsoft.com/office/drawing/2014/main" id="{D83F6CEE-1522-4055-ADC7-4D45790A3B30}"/>
            </a:ext>
          </a:extLst>
        </xdr:cNvPr>
        <xdr:cNvSpPr>
          <a:spLocks noChangeArrowheads="1"/>
        </xdr:cNvSpPr>
      </xdr:nvSpPr>
      <xdr:spPr>
        <a:xfrm>
          <a:off x="225552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94</xdr:row>
      <xdr:rowOff>57150</xdr:rowOff>
    </xdr:from>
    <xdr:to>
      <xdr:col>3</xdr:col>
      <xdr:colOff>352425</xdr:colOff>
      <xdr:row>96</xdr:row>
      <xdr:rowOff>0</xdr:rowOff>
    </xdr:to>
    <xdr:sp macro="" textlink="">
      <xdr:nvSpPr>
        <xdr:cNvPr id="1539" name="AutoShape 46">
          <a:extLst>
            <a:ext uri="{FF2B5EF4-FFF2-40B4-BE49-F238E27FC236}">
              <a16:creationId xmlns:a16="http://schemas.microsoft.com/office/drawing/2014/main" id="{857A8B1F-5EA7-4159-BC0A-5FC5677B893B}"/>
            </a:ext>
          </a:extLst>
        </xdr:cNvPr>
        <xdr:cNvSpPr>
          <a:spLocks noChangeArrowheads="1"/>
        </xdr:cNvSpPr>
      </xdr:nvSpPr>
      <xdr:spPr>
        <a:xfrm>
          <a:off x="1440180" y="17202150"/>
          <a:ext cx="352425" cy="293370"/>
        </a:xfrm>
        <a:prstGeom prst="triangle">
          <a:avLst>
            <a:gd name="adj" fmla="val 50000"/>
          </a:avLst>
        </a:prstGeom>
        <a:noFill/>
        <a:ln w="9525">
          <a:solidFill>
            <a:srgbClr val="000000"/>
          </a:solidFill>
          <a:miter lim="800000"/>
        </a:ln>
      </xdr:spPr>
    </xdr:sp>
    <xdr:clientData/>
  </xdr:twoCellAnchor>
  <xdr:twoCellAnchor>
    <xdr:from>
      <xdr:col>1</xdr:col>
      <xdr:colOff>0</xdr:colOff>
      <xdr:row>94</xdr:row>
      <xdr:rowOff>49530</xdr:rowOff>
    </xdr:from>
    <xdr:to>
      <xdr:col>2</xdr:col>
      <xdr:colOff>7620</xdr:colOff>
      <xdr:row>96</xdr:row>
      <xdr:rowOff>0</xdr:rowOff>
    </xdr:to>
    <xdr:sp macro="" textlink="">
      <xdr:nvSpPr>
        <xdr:cNvPr id="1543" name="AutoShape 46">
          <a:extLst>
            <a:ext uri="{FF2B5EF4-FFF2-40B4-BE49-F238E27FC236}">
              <a16:creationId xmlns:a16="http://schemas.microsoft.com/office/drawing/2014/main" id="{8E323A00-4DA6-4493-A628-6EF5716B0D05}"/>
            </a:ext>
          </a:extLst>
        </xdr:cNvPr>
        <xdr:cNvSpPr>
          <a:spLocks noChangeArrowheads="1"/>
        </xdr:cNvSpPr>
      </xdr:nvSpPr>
      <xdr:spPr>
        <a:xfrm>
          <a:off x="541020" y="17194530"/>
          <a:ext cx="396240" cy="300990"/>
        </a:xfrm>
        <a:prstGeom prst="triangle">
          <a:avLst>
            <a:gd name="adj" fmla="val 50000"/>
          </a:avLst>
        </a:prstGeom>
        <a:solidFill>
          <a:srgbClr val="FF0000"/>
        </a:solidFill>
        <a:ln w="9525">
          <a:solidFill>
            <a:srgbClr val="000000"/>
          </a:solidFill>
          <a:miter lim="800000"/>
        </a:ln>
      </xdr:spPr>
    </xdr:sp>
    <xdr:clientData/>
  </xdr:twoCellAnchor>
  <xdr:twoCellAnchor>
    <xdr:from>
      <xdr:col>8</xdr:col>
      <xdr:colOff>435427</xdr:colOff>
      <xdr:row>94</xdr:row>
      <xdr:rowOff>64926</xdr:rowOff>
    </xdr:from>
    <xdr:to>
      <xdr:col>9</xdr:col>
      <xdr:colOff>365447</xdr:colOff>
      <xdr:row>96</xdr:row>
      <xdr:rowOff>7776</xdr:rowOff>
    </xdr:to>
    <xdr:sp macro="" textlink="">
      <xdr:nvSpPr>
        <xdr:cNvPr id="1545" name="AutoShape 46">
          <a:extLst>
            <a:ext uri="{FF2B5EF4-FFF2-40B4-BE49-F238E27FC236}">
              <a16:creationId xmlns:a16="http://schemas.microsoft.com/office/drawing/2014/main" id="{8B2E03BB-3E2F-4187-AF1D-B4EF86337687}"/>
            </a:ext>
          </a:extLst>
        </xdr:cNvPr>
        <xdr:cNvSpPr>
          <a:spLocks noChangeArrowheads="1"/>
        </xdr:cNvSpPr>
      </xdr:nvSpPr>
      <xdr:spPr>
        <a:xfrm>
          <a:off x="3864427" y="17497620"/>
          <a:ext cx="365449" cy="300523"/>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94</xdr:row>
      <xdr:rowOff>57150</xdr:rowOff>
    </xdr:from>
    <xdr:to>
      <xdr:col>3</xdr:col>
      <xdr:colOff>352425</xdr:colOff>
      <xdr:row>96</xdr:row>
      <xdr:rowOff>0</xdr:rowOff>
    </xdr:to>
    <xdr:sp macro="" textlink="">
      <xdr:nvSpPr>
        <xdr:cNvPr id="1548" name="AutoShape 46">
          <a:extLst>
            <a:ext uri="{FF2B5EF4-FFF2-40B4-BE49-F238E27FC236}">
              <a16:creationId xmlns:a16="http://schemas.microsoft.com/office/drawing/2014/main" id="{A70A1166-910C-4D22-BEC4-55120DF70583}"/>
            </a:ext>
          </a:extLst>
        </xdr:cNvPr>
        <xdr:cNvSpPr>
          <a:spLocks noChangeArrowheads="1"/>
        </xdr:cNvSpPr>
      </xdr:nvSpPr>
      <xdr:spPr>
        <a:xfrm>
          <a:off x="1440180" y="172021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7777</xdr:colOff>
      <xdr:row>94</xdr:row>
      <xdr:rowOff>64926</xdr:rowOff>
    </xdr:from>
    <xdr:to>
      <xdr:col>12</xdr:col>
      <xdr:colOff>2528</xdr:colOff>
      <xdr:row>96</xdr:row>
      <xdr:rowOff>1</xdr:rowOff>
    </xdr:to>
    <xdr:sp macro="" textlink="">
      <xdr:nvSpPr>
        <xdr:cNvPr id="1552" name="AutoShape 46">
          <a:extLst>
            <a:ext uri="{FF2B5EF4-FFF2-40B4-BE49-F238E27FC236}">
              <a16:creationId xmlns:a16="http://schemas.microsoft.com/office/drawing/2014/main" id="{E7A3F398-530B-4057-BE96-F1CBC4BE953C}"/>
            </a:ext>
          </a:extLst>
        </xdr:cNvPr>
        <xdr:cNvSpPr>
          <a:spLocks noChangeArrowheads="1"/>
        </xdr:cNvSpPr>
      </xdr:nvSpPr>
      <xdr:spPr>
        <a:xfrm>
          <a:off x="4657532" y="17497620"/>
          <a:ext cx="360200" cy="292748"/>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85</xdr:row>
      <xdr:rowOff>57150</xdr:rowOff>
    </xdr:from>
    <xdr:to>
      <xdr:col>16</xdr:col>
      <xdr:colOff>0</xdr:colOff>
      <xdr:row>87</xdr:row>
      <xdr:rowOff>0</xdr:rowOff>
    </xdr:to>
    <xdr:sp macro="" textlink="">
      <xdr:nvSpPr>
        <xdr:cNvPr id="1553" name="AutoShape 46">
          <a:extLst>
            <a:ext uri="{FF2B5EF4-FFF2-40B4-BE49-F238E27FC236}">
              <a16:creationId xmlns:a16="http://schemas.microsoft.com/office/drawing/2014/main" id="{560E38A3-8B59-416D-85E6-C03CBF4A3C1A}"/>
            </a:ext>
          </a:extLst>
        </xdr:cNvPr>
        <xdr:cNvSpPr>
          <a:spLocks noChangeArrowheads="1"/>
        </xdr:cNvSpPr>
      </xdr:nvSpPr>
      <xdr:spPr>
        <a:xfrm>
          <a:off x="6210300" y="15624810"/>
          <a:ext cx="365760"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85</xdr:row>
      <xdr:rowOff>57150</xdr:rowOff>
    </xdr:from>
    <xdr:to>
      <xdr:col>21</xdr:col>
      <xdr:colOff>352425</xdr:colOff>
      <xdr:row>87</xdr:row>
      <xdr:rowOff>0</xdr:rowOff>
    </xdr:to>
    <xdr:sp macro="" textlink="">
      <xdr:nvSpPr>
        <xdr:cNvPr id="1554" name="AutoShape 46">
          <a:extLst>
            <a:ext uri="{FF2B5EF4-FFF2-40B4-BE49-F238E27FC236}">
              <a16:creationId xmlns:a16="http://schemas.microsoft.com/office/drawing/2014/main" id="{0A0ED271-77C1-4E97-BAFB-B84AD59E3105}"/>
            </a:ext>
          </a:extLst>
        </xdr:cNvPr>
        <xdr:cNvSpPr>
          <a:spLocks noChangeArrowheads="1"/>
        </xdr:cNvSpPr>
      </xdr:nvSpPr>
      <xdr:spPr>
        <a:xfrm>
          <a:off x="8572500" y="1562481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85</xdr:row>
      <xdr:rowOff>57150</xdr:rowOff>
    </xdr:from>
    <xdr:to>
      <xdr:col>23</xdr:col>
      <xdr:colOff>352425</xdr:colOff>
      <xdr:row>87</xdr:row>
      <xdr:rowOff>0</xdr:rowOff>
    </xdr:to>
    <xdr:sp macro="" textlink="">
      <xdr:nvSpPr>
        <xdr:cNvPr id="1555" name="AutoShape 46">
          <a:extLst>
            <a:ext uri="{FF2B5EF4-FFF2-40B4-BE49-F238E27FC236}">
              <a16:creationId xmlns:a16="http://schemas.microsoft.com/office/drawing/2014/main" id="{8057CB83-4B91-4508-A1BC-1BCCC3EC2A78}"/>
            </a:ext>
          </a:extLst>
        </xdr:cNvPr>
        <xdr:cNvSpPr>
          <a:spLocks noChangeArrowheads="1"/>
        </xdr:cNvSpPr>
      </xdr:nvSpPr>
      <xdr:spPr>
        <a:xfrm>
          <a:off x="9349740" y="1562481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85</xdr:row>
      <xdr:rowOff>57150</xdr:rowOff>
    </xdr:from>
    <xdr:to>
      <xdr:col>25</xdr:col>
      <xdr:colOff>352425</xdr:colOff>
      <xdr:row>87</xdr:row>
      <xdr:rowOff>0</xdr:rowOff>
    </xdr:to>
    <xdr:sp macro="" textlink="">
      <xdr:nvSpPr>
        <xdr:cNvPr id="1556" name="AutoShape 46">
          <a:extLst>
            <a:ext uri="{FF2B5EF4-FFF2-40B4-BE49-F238E27FC236}">
              <a16:creationId xmlns:a16="http://schemas.microsoft.com/office/drawing/2014/main" id="{CD770F33-9A9D-4B68-BB42-2E016616ED56}"/>
            </a:ext>
          </a:extLst>
        </xdr:cNvPr>
        <xdr:cNvSpPr>
          <a:spLocks noChangeArrowheads="1"/>
        </xdr:cNvSpPr>
      </xdr:nvSpPr>
      <xdr:spPr>
        <a:xfrm>
          <a:off x="10119360" y="1562481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85</xdr:row>
      <xdr:rowOff>57150</xdr:rowOff>
    </xdr:from>
    <xdr:to>
      <xdr:col>27</xdr:col>
      <xdr:colOff>352425</xdr:colOff>
      <xdr:row>87</xdr:row>
      <xdr:rowOff>0</xdr:rowOff>
    </xdr:to>
    <xdr:sp macro="" textlink="">
      <xdr:nvSpPr>
        <xdr:cNvPr id="1557" name="AutoShape 46">
          <a:extLst>
            <a:ext uri="{FF2B5EF4-FFF2-40B4-BE49-F238E27FC236}">
              <a16:creationId xmlns:a16="http://schemas.microsoft.com/office/drawing/2014/main" id="{43B86CD6-9B25-4602-916D-63E9170C1FB6}"/>
            </a:ext>
          </a:extLst>
        </xdr:cNvPr>
        <xdr:cNvSpPr>
          <a:spLocks noChangeArrowheads="1"/>
        </xdr:cNvSpPr>
      </xdr:nvSpPr>
      <xdr:spPr>
        <a:xfrm>
          <a:off x="10873740" y="15624810"/>
          <a:ext cx="352425" cy="293370"/>
        </a:xfrm>
        <a:prstGeom prst="triangle">
          <a:avLst>
            <a:gd name="adj" fmla="val 50000"/>
          </a:avLst>
        </a:prstGeom>
        <a:noFill/>
        <a:ln w="9525">
          <a:solidFill>
            <a:srgbClr val="000000"/>
          </a:solidFill>
          <a:miter lim="800000"/>
        </a:ln>
      </xdr:spPr>
    </xdr:sp>
    <xdr:clientData/>
  </xdr:twoCellAnchor>
  <xdr:twoCellAnchor>
    <xdr:from>
      <xdr:col>13</xdr:col>
      <xdr:colOff>0</xdr:colOff>
      <xdr:row>85</xdr:row>
      <xdr:rowOff>57150</xdr:rowOff>
    </xdr:from>
    <xdr:to>
      <xdr:col>13</xdr:col>
      <xdr:colOff>352425</xdr:colOff>
      <xdr:row>87</xdr:row>
      <xdr:rowOff>0</xdr:rowOff>
    </xdr:to>
    <xdr:sp macro="" textlink="">
      <xdr:nvSpPr>
        <xdr:cNvPr id="1558" name="AutoShape 46">
          <a:extLst>
            <a:ext uri="{FF2B5EF4-FFF2-40B4-BE49-F238E27FC236}">
              <a16:creationId xmlns:a16="http://schemas.microsoft.com/office/drawing/2014/main" id="{E7DBFAA3-7DB9-41A3-B0A7-4465A41CCA37}"/>
            </a:ext>
          </a:extLst>
        </xdr:cNvPr>
        <xdr:cNvSpPr>
          <a:spLocks noChangeArrowheads="1"/>
        </xdr:cNvSpPr>
      </xdr:nvSpPr>
      <xdr:spPr>
        <a:xfrm>
          <a:off x="5425440" y="1562481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87</xdr:row>
      <xdr:rowOff>0</xdr:rowOff>
    </xdr:from>
    <xdr:to>
      <xdr:col>23</xdr:col>
      <xdr:colOff>352425</xdr:colOff>
      <xdr:row>87</xdr:row>
      <xdr:rowOff>0</xdr:rowOff>
    </xdr:to>
    <xdr:sp macro="" textlink="">
      <xdr:nvSpPr>
        <xdr:cNvPr id="1567" name="AutoShape 46">
          <a:extLst>
            <a:ext uri="{FF2B5EF4-FFF2-40B4-BE49-F238E27FC236}">
              <a16:creationId xmlns:a16="http://schemas.microsoft.com/office/drawing/2014/main" id="{54A6454C-C160-4248-AABC-F813B6E9F824}"/>
            </a:ext>
          </a:extLst>
        </xdr:cNvPr>
        <xdr:cNvSpPr>
          <a:spLocks noChangeArrowheads="1"/>
        </xdr:cNvSpPr>
      </xdr:nvSpPr>
      <xdr:spPr>
        <a:xfrm>
          <a:off x="9349740" y="159181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87</xdr:row>
      <xdr:rowOff>0</xdr:rowOff>
    </xdr:from>
    <xdr:to>
      <xdr:col>19</xdr:col>
      <xdr:colOff>352425</xdr:colOff>
      <xdr:row>87</xdr:row>
      <xdr:rowOff>0</xdr:rowOff>
    </xdr:to>
    <xdr:sp macro="" textlink="">
      <xdr:nvSpPr>
        <xdr:cNvPr id="1568" name="AutoShape 46">
          <a:extLst>
            <a:ext uri="{FF2B5EF4-FFF2-40B4-BE49-F238E27FC236}">
              <a16:creationId xmlns:a16="http://schemas.microsoft.com/office/drawing/2014/main" id="{C2B440F7-589D-497C-B744-00E350BE9522}"/>
            </a:ext>
          </a:extLst>
        </xdr:cNvPr>
        <xdr:cNvSpPr>
          <a:spLocks noChangeArrowheads="1"/>
        </xdr:cNvSpPr>
      </xdr:nvSpPr>
      <xdr:spPr>
        <a:xfrm>
          <a:off x="7772400" y="1591818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87</xdr:row>
      <xdr:rowOff>0</xdr:rowOff>
    </xdr:from>
    <xdr:to>
      <xdr:col>25</xdr:col>
      <xdr:colOff>352425</xdr:colOff>
      <xdr:row>87</xdr:row>
      <xdr:rowOff>0</xdr:rowOff>
    </xdr:to>
    <xdr:sp macro="" textlink="">
      <xdr:nvSpPr>
        <xdr:cNvPr id="1569" name="AutoShape 46">
          <a:extLst>
            <a:ext uri="{FF2B5EF4-FFF2-40B4-BE49-F238E27FC236}">
              <a16:creationId xmlns:a16="http://schemas.microsoft.com/office/drawing/2014/main" id="{906DED9E-3224-4947-A62E-A2761B416044}"/>
            </a:ext>
          </a:extLst>
        </xdr:cNvPr>
        <xdr:cNvSpPr>
          <a:spLocks noChangeArrowheads="1"/>
        </xdr:cNvSpPr>
      </xdr:nvSpPr>
      <xdr:spPr>
        <a:xfrm>
          <a:off x="10119360" y="1591818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85</xdr:row>
      <xdr:rowOff>57150</xdr:rowOff>
    </xdr:from>
    <xdr:to>
      <xdr:col>17</xdr:col>
      <xdr:colOff>352425</xdr:colOff>
      <xdr:row>87</xdr:row>
      <xdr:rowOff>0</xdr:rowOff>
    </xdr:to>
    <xdr:sp macro="" textlink="">
      <xdr:nvSpPr>
        <xdr:cNvPr id="1572" name="AutoShape 46">
          <a:extLst>
            <a:ext uri="{FF2B5EF4-FFF2-40B4-BE49-F238E27FC236}">
              <a16:creationId xmlns:a16="http://schemas.microsoft.com/office/drawing/2014/main" id="{1D1779DE-DC48-41C0-BD07-5C1B3645BFD7}"/>
            </a:ext>
          </a:extLst>
        </xdr:cNvPr>
        <xdr:cNvSpPr>
          <a:spLocks noChangeArrowheads="1"/>
        </xdr:cNvSpPr>
      </xdr:nvSpPr>
      <xdr:spPr>
        <a:xfrm>
          <a:off x="699516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85</xdr:row>
      <xdr:rowOff>57150</xdr:rowOff>
    </xdr:from>
    <xdr:to>
      <xdr:col>19</xdr:col>
      <xdr:colOff>352425</xdr:colOff>
      <xdr:row>87</xdr:row>
      <xdr:rowOff>0</xdr:rowOff>
    </xdr:to>
    <xdr:sp macro="" textlink="">
      <xdr:nvSpPr>
        <xdr:cNvPr id="1573" name="AutoShape 46">
          <a:extLst>
            <a:ext uri="{FF2B5EF4-FFF2-40B4-BE49-F238E27FC236}">
              <a16:creationId xmlns:a16="http://schemas.microsoft.com/office/drawing/2014/main" id="{29A42782-3BBF-45C3-8FC8-8415718C084C}"/>
            </a:ext>
          </a:extLst>
        </xdr:cNvPr>
        <xdr:cNvSpPr>
          <a:spLocks noChangeArrowheads="1"/>
        </xdr:cNvSpPr>
      </xdr:nvSpPr>
      <xdr:spPr>
        <a:xfrm>
          <a:off x="7772400" y="1562481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85</xdr:row>
      <xdr:rowOff>57150</xdr:rowOff>
    </xdr:from>
    <xdr:to>
      <xdr:col>16</xdr:col>
      <xdr:colOff>0</xdr:colOff>
      <xdr:row>87</xdr:row>
      <xdr:rowOff>0</xdr:rowOff>
    </xdr:to>
    <xdr:sp macro="" textlink="">
      <xdr:nvSpPr>
        <xdr:cNvPr id="1574" name="AutoShape 46">
          <a:extLst>
            <a:ext uri="{FF2B5EF4-FFF2-40B4-BE49-F238E27FC236}">
              <a16:creationId xmlns:a16="http://schemas.microsoft.com/office/drawing/2014/main" id="{CB3DED8D-9CD1-493C-9381-A42428B0DCF2}"/>
            </a:ext>
          </a:extLst>
        </xdr:cNvPr>
        <xdr:cNvSpPr>
          <a:spLocks noChangeArrowheads="1"/>
        </xdr:cNvSpPr>
      </xdr:nvSpPr>
      <xdr:spPr>
        <a:xfrm>
          <a:off x="6210300" y="156248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85</xdr:row>
      <xdr:rowOff>57150</xdr:rowOff>
    </xdr:from>
    <xdr:to>
      <xdr:col>21</xdr:col>
      <xdr:colOff>352425</xdr:colOff>
      <xdr:row>87</xdr:row>
      <xdr:rowOff>0</xdr:rowOff>
    </xdr:to>
    <xdr:sp macro="" textlink="">
      <xdr:nvSpPr>
        <xdr:cNvPr id="1575" name="AutoShape 46">
          <a:extLst>
            <a:ext uri="{FF2B5EF4-FFF2-40B4-BE49-F238E27FC236}">
              <a16:creationId xmlns:a16="http://schemas.microsoft.com/office/drawing/2014/main" id="{67B9B0CE-3F26-4D9C-8C09-BCF00D64C598}"/>
            </a:ext>
          </a:extLst>
        </xdr:cNvPr>
        <xdr:cNvSpPr>
          <a:spLocks noChangeArrowheads="1"/>
        </xdr:cNvSpPr>
      </xdr:nvSpPr>
      <xdr:spPr>
        <a:xfrm>
          <a:off x="857250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85</xdr:row>
      <xdr:rowOff>57150</xdr:rowOff>
    </xdr:from>
    <xdr:to>
      <xdr:col>23</xdr:col>
      <xdr:colOff>352425</xdr:colOff>
      <xdr:row>87</xdr:row>
      <xdr:rowOff>0</xdr:rowOff>
    </xdr:to>
    <xdr:sp macro="" textlink="">
      <xdr:nvSpPr>
        <xdr:cNvPr id="1576" name="AutoShape 46">
          <a:extLst>
            <a:ext uri="{FF2B5EF4-FFF2-40B4-BE49-F238E27FC236}">
              <a16:creationId xmlns:a16="http://schemas.microsoft.com/office/drawing/2014/main" id="{DD550C76-0AEF-4BDC-A651-768DF7A45C1D}"/>
            </a:ext>
          </a:extLst>
        </xdr:cNvPr>
        <xdr:cNvSpPr>
          <a:spLocks noChangeArrowheads="1"/>
        </xdr:cNvSpPr>
      </xdr:nvSpPr>
      <xdr:spPr>
        <a:xfrm>
          <a:off x="934974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85</xdr:row>
      <xdr:rowOff>57150</xdr:rowOff>
    </xdr:from>
    <xdr:to>
      <xdr:col>25</xdr:col>
      <xdr:colOff>352425</xdr:colOff>
      <xdr:row>87</xdr:row>
      <xdr:rowOff>0</xdr:rowOff>
    </xdr:to>
    <xdr:sp macro="" textlink="">
      <xdr:nvSpPr>
        <xdr:cNvPr id="1577" name="AutoShape 46">
          <a:extLst>
            <a:ext uri="{FF2B5EF4-FFF2-40B4-BE49-F238E27FC236}">
              <a16:creationId xmlns:a16="http://schemas.microsoft.com/office/drawing/2014/main" id="{F104B0BE-92FE-4E9D-BD5A-263EB66579E7}"/>
            </a:ext>
          </a:extLst>
        </xdr:cNvPr>
        <xdr:cNvSpPr>
          <a:spLocks noChangeArrowheads="1"/>
        </xdr:cNvSpPr>
      </xdr:nvSpPr>
      <xdr:spPr>
        <a:xfrm>
          <a:off x="1011936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85</xdr:row>
      <xdr:rowOff>57150</xdr:rowOff>
    </xdr:from>
    <xdr:to>
      <xdr:col>27</xdr:col>
      <xdr:colOff>352425</xdr:colOff>
      <xdr:row>87</xdr:row>
      <xdr:rowOff>0</xdr:rowOff>
    </xdr:to>
    <xdr:sp macro="" textlink="">
      <xdr:nvSpPr>
        <xdr:cNvPr id="1578" name="AutoShape 46">
          <a:extLst>
            <a:ext uri="{FF2B5EF4-FFF2-40B4-BE49-F238E27FC236}">
              <a16:creationId xmlns:a16="http://schemas.microsoft.com/office/drawing/2014/main" id="{FB710444-2677-4772-9A01-3BB99BCA01E2}"/>
            </a:ext>
          </a:extLst>
        </xdr:cNvPr>
        <xdr:cNvSpPr>
          <a:spLocks noChangeArrowheads="1"/>
        </xdr:cNvSpPr>
      </xdr:nvSpPr>
      <xdr:spPr>
        <a:xfrm>
          <a:off x="1087374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85</xdr:row>
      <xdr:rowOff>57150</xdr:rowOff>
    </xdr:from>
    <xdr:to>
      <xdr:col>13</xdr:col>
      <xdr:colOff>352425</xdr:colOff>
      <xdr:row>87</xdr:row>
      <xdr:rowOff>0</xdr:rowOff>
    </xdr:to>
    <xdr:sp macro="" textlink="">
      <xdr:nvSpPr>
        <xdr:cNvPr id="1579" name="AutoShape 46">
          <a:extLst>
            <a:ext uri="{FF2B5EF4-FFF2-40B4-BE49-F238E27FC236}">
              <a16:creationId xmlns:a16="http://schemas.microsoft.com/office/drawing/2014/main" id="{D6470FBD-8EC8-4C36-961A-BA1308D346EB}"/>
            </a:ext>
          </a:extLst>
        </xdr:cNvPr>
        <xdr:cNvSpPr>
          <a:spLocks noChangeArrowheads="1"/>
        </xdr:cNvSpPr>
      </xdr:nvSpPr>
      <xdr:spPr>
        <a:xfrm>
          <a:off x="542544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85</xdr:row>
      <xdr:rowOff>57150</xdr:rowOff>
    </xdr:from>
    <xdr:to>
      <xdr:col>19</xdr:col>
      <xdr:colOff>352425</xdr:colOff>
      <xdr:row>87</xdr:row>
      <xdr:rowOff>0</xdr:rowOff>
    </xdr:to>
    <xdr:sp macro="" textlink="">
      <xdr:nvSpPr>
        <xdr:cNvPr id="1587" name="AutoShape 46">
          <a:extLst>
            <a:ext uri="{FF2B5EF4-FFF2-40B4-BE49-F238E27FC236}">
              <a16:creationId xmlns:a16="http://schemas.microsoft.com/office/drawing/2014/main" id="{0863BEA6-00BE-4C4D-B442-75D89AA3AE08}"/>
            </a:ext>
          </a:extLst>
        </xdr:cNvPr>
        <xdr:cNvSpPr>
          <a:spLocks noChangeArrowheads="1"/>
        </xdr:cNvSpPr>
      </xdr:nvSpPr>
      <xdr:spPr>
        <a:xfrm>
          <a:off x="777240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85</xdr:row>
      <xdr:rowOff>57150</xdr:rowOff>
    </xdr:from>
    <xdr:to>
      <xdr:col>10</xdr:col>
      <xdr:colOff>0</xdr:colOff>
      <xdr:row>87</xdr:row>
      <xdr:rowOff>0</xdr:rowOff>
    </xdr:to>
    <xdr:sp macro="" textlink="">
      <xdr:nvSpPr>
        <xdr:cNvPr id="1588" name="AutoShape 46">
          <a:extLst>
            <a:ext uri="{FF2B5EF4-FFF2-40B4-BE49-F238E27FC236}">
              <a16:creationId xmlns:a16="http://schemas.microsoft.com/office/drawing/2014/main" id="{78FFE677-8A37-4098-93F3-944E8652D655}"/>
            </a:ext>
          </a:extLst>
        </xdr:cNvPr>
        <xdr:cNvSpPr>
          <a:spLocks noChangeArrowheads="1"/>
        </xdr:cNvSpPr>
      </xdr:nvSpPr>
      <xdr:spPr>
        <a:xfrm>
          <a:off x="3855720" y="15624810"/>
          <a:ext cx="365760" cy="293370"/>
        </a:xfrm>
        <a:prstGeom prst="triangle">
          <a:avLst>
            <a:gd name="adj" fmla="val 50000"/>
          </a:avLst>
        </a:prstGeom>
        <a:noFill/>
        <a:ln w="9525">
          <a:solidFill>
            <a:srgbClr val="000000"/>
          </a:solidFill>
          <a:miter lim="800000"/>
        </a:ln>
      </xdr:spPr>
    </xdr:sp>
    <xdr:clientData/>
  </xdr:twoCellAnchor>
  <xdr:twoCellAnchor>
    <xdr:from>
      <xdr:col>7</xdr:col>
      <xdr:colOff>0</xdr:colOff>
      <xdr:row>85</xdr:row>
      <xdr:rowOff>57150</xdr:rowOff>
    </xdr:from>
    <xdr:to>
      <xdr:col>7</xdr:col>
      <xdr:colOff>352425</xdr:colOff>
      <xdr:row>87</xdr:row>
      <xdr:rowOff>0</xdr:rowOff>
    </xdr:to>
    <xdr:sp macro="" textlink="">
      <xdr:nvSpPr>
        <xdr:cNvPr id="1589" name="AutoShape 46">
          <a:extLst>
            <a:ext uri="{FF2B5EF4-FFF2-40B4-BE49-F238E27FC236}">
              <a16:creationId xmlns:a16="http://schemas.microsoft.com/office/drawing/2014/main" id="{4469ABC7-6D87-4867-B9A1-1F765667DF94}"/>
            </a:ext>
          </a:extLst>
        </xdr:cNvPr>
        <xdr:cNvSpPr>
          <a:spLocks noChangeArrowheads="1"/>
        </xdr:cNvSpPr>
      </xdr:nvSpPr>
      <xdr:spPr>
        <a:xfrm>
          <a:off x="305562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85</xdr:row>
      <xdr:rowOff>57150</xdr:rowOff>
    </xdr:from>
    <xdr:to>
      <xdr:col>5</xdr:col>
      <xdr:colOff>352425</xdr:colOff>
      <xdr:row>87</xdr:row>
      <xdr:rowOff>0</xdr:rowOff>
    </xdr:to>
    <xdr:sp macro="" textlink="">
      <xdr:nvSpPr>
        <xdr:cNvPr id="1590" name="AutoShape 46">
          <a:extLst>
            <a:ext uri="{FF2B5EF4-FFF2-40B4-BE49-F238E27FC236}">
              <a16:creationId xmlns:a16="http://schemas.microsoft.com/office/drawing/2014/main" id="{D4812B51-E61C-47E2-B5ED-CCF6EAD98CA9}"/>
            </a:ext>
          </a:extLst>
        </xdr:cNvPr>
        <xdr:cNvSpPr>
          <a:spLocks noChangeArrowheads="1"/>
        </xdr:cNvSpPr>
      </xdr:nvSpPr>
      <xdr:spPr>
        <a:xfrm>
          <a:off x="225552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85</xdr:row>
      <xdr:rowOff>41910</xdr:rowOff>
    </xdr:from>
    <xdr:to>
      <xdr:col>4</xdr:col>
      <xdr:colOff>7620</xdr:colOff>
      <xdr:row>87</xdr:row>
      <xdr:rowOff>0</xdr:rowOff>
    </xdr:to>
    <xdr:sp macro="" textlink="">
      <xdr:nvSpPr>
        <xdr:cNvPr id="1591" name="AutoShape 46">
          <a:extLst>
            <a:ext uri="{FF2B5EF4-FFF2-40B4-BE49-F238E27FC236}">
              <a16:creationId xmlns:a16="http://schemas.microsoft.com/office/drawing/2014/main" id="{B2C2E156-1F2B-4E12-807D-6F5EF549B2B3}"/>
            </a:ext>
          </a:extLst>
        </xdr:cNvPr>
        <xdr:cNvSpPr>
          <a:spLocks noChangeArrowheads="1"/>
        </xdr:cNvSpPr>
      </xdr:nvSpPr>
      <xdr:spPr>
        <a:xfrm>
          <a:off x="1440180" y="15609570"/>
          <a:ext cx="388620" cy="30861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85</xdr:row>
      <xdr:rowOff>34446</xdr:rowOff>
    </xdr:from>
    <xdr:to>
      <xdr:col>2</xdr:col>
      <xdr:colOff>0</xdr:colOff>
      <xdr:row>87</xdr:row>
      <xdr:rowOff>1</xdr:rowOff>
    </xdr:to>
    <xdr:sp macro="" textlink="">
      <xdr:nvSpPr>
        <xdr:cNvPr id="1595" name="AutoShape 46">
          <a:extLst>
            <a:ext uri="{FF2B5EF4-FFF2-40B4-BE49-F238E27FC236}">
              <a16:creationId xmlns:a16="http://schemas.microsoft.com/office/drawing/2014/main" id="{EFF8D8C7-5CEC-4E60-BE2B-9EEEA00B8B17}"/>
            </a:ext>
          </a:extLst>
        </xdr:cNvPr>
        <xdr:cNvSpPr>
          <a:spLocks noChangeArrowheads="1"/>
        </xdr:cNvSpPr>
      </xdr:nvSpPr>
      <xdr:spPr>
        <a:xfrm>
          <a:off x="544286" y="15857609"/>
          <a:ext cx="388775" cy="323229"/>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85</xdr:row>
      <xdr:rowOff>57150</xdr:rowOff>
    </xdr:from>
    <xdr:to>
      <xdr:col>10</xdr:col>
      <xdr:colOff>0</xdr:colOff>
      <xdr:row>87</xdr:row>
      <xdr:rowOff>0</xdr:rowOff>
    </xdr:to>
    <xdr:sp macro="" textlink="">
      <xdr:nvSpPr>
        <xdr:cNvPr id="1597" name="AutoShape 46">
          <a:extLst>
            <a:ext uri="{FF2B5EF4-FFF2-40B4-BE49-F238E27FC236}">
              <a16:creationId xmlns:a16="http://schemas.microsoft.com/office/drawing/2014/main" id="{33EEA15A-FB9B-499C-925C-11BD334BF341}"/>
            </a:ext>
          </a:extLst>
        </xdr:cNvPr>
        <xdr:cNvSpPr>
          <a:spLocks noChangeArrowheads="1"/>
        </xdr:cNvSpPr>
      </xdr:nvSpPr>
      <xdr:spPr>
        <a:xfrm>
          <a:off x="3855720" y="156248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85</xdr:row>
      <xdr:rowOff>57150</xdr:rowOff>
    </xdr:from>
    <xdr:to>
      <xdr:col>11</xdr:col>
      <xdr:colOff>352425</xdr:colOff>
      <xdr:row>87</xdr:row>
      <xdr:rowOff>0</xdr:rowOff>
    </xdr:to>
    <xdr:sp macro="" textlink="">
      <xdr:nvSpPr>
        <xdr:cNvPr id="1603" name="AutoShape 46">
          <a:extLst>
            <a:ext uri="{FF2B5EF4-FFF2-40B4-BE49-F238E27FC236}">
              <a16:creationId xmlns:a16="http://schemas.microsoft.com/office/drawing/2014/main" id="{0A56396C-3A19-4B2E-990E-82A61198B006}"/>
            </a:ext>
          </a:extLst>
        </xdr:cNvPr>
        <xdr:cNvSpPr>
          <a:spLocks noChangeArrowheads="1"/>
        </xdr:cNvSpPr>
      </xdr:nvSpPr>
      <xdr:spPr>
        <a:xfrm>
          <a:off x="4640580" y="156248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76</xdr:row>
      <xdr:rowOff>57150</xdr:rowOff>
    </xdr:from>
    <xdr:to>
      <xdr:col>16</xdr:col>
      <xdr:colOff>0</xdr:colOff>
      <xdr:row>78</xdr:row>
      <xdr:rowOff>0</xdr:rowOff>
    </xdr:to>
    <xdr:sp macro="" textlink="">
      <xdr:nvSpPr>
        <xdr:cNvPr id="1605" name="AutoShape 46">
          <a:extLst>
            <a:ext uri="{FF2B5EF4-FFF2-40B4-BE49-F238E27FC236}">
              <a16:creationId xmlns:a16="http://schemas.microsoft.com/office/drawing/2014/main" id="{2600C717-AAEA-4B41-818B-5AF0BE0B49D9}"/>
            </a:ext>
          </a:extLst>
        </xdr:cNvPr>
        <xdr:cNvSpPr>
          <a:spLocks noChangeArrowheads="1"/>
        </xdr:cNvSpPr>
      </xdr:nvSpPr>
      <xdr:spPr>
        <a:xfrm>
          <a:off x="6210300" y="14047470"/>
          <a:ext cx="365760"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76</xdr:row>
      <xdr:rowOff>57150</xdr:rowOff>
    </xdr:from>
    <xdr:to>
      <xdr:col>21</xdr:col>
      <xdr:colOff>352425</xdr:colOff>
      <xdr:row>78</xdr:row>
      <xdr:rowOff>0</xdr:rowOff>
    </xdr:to>
    <xdr:sp macro="" textlink="">
      <xdr:nvSpPr>
        <xdr:cNvPr id="1606" name="AutoShape 46">
          <a:extLst>
            <a:ext uri="{FF2B5EF4-FFF2-40B4-BE49-F238E27FC236}">
              <a16:creationId xmlns:a16="http://schemas.microsoft.com/office/drawing/2014/main" id="{B0BB27F2-55CF-460B-B8B8-4347E0BA6897}"/>
            </a:ext>
          </a:extLst>
        </xdr:cNvPr>
        <xdr:cNvSpPr>
          <a:spLocks noChangeArrowheads="1"/>
        </xdr:cNvSpPr>
      </xdr:nvSpPr>
      <xdr:spPr>
        <a:xfrm>
          <a:off x="8572500" y="1404747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76</xdr:row>
      <xdr:rowOff>57150</xdr:rowOff>
    </xdr:from>
    <xdr:to>
      <xdr:col>23</xdr:col>
      <xdr:colOff>352425</xdr:colOff>
      <xdr:row>78</xdr:row>
      <xdr:rowOff>0</xdr:rowOff>
    </xdr:to>
    <xdr:sp macro="" textlink="">
      <xdr:nvSpPr>
        <xdr:cNvPr id="1607" name="AutoShape 46">
          <a:extLst>
            <a:ext uri="{FF2B5EF4-FFF2-40B4-BE49-F238E27FC236}">
              <a16:creationId xmlns:a16="http://schemas.microsoft.com/office/drawing/2014/main" id="{870EEFD3-6421-4980-B126-C06D78C45770}"/>
            </a:ext>
          </a:extLst>
        </xdr:cNvPr>
        <xdr:cNvSpPr>
          <a:spLocks noChangeArrowheads="1"/>
        </xdr:cNvSpPr>
      </xdr:nvSpPr>
      <xdr:spPr>
        <a:xfrm>
          <a:off x="9349740" y="1404747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76</xdr:row>
      <xdr:rowOff>57150</xdr:rowOff>
    </xdr:from>
    <xdr:to>
      <xdr:col>25</xdr:col>
      <xdr:colOff>352425</xdr:colOff>
      <xdr:row>78</xdr:row>
      <xdr:rowOff>0</xdr:rowOff>
    </xdr:to>
    <xdr:sp macro="" textlink="">
      <xdr:nvSpPr>
        <xdr:cNvPr id="1608" name="AutoShape 46">
          <a:extLst>
            <a:ext uri="{FF2B5EF4-FFF2-40B4-BE49-F238E27FC236}">
              <a16:creationId xmlns:a16="http://schemas.microsoft.com/office/drawing/2014/main" id="{399C78FC-5DED-4913-AC2C-2BE01BE5FB2B}"/>
            </a:ext>
          </a:extLst>
        </xdr:cNvPr>
        <xdr:cNvSpPr>
          <a:spLocks noChangeArrowheads="1"/>
        </xdr:cNvSpPr>
      </xdr:nvSpPr>
      <xdr:spPr>
        <a:xfrm>
          <a:off x="10119360" y="1404747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76</xdr:row>
      <xdr:rowOff>57150</xdr:rowOff>
    </xdr:from>
    <xdr:to>
      <xdr:col>27</xdr:col>
      <xdr:colOff>352425</xdr:colOff>
      <xdr:row>78</xdr:row>
      <xdr:rowOff>0</xdr:rowOff>
    </xdr:to>
    <xdr:sp macro="" textlink="">
      <xdr:nvSpPr>
        <xdr:cNvPr id="1609" name="AutoShape 46">
          <a:extLst>
            <a:ext uri="{FF2B5EF4-FFF2-40B4-BE49-F238E27FC236}">
              <a16:creationId xmlns:a16="http://schemas.microsoft.com/office/drawing/2014/main" id="{D4C4F6F0-EB2B-4BFF-BC76-1E28BE8A1A35}"/>
            </a:ext>
          </a:extLst>
        </xdr:cNvPr>
        <xdr:cNvSpPr>
          <a:spLocks noChangeArrowheads="1"/>
        </xdr:cNvSpPr>
      </xdr:nvSpPr>
      <xdr:spPr>
        <a:xfrm>
          <a:off x="1087374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76</xdr:row>
      <xdr:rowOff>57150</xdr:rowOff>
    </xdr:from>
    <xdr:to>
      <xdr:col>13</xdr:col>
      <xdr:colOff>352425</xdr:colOff>
      <xdr:row>78</xdr:row>
      <xdr:rowOff>0</xdr:rowOff>
    </xdr:to>
    <xdr:sp macro="" textlink="">
      <xdr:nvSpPr>
        <xdr:cNvPr id="1610" name="AutoShape 46">
          <a:extLst>
            <a:ext uri="{FF2B5EF4-FFF2-40B4-BE49-F238E27FC236}">
              <a16:creationId xmlns:a16="http://schemas.microsoft.com/office/drawing/2014/main" id="{5147CD48-3322-4456-9F8F-3888AC831B63}"/>
            </a:ext>
          </a:extLst>
        </xdr:cNvPr>
        <xdr:cNvSpPr>
          <a:spLocks noChangeArrowheads="1"/>
        </xdr:cNvSpPr>
      </xdr:nvSpPr>
      <xdr:spPr>
        <a:xfrm>
          <a:off x="5425440" y="14047470"/>
          <a:ext cx="352425"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78</xdr:row>
      <xdr:rowOff>0</xdr:rowOff>
    </xdr:from>
    <xdr:to>
      <xdr:col>21</xdr:col>
      <xdr:colOff>352425</xdr:colOff>
      <xdr:row>78</xdr:row>
      <xdr:rowOff>0</xdr:rowOff>
    </xdr:to>
    <xdr:sp macro="" textlink="">
      <xdr:nvSpPr>
        <xdr:cNvPr id="1618" name="AutoShape 46">
          <a:extLst>
            <a:ext uri="{FF2B5EF4-FFF2-40B4-BE49-F238E27FC236}">
              <a16:creationId xmlns:a16="http://schemas.microsoft.com/office/drawing/2014/main" id="{A49EFCC8-2256-4CE4-9D3B-8CA38047D124}"/>
            </a:ext>
          </a:extLst>
        </xdr:cNvPr>
        <xdr:cNvSpPr>
          <a:spLocks noChangeArrowheads="1"/>
        </xdr:cNvSpPr>
      </xdr:nvSpPr>
      <xdr:spPr>
        <a:xfrm>
          <a:off x="8572500" y="1434084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78</xdr:row>
      <xdr:rowOff>0</xdr:rowOff>
    </xdr:from>
    <xdr:to>
      <xdr:col>23</xdr:col>
      <xdr:colOff>352425</xdr:colOff>
      <xdr:row>78</xdr:row>
      <xdr:rowOff>0</xdr:rowOff>
    </xdr:to>
    <xdr:sp macro="" textlink="">
      <xdr:nvSpPr>
        <xdr:cNvPr id="1619" name="AutoShape 46">
          <a:extLst>
            <a:ext uri="{FF2B5EF4-FFF2-40B4-BE49-F238E27FC236}">
              <a16:creationId xmlns:a16="http://schemas.microsoft.com/office/drawing/2014/main" id="{80EC680A-3C10-46F8-A999-9115F05E1F8F}"/>
            </a:ext>
          </a:extLst>
        </xdr:cNvPr>
        <xdr:cNvSpPr>
          <a:spLocks noChangeArrowheads="1"/>
        </xdr:cNvSpPr>
      </xdr:nvSpPr>
      <xdr:spPr>
        <a:xfrm>
          <a:off x="9349740" y="143408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78</xdr:row>
      <xdr:rowOff>0</xdr:rowOff>
    </xdr:from>
    <xdr:to>
      <xdr:col>19</xdr:col>
      <xdr:colOff>352425</xdr:colOff>
      <xdr:row>78</xdr:row>
      <xdr:rowOff>0</xdr:rowOff>
    </xdr:to>
    <xdr:sp macro="" textlink="">
      <xdr:nvSpPr>
        <xdr:cNvPr id="1620" name="AutoShape 46">
          <a:extLst>
            <a:ext uri="{FF2B5EF4-FFF2-40B4-BE49-F238E27FC236}">
              <a16:creationId xmlns:a16="http://schemas.microsoft.com/office/drawing/2014/main" id="{B1A8D843-18D9-4C21-A955-574092B66E31}"/>
            </a:ext>
          </a:extLst>
        </xdr:cNvPr>
        <xdr:cNvSpPr>
          <a:spLocks noChangeArrowheads="1"/>
        </xdr:cNvSpPr>
      </xdr:nvSpPr>
      <xdr:spPr>
        <a:xfrm>
          <a:off x="7772400" y="1434084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78</xdr:row>
      <xdr:rowOff>0</xdr:rowOff>
    </xdr:from>
    <xdr:to>
      <xdr:col>25</xdr:col>
      <xdr:colOff>352425</xdr:colOff>
      <xdr:row>78</xdr:row>
      <xdr:rowOff>0</xdr:rowOff>
    </xdr:to>
    <xdr:sp macro="" textlink="">
      <xdr:nvSpPr>
        <xdr:cNvPr id="1621" name="AutoShape 46">
          <a:extLst>
            <a:ext uri="{FF2B5EF4-FFF2-40B4-BE49-F238E27FC236}">
              <a16:creationId xmlns:a16="http://schemas.microsoft.com/office/drawing/2014/main" id="{3CE3E631-BB1C-4283-A7B7-FF9680A4C35E}"/>
            </a:ext>
          </a:extLst>
        </xdr:cNvPr>
        <xdr:cNvSpPr>
          <a:spLocks noChangeArrowheads="1"/>
        </xdr:cNvSpPr>
      </xdr:nvSpPr>
      <xdr:spPr>
        <a:xfrm>
          <a:off x="10119360" y="143408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78</xdr:row>
      <xdr:rowOff>0</xdr:rowOff>
    </xdr:from>
    <xdr:to>
      <xdr:col>19</xdr:col>
      <xdr:colOff>352425</xdr:colOff>
      <xdr:row>78</xdr:row>
      <xdr:rowOff>0</xdr:rowOff>
    </xdr:to>
    <xdr:sp macro="" textlink="">
      <xdr:nvSpPr>
        <xdr:cNvPr id="1623" name="AutoShape 46">
          <a:extLst>
            <a:ext uri="{FF2B5EF4-FFF2-40B4-BE49-F238E27FC236}">
              <a16:creationId xmlns:a16="http://schemas.microsoft.com/office/drawing/2014/main" id="{98F082B9-6D5C-46B1-8696-D8BD986946E1}"/>
            </a:ext>
          </a:extLst>
        </xdr:cNvPr>
        <xdr:cNvSpPr>
          <a:spLocks noChangeArrowheads="1"/>
        </xdr:cNvSpPr>
      </xdr:nvSpPr>
      <xdr:spPr>
        <a:xfrm>
          <a:off x="7772400" y="1434084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76</xdr:row>
      <xdr:rowOff>57150</xdr:rowOff>
    </xdr:from>
    <xdr:to>
      <xdr:col>17</xdr:col>
      <xdr:colOff>352425</xdr:colOff>
      <xdr:row>78</xdr:row>
      <xdr:rowOff>0</xdr:rowOff>
    </xdr:to>
    <xdr:sp macro="" textlink="">
      <xdr:nvSpPr>
        <xdr:cNvPr id="1624" name="AutoShape 46">
          <a:extLst>
            <a:ext uri="{FF2B5EF4-FFF2-40B4-BE49-F238E27FC236}">
              <a16:creationId xmlns:a16="http://schemas.microsoft.com/office/drawing/2014/main" id="{FE2D6041-F301-423B-8796-95A8BF70F573}"/>
            </a:ext>
          </a:extLst>
        </xdr:cNvPr>
        <xdr:cNvSpPr>
          <a:spLocks noChangeArrowheads="1"/>
        </xdr:cNvSpPr>
      </xdr:nvSpPr>
      <xdr:spPr>
        <a:xfrm>
          <a:off x="6995160" y="1404747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76</xdr:row>
      <xdr:rowOff>57150</xdr:rowOff>
    </xdr:from>
    <xdr:to>
      <xdr:col>19</xdr:col>
      <xdr:colOff>352425</xdr:colOff>
      <xdr:row>78</xdr:row>
      <xdr:rowOff>0</xdr:rowOff>
    </xdr:to>
    <xdr:sp macro="" textlink="">
      <xdr:nvSpPr>
        <xdr:cNvPr id="1625" name="AutoShape 46">
          <a:extLst>
            <a:ext uri="{FF2B5EF4-FFF2-40B4-BE49-F238E27FC236}">
              <a16:creationId xmlns:a16="http://schemas.microsoft.com/office/drawing/2014/main" id="{21879979-8F94-4D6B-9819-DEBA66BC459E}"/>
            </a:ext>
          </a:extLst>
        </xdr:cNvPr>
        <xdr:cNvSpPr>
          <a:spLocks noChangeArrowheads="1"/>
        </xdr:cNvSpPr>
      </xdr:nvSpPr>
      <xdr:spPr>
        <a:xfrm>
          <a:off x="7772400" y="1404747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76</xdr:row>
      <xdr:rowOff>57150</xdr:rowOff>
    </xdr:from>
    <xdr:to>
      <xdr:col>16</xdr:col>
      <xdr:colOff>0</xdr:colOff>
      <xdr:row>78</xdr:row>
      <xdr:rowOff>0</xdr:rowOff>
    </xdr:to>
    <xdr:sp macro="" textlink="">
      <xdr:nvSpPr>
        <xdr:cNvPr id="1626" name="AutoShape 46">
          <a:extLst>
            <a:ext uri="{FF2B5EF4-FFF2-40B4-BE49-F238E27FC236}">
              <a16:creationId xmlns:a16="http://schemas.microsoft.com/office/drawing/2014/main" id="{CDB7E630-1136-4967-8E85-9FA18FB7CDBD}"/>
            </a:ext>
          </a:extLst>
        </xdr:cNvPr>
        <xdr:cNvSpPr>
          <a:spLocks noChangeArrowheads="1"/>
        </xdr:cNvSpPr>
      </xdr:nvSpPr>
      <xdr:spPr>
        <a:xfrm>
          <a:off x="6210300" y="140474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76</xdr:row>
      <xdr:rowOff>57150</xdr:rowOff>
    </xdr:from>
    <xdr:to>
      <xdr:col>21</xdr:col>
      <xdr:colOff>352425</xdr:colOff>
      <xdr:row>78</xdr:row>
      <xdr:rowOff>0</xdr:rowOff>
    </xdr:to>
    <xdr:sp macro="" textlink="">
      <xdr:nvSpPr>
        <xdr:cNvPr id="1627" name="AutoShape 46">
          <a:extLst>
            <a:ext uri="{FF2B5EF4-FFF2-40B4-BE49-F238E27FC236}">
              <a16:creationId xmlns:a16="http://schemas.microsoft.com/office/drawing/2014/main" id="{763C804A-DA41-4FD4-83CC-98A3CBBF49C7}"/>
            </a:ext>
          </a:extLst>
        </xdr:cNvPr>
        <xdr:cNvSpPr>
          <a:spLocks noChangeArrowheads="1"/>
        </xdr:cNvSpPr>
      </xdr:nvSpPr>
      <xdr:spPr>
        <a:xfrm>
          <a:off x="857250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76</xdr:row>
      <xdr:rowOff>57150</xdr:rowOff>
    </xdr:from>
    <xdr:to>
      <xdr:col>23</xdr:col>
      <xdr:colOff>352425</xdr:colOff>
      <xdr:row>78</xdr:row>
      <xdr:rowOff>0</xdr:rowOff>
    </xdr:to>
    <xdr:sp macro="" textlink="">
      <xdr:nvSpPr>
        <xdr:cNvPr id="1628" name="AutoShape 46">
          <a:extLst>
            <a:ext uri="{FF2B5EF4-FFF2-40B4-BE49-F238E27FC236}">
              <a16:creationId xmlns:a16="http://schemas.microsoft.com/office/drawing/2014/main" id="{FEE79277-827B-4C72-AFD5-DFBA7D3B596D}"/>
            </a:ext>
          </a:extLst>
        </xdr:cNvPr>
        <xdr:cNvSpPr>
          <a:spLocks noChangeArrowheads="1"/>
        </xdr:cNvSpPr>
      </xdr:nvSpPr>
      <xdr:spPr>
        <a:xfrm>
          <a:off x="934974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76</xdr:row>
      <xdr:rowOff>57150</xdr:rowOff>
    </xdr:from>
    <xdr:to>
      <xdr:col>25</xdr:col>
      <xdr:colOff>352425</xdr:colOff>
      <xdr:row>78</xdr:row>
      <xdr:rowOff>0</xdr:rowOff>
    </xdr:to>
    <xdr:sp macro="" textlink="">
      <xdr:nvSpPr>
        <xdr:cNvPr id="1629" name="AutoShape 46">
          <a:extLst>
            <a:ext uri="{FF2B5EF4-FFF2-40B4-BE49-F238E27FC236}">
              <a16:creationId xmlns:a16="http://schemas.microsoft.com/office/drawing/2014/main" id="{A67FB401-B858-43CA-89A9-5D23F35BABAB}"/>
            </a:ext>
          </a:extLst>
        </xdr:cNvPr>
        <xdr:cNvSpPr>
          <a:spLocks noChangeArrowheads="1"/>
        </xdr:cNvSpPr>
      </xdr:nvSpPr>
      <xdr:spPr>
        <a:xfrm>
          <a:off x="1011936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76</xdr:row>
      <xdr:rowOff>57150</xdr:rowOff>
    </xdr:from>
    <xdr:to>
      <xdr:col>13</xdr:col>
      <xdr:colOff>352425</xdr:colOff>
      <xdr:row>78</xdr:row>
      <xdr:rowOff>0</xdr:rowOff>
    </xdr:to>
    <xdr:sp macro="" textlink="">
      <xdr:nvSpPr>
        <xdr:cNvPr id="1631" name="AutoShape 46">
          <a:extLst>
            <a:ext uri="{FF2B5EF4-FFF2-40B4-BE49-F238E27FC236}">
              <a16:creationId xmlns:a16="http://schemas.microsoft.com/office/drawing/2014/main" id="{F804F242-EFF9-4DF6-8604-E050DC770F30}"/>
            </a:ext>
          </a:extLst>
        </xdr:cNvPr>
        <xdr:cNvSpPr>
          <a:spLocks noChangeArrowheads="1"/>
        </xdr:cNvSpPr>
      </xdr:nvSpPr>
      <xdr:spPr>
        <a:xfrm>
          <a:off x="542544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78</xdr:row>
      <xdr:rowOff>0</xdr:rowOff>
    </xdr:from>
    <xdr:to>
      <xdr:col>21</xdr:col>
      <xdr:colOff>352425</xdr:colOff>
      <xdr:row>78</xdr:row>
      <xdr:rowOff>0</xdr:rowOff>
    </xdr:to>
    <xdr:sp macro="" textlink="">
      <xdr:nvSpPr>
        <xdr:cNvPr id="1632" name="AutoShape 46">
          <a:extLst>
            <a:ext uri="{FF2B5EF4-FFF2-40B4-BE49-F238E27FC236}">
              <a16:creationId xmlns:a16="http://schemas.microsoft.com/office/drawing/2014/main" id="{C501CFF6-6C7D-4144-AFCC-42AED8607624}"/>
            </a:ext>
          </a:extLst>
        </xdr:cNvPr>
        <xdr:cNvSpPr>
          <a:spLocks noChangeArrowheads="1"/>
        </xdr:cNvSpPr>
      </xdr:nvSpPr>
      <xdr:spPr>
        <a:xfrm>
          <a:off x="8572500" y="143408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78</xdr:row>
      <xdr:rowOff>0</xdr:rowOff>
    </xdr:from>
    <xdr:to>
      <xdr:col>19</xdr:col>
      <xdr:colOff>352425</xdr:colOff>
      <xdr:row>78</xdr:row>
      <xdr:rowOff>0</xdr:rowOff>
    </xdr:to>
    <xdr:sp macro="" textlink="">
      <xdr:nvSpPr>
        <xdr:cNvPr id="1634" name="AutoShape 46">
          <a:extLst>
            <a:ext uri="{FF2B5EF4-FFF2-40B4-BE49-F238E27FC236}">
              <a16:creationId xmlns:a16="http://schemas.microsoft.com/office/drawing/2014/main" id="{ADA0CE85-7DAD-475C-97DF-EF5B45FC56BD}"/>
            </a:ext>
          </a:extLst>
        </xdr:cNvPr>
        <xdr:cNvSpPr>
          <a:spLocks noChangeArrowheads="1"/>
        </xdr:cNvSpPr>
      </xdr:nvSpPr>
      <xdr:spPr>
        <a:xfrm>
          <a:off x="7772400" y="143408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78</xdr:row>
      <xdr:rowOff>0</xdr:rowOff>
    </xdr:from>
    <xdr:to>
      <xdr:col>19</xdr:col>
      <xdr:colOff>352425</xdr:colOff>
      <xdr:row>78</xdr:row>
      <xdr:rowOff>0</xdr:rowOff>
    </xdr:to>
    <xdr:sp macro="" textlink="">
      <xdr:nvSpPr>
        <xdr:cNvPr id="1637" name="AutoShape 46">
          <a:extLst>
            <a:ext uri="{FF2B5EF4-FFF2-40B4-BE49-F238E27FC236}">
              <a16:creationId xmlns:a16="http://schemas.microsoft.com/office/drawing/2014/main" id="{25C8E061-65FE-4478-A65F-C857DEE75698}"/>
            </a:ext>
          </a:extLst>
        </xdr:cNvPr>
        <xdr:cNvSpPr>
          <a:spLocks noChangeArrowheads="1"/>
        </xdr:cNvSpPr>
      </xdr:nvSpPr>
      <xdr:spPr>
        <a:xfrm>
          <a:off x="7772400" y="1434084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76</xdr:row>
      <xdr:rowOff>57150</xdr:rowOff>
    </xdr:from>
    <xdr:to>
      <xdr:col>17</xdr:col>
      <xdr:colOff>352425</xdr:colOff>
      <xdr:row>78</xdr:row>
      <xdr:rowOff>0</xdr:rowOff>
    </xdr:to>
    <xdr:sp macro="" textlink="">
      <xdr:nvSpPr>
        <xdr:cNvPr id="1638" name="AutoShape 46">
          <a:extLst>
            <a:ext uri="{FF2B5EF4-FFF2-40B4-BE49-F238E27FC236}">
              <a16:creationId xmlns:a16="http://schemas.microsoft.com/office/drawing/2014/main" id="{A4F2D884-140A-4FB3-BD6B-67B1742DD7AA}"/>
            </a:ext>
          </a:extLst>
        </xdr:cNvPr>
        <xdr:cNvSpPr>
          <a:spLocks noChangeArrowheads="1"/>
        </xdr:cNvSpPr>
      </xdr:nvSpPr>
      <xdr:spPr>
        <a:xfrm>
          <a:off x="699516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76</xdr:row>
      <xdr:rowOff>57150</xdr:rowOff>
    </xdr:from>
    <xdr:to>
      <xdr:col>19</xdr:col>
      <xdr:colOff>352425</xdr:colOff>
      <xdr:row>78</xdr:row>
      <xdr:rowOff>0</xdr:rowOff>
    </xdr:to>
    <xdr:sp macro="" textlink="">
      <xdr:nvSpPr>
        <xdr:cNvPr id="1639" name="AutoShape 46">
          <a:extLst>
            <a:ext uri="{FF2B5EF4-FFF2-40B4-BE49-F238E27FC236}">
              <a16:creationId xmlns:a16="http://schemas.microsoft.com/office/drawing/2014/main" id="{1ACF25FA-2ED4-4260-A454-87EBD8BD2C09}"/>
            </a:ext>
          </a:extLst>
        </xdr:cNvPr>
        <xdr:cNvSpPr>
          <a:spLocks noChangeArrowheads="1"/>
        </xdr:cNvSpPr>
      </xdr:nvSpPr>
      <xdr:spPr>
        <a:xfrm>
          <a:off x="777240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76</xdr:row>
      <xdr:rowOff>57150</xdr:rowOff>
    </xdr:from>
    <xdr:to>
      <xdr:col>10</xdr:col>
      <xdr:colOff>0</xdr:colOff>
      <xdr:row>78</xdr:row>
      <xdr:rowOff>0</xdr:rowOff>
    </xdr:to>
    <xdr:sp macro="" textlink="">
      <xdr:nvSpPr>
        <xdr:cNvPr id="1640" name="AutoShape 46">
          <a:extLst>
            <a:ext uri="{FF2B5EF4-FFF2-40B4-BE49-F238E27FC236}">
              <a16:creationId xmlns:a16="http://schemas.microsoft.com/office/drawing/2014/main" id="{2F756F19-5023-4776-9190-ADE831F3951C}"/>
            </a:ext>
          </a:extLst>
        </xdr:cNvPr>
        <xdr:cNvSpPr>
          <a:spLocks noChangeArrowheads="1"/>
        </xdr:cNvSpPr>
      </xdr:nvSpPr>
      <xdr:spPr>
        <a:xfrm>
          <a:off x="3855720" y="14047470"/>
          <a:ext cx="365760" cy="293370"/>
        </a:xfrm>
        <a:prstGeom prst="triangle">
          <a:avLst>
            <a:gd name="adj" fmla="val 50000"/>
          </a:avLst>
        </a:prstGeom>
        <a:noFill/>
        <a:ln w="9525">
          <a:solidFill>
            <a:srgbClr val="000000"/>
          </a:solidFill>
          <a:miter lim="800000"/>
        </a:ln>
      </xdr:spPr>
    </xdr:sp>
    <xdr:clientData/>
  </xdr:twoCellAnchor>
  <xdr:twoCellAnchor>
    <xdr:from>
      <xdr:col>7</xdr:col>
      <xdr:colOff>0</xdr:colOff>
      <xdr:row>76</xdr:row>
      <xdr:rowOff>57150</xdr:rowOff>
    </xdr:from>
    <xdr:to>
      <xdr:col>7</xdr:col>
      <xdr:colOff>352425</xdr:colOff>
      <xdr:row>78</xdr:row>
      <xdr:rowOff>0</xdr:rowOff>
    </xdr:to>
    <xdr:sp macro="" textlink="">
      <xdr:nvSpPr>
        <xdr:cNvPr id="1641" name="AutoShape 46">
          <a:extLst>
            <a:ext uri="{FF2B5EF4-FFF2-40B4-BE49-F238E27FC236}">
              <a16:creationId xmlns:a16="http://schemas.microsoft.com/office/drawing/2014/main" id="{A0E4A42B-20EF-4D5A-AB57-AA17D3B5FDEB}"/>
            </a:ext>
          </a:extLst>
        </xdr:cNvPr>
        <xdr:cNvSpPr>
          <a:spLocks noChangeArrowheads="1"/>
        </xdr:cNvSpPr>
      </xdr:nvSpPr>
      <xdr:spPr>
        <a:xfrm>
          <a:off x="3055620" y="1404747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76</xdr:row>
      <xdr:rowOff>57150</xdr:rowOff>
    </xdr:from>
    <xdr:to>
      <xdr:col>5</xdr:col>
      <xdr:colOff>352425</xdr:colOff>
      <xdr:row>78</xdr:row>
      <xdr:rowOff>0</xdr:rowOff>
    </xdr:to>
    <xdr:sp macro="" textlink="">
      <xdr:nvSpPr>
        <xdr:cNvPr id="1642" name="AutoShape 46">
          <a:extLst>
            <a:ext uri="{FF2B5EF4-FFF2-40B4-BE49-F238E27FC236}">
              <a16:creationId xmlns:a16="http://schemas.microsoft.com/office/drawing/2014/main" id="{56045FA7-5818-44DC-9A39-8031958EF394}"/>
            </a:ext>
          </a:extLst>
        </xdr:cNvPr>
        <xdr:cNvSpPr>
          <a:spLocks noChangeArrowheads="1"/>
        </xdr:cNvSpPr>
      </xdr:nvSpPr>
      <xdr:spPr>
        <a:xfrm>
          <a:off x="2255520" y="14047470"/>
          <a:ext cx="352425" cy="293370"/>
        </a:xfrm>
        <a:prstGeom prst="triangle">
          <a:avLst>
            <a:gd name="adj" fmla="val 50000"/>
          </a:avLst>
        </a:prstGeom>
        <a:noFill/>
        <a:ln w="9525">
          <a:solidFill>
            <a:srgbClr val="000000"/>
          </a:solidFill>
          <a:miter lim="800000"/>
        </a:ln>
      </xdr:spPr>
    </xdr:sp>
    <xdr:clientData/>
  </xdr:twoCellAnchor>
  <xdr:twoCellAnchor>
    <xdr:from>
      <xdr:col>3</xdr:col>
      <xdr:colOff>0</xdr:colOff>
      <xdr:row>76</xdr:row>
      <xdr:rowOff>57150</xdr:rowOff>
    </xdr:from>
    <xdr:to>
      <xdr:col>3</xdr:col>
      <xdr:colOff>352425</xdr:colOff>
      <xdr:row>78</xdr:row>
      <xdr:rowOff>0</xdr:rowOff>
    </xdr:to>
    <xdr:sp macro="" textlink="">
      <xdr:nvSpPr>
        <xdr:cNvPr id="1643" name="AutoShape 46">
          <a:extLst>
            <a:ext uri="{FF2B5EF4-FFF2-40B4-BE49-F238E27FC236}">
              <a16:creationId xmlns:a16="http://schemas.microsoft.com/office/drawing/2014/main" id="{4919D2ED-3EA8-48A6-B74B-664505D50349}"/>
            </a:ext>
          </a:extLst>
        </xdr:cNvPr>
        <xdr:cNvSpPr>
          <a:spLocks noChangeArrowheads="1"/>
        </xdr:cNvSpPr>
      </xdr:nvSpPr>
      <xdr:spPr>
        <a:xfrm>
          <a:off x="1440180" y="14047470"/>
          <a:ext cx="352425" cy="293370"/>
        </a:xfrm>
        <a:prstGeom prst="triangle">
          <a:avLst>
            <a:gd name="adj" fmla="val 50000"/>
          </a:avLst>
        </a:prstGeom>
        <a:noFill/>
        <a:ln w="9525">
          <a:solidFill>
            <a:srgbClr val="000000"/>
          </a:solidFill>
          <a:miter lim="800000"/>
        </a:ln>
      </xdr:spPr>
    </xdr:sp>
    <xdr:clientData/>
  </xdr:twoCellAnchor>
  <xdr:twoCellAnchor>
    <xdr:from>
      <xdr:col>9</xdr:col>
      <xdr:colOff>0</xdr:colOff>
      <xdr:row>76</xdr:row>
      <xdr:rowOff>57150</xdr:rowOff>
    </xdr:from>
    <xdr:to>
      <xdr:col>10</xdr:col>
      <xdr:colOff>0</xdr:colOff>
      <xdr:row>78</xdr:row>
      <xdr:rowOff>0</xdr:rowOff>
    </xdr:to>
    <xdr:sp macro="" textlink="">
      <xdr:nvSpPr>
        <xdr:cNvPr id="1649" name="AutoShape 46">
          <a:extLst>
            <a:ext uri="{FF2B5EF4-FFF2-40B4-BE49-F238E27FC236}">
              <a16:creationId xmlns:a16="http://schemas.microsoft.com/office/drawing/2014/main" id="{11D38C1F-1F34-45B3-BB9F-CEF11375FA5F}"/>
            </a:ext>
          </a:extLst>
        </xdr:cNvPr>
        <xdr:cNvSpPr>
          <a:spLocks noChangeArrowheads="1"/>
        </xdr:cNvSpPr>
      </xdr:nvSpPr>
      <xdr:spPr>
        <a:xfrm>
          <a:off x="3855720" y="140474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76</xdr:row>
      <xdr:rowOff>57150</xdr:rowOff>
    </xdr:from>
    <xdr:to>
      <xdr:col>7</xdr:col>
      <xdr:colOff>352425</xdr:colOff>
      <xdr:row>78</xdr:row>
      <xdr:rowOff>0</xdr:rowOff>
    </xdr:to>
    <xdr:sp macro="" textlink="">
      <xdr:nvSpPr>
        <xdr:cNvPr id="1650" name="AutoShape 46">
          <a:extLst>
            <a:ext uri="{FF2B5EF4-FFF2-40B4-BE49-F238E27FC236}">
              <a16:creationId xmlns:a16="http://schemas.microsoft.com/office/drawing/2014/main" id="{5E260DB6-B6A9-4BF6-BD26-168658EEE9E4}"/>
            </a:ext>
          </a:extLst>
        </xdr:cNvPr>
        <xdr:cNvSpPr>
          <a:spLocks noChangeArrowheads="1"/>
        </xdr:cNvSpPr>
      </xdr:nvSpPr>
      <xdr:spPr>
        <a:xfrm>
          <a:off x="305562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76</xdr:row>
      <xdr:rowOff>57150</xdr:rowOff>
    </xdr:from>
    <xdr:to>
      <xdr:col>5</xdr:col>
      <xdr:colOff>352425</xdr:colOff>
      <xdr:row>78</xdr:row>
      <xdr:rowOff>0</xdr:rowOff>
    </xdr:to>
    <xdr:sp macro="" textlink="">
      <xdr:nvSpPr>
        <xdr:cNvPr id="1651" name="AutoShape 46">
          <a:extLst>
            <a:ext uri="{FF2B5EF4-FFF2-40B4-BE49-F238E27FC236}">
              <a16:creationId xmlns:a16="http://schemas.microsoft.com/office/drawing/2014/main" id="{8B19C799-75D0-43AE-BDA5-8334ABE86B41}"/>
            </a:ext>
          </a:extLst>
        </xdr:cNvPr>
        <xdr:cNvSpPr>
          <a:spLocks noChangeArrowheads="1"/>
        </xdr:cNvSpPr>
      </xdr:nvSpPr>
      <xdr:spPr>
        <a:xfrm>
          <a:off x="225552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76</xdr:row>
      <xdr:rowOff>57150</xdr:rowOff>
    </xdr:from>
    <xdr:to>
      <xdr:col>3</xdr:col>
      <xdr:colOff>352425</xdr:colOff>
      <xdr:row>78</xdr:row>
      <xdr:rowOff>0</xdr:rowOff>
    </xdr:to>
    <xdr:sp macro="" textlink="">
      <xdr:nvSpPr>
        <xdr:cNvPr id="1652" name="AutoShape 46">
          <a:extLst>
            <a:ext uri="{FF2B5EF4-FFF2-40B4-BE49-F238E27FC236}">
              <a16:creationId xmlns:a16="http://schemas.microsoft.com/office/drawing/2014/main" id="{98B6DED6-CBF3-4116-8602-81E4C6067EAA}"/>
            </a:ext>
          </a:extLst>
        </xdr:cNvPr>
        <xdr:cNvSpPr>
          <a:spLocks noChangeArrowheads="1"/>
        </xdr:cNvSpPr>
      </xdr:nvSpPr>
      <xdr:spPr>
        <a:xfrm>
          <a:off x="144018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7620</xdr:colOff>
      <xdr:row>76</xdr:row>
      <xdr:rowOff>49530</xdr:rowOff>
    </xdr:from>
    <xdr:to>
      <xdr:col>1</xdr:col>
      <xdr:colOff>381000</xdr:colOff>
      <xdr:row>78</xdr:row>
      <xdr:rowOff>7620</xdr:rowOff>
    </xdr:to>
    <xdr:sp macro="" textlink="">
      <xdr:nvSpPr>
        <xdr:cNvPr id="1654" name="AutoShape 46">
          <a:extLst>
            <a:ext uri="{FF2B5EF4-FFF2-40B4-BE49-F238E27FC236}">
              <a16:creationId xmlns:a16="http://schemas.microsoft.com/office/drawing/2014/main" id="{697BE159-FF24-4093-B593-E16AF844AF7B}"/>
            </a:ext>
          </a:extLst>
        </xdr:cNvPr>
        <xdr:cNvSpPr>
          <a:spLocks noChangeArrowheads="1"/>
        </xdr:cNvSpPr>
      </xdr:nvSpPr>
      <xdr:spPr>
        <a:xfrm>
          <a:off x="548640" y="14039850"/>
          <a:ext cx="373380" cy="30861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76</xdr:row>
      <xdr:rowOff>57150</xdr:rowOff>
    </xdr:from>
    <xdr:to>
      <xdr:col>11</xdr:col>
      <xdr:colOff>352425</xdr:colOff>
      <xdr:row>78</xdr:row>
      <xdr:rowOff>0</xdr:rowOff>
    </xdr:to>
    <xdr:sp macro="" textlink="">
      <xdr:nvSpPr>
        <xdr:cNvPr id="1655" name="AutoShape 46">
          <a:extLst>
            <a:ext uri="{FF2B5EF4-FFF2-40B4-BE49-F238E27FC236}">
              <a16:creationId xmlns:a16="http://schemas.microsoft.com/office/drawing/2014/main" id="{DE6DCA22-041D-4596-9CAF-4676D2109457}"/>
            </a:ext>
          </a:extLst>
        </xdr:cNvPr>
        <xdr:cNvSpPr>
          <a:spLocks noChangeArrowheads="1"/>
        </xdr:cNvSpPr>
      </xdr:nvSpPr>
      <xdr:spPr>
        <a:xfrm>
          <a:off x="4640580" y="1404747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76</xdr:row>
      <xdr:rowOff>57150</xdr:rowOff>
    </xdr:from>
    <xdr:to>
      <xdr:col>11</xdr:col>
      <xdr:colOff>352425</xdr:colOff>
      <xdr:row>78</xdr:row>
      <xdr:rowOff>0</xdr:rowOff>
    </xdr:to>
    <xdr:sp macro="" textlink="">
      <xdr:nvSpPr>
        <xdr:cNvPr id="1656" name="AutoShape 46">
          <a:extLst>
            <a:ext uri="{FF2B5EF4-FFF2-40B4-BE49-F238E27FC236}">
              <a16:creationId xmlns:a16="http://schemas.microsoft.com/office/drawing/2014/main" id="{48403F9E-BD42-4451-BE86-4A43B8D14F07}"/>
            </a:ext>
          </a:extLst>
        </xdr:cNvPr>
        <xdr:cNvSpPr>
          <a:spLocks noChangeArrowheads="1"/>
        </xdr:cNvSpPr>
      </xdr:nvSpPr>
      <xdr:spPr>
        <a:xfrm>
          <a:off x="4640580" y="140474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67</xdr:row>
      <xdr:rowOff>57150</xdr:rowOff>
    </xdr:from>
    <xdr:to>
      <xdr:col>16</xdr:col>
      <xdr:colOff>0</xdr:colOff>
      <xdr:row>69</xdr:row>
      <xdr:rowOff>0</xdr:rowOff>
    </xdr:to>
    <xdr:sp macro="" textlink="">
      <xdr:nvSpPr>
        <xdr:cNvPr id="1657" name="AutoShape 46">
          <a:extLst>
            <a:ext uri="{FF2B5EF4-FFF2-40B4-BE49-F238E27FC236}">
              <a16:creationId xmlns:a16="http://schemas.microsoft.com/office/drawing/2014/main" id="{A4AE9E37-B086-4CC7-AFFB-51DABC7CCB84}"/>
            </a:ext>
          </a:extLst>
        </xdr:cNvPr>
        <xdr:cNvSpPr>
          <a:spLocks noChangeArrowheads="1"/>
        </xdr:cNvSpPr>
      </xdr:nvSpPr>
      <xdr:spPr>
        <a:xfrm>
          <a:off x="6210300" y="124701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67</xdr:row>
      <xdr:rowOff>57150</xdr:rowOff>
    </xdr:from>
    <xdr:to>
      <xdr:col>21</xdr:col>
      <xdr:colOff>352425</xdr:colOff>
      <xdr:row>69</xdr:row>
      <xdr:rowOff>0</xdr:rowOff>
    </xdr:to>
    <xdr:sp macro="" textlink="">
      <xdr:nvSpPr>
        <xdr:cNvPr id="1658" name="AutoShape 46">
          <a:extLst>
            <a:ext uri="{FF2B5EF4-FFF2-40B4-BE49-F238E27FC236}">
              <a16:creationId xmlns:a16="http://schemas.microsoft.com/office/drawing/2014/main" id="{2EF0482A-8CEC-4709-8042-FE2BDB3E1CDD}"/>
            </a:ext>
          </a:extLst>
        </xdr:cNvPr>
        <xdr:cNvSpPr>
          <a:spLocks noChangeArrowheads="1"/>
        </xdr:cNvSpPr>
      </xdr:nvSpPr>
      <xdr:spPr>
        <a:xfrm>
          <a:off x="857250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7776</xdr:colOff>
      <xdr:row>67</xdr:row>
      <xdr:rowOff>57150</xdr:rowOff>
    </xdr:from>
    <xdr:to>
      <xdr:col>23</xdr:col>
      <xdr:colOff>360201</xdr:colOff>
      <xdr:row>69</xdr:row>
      <xdr:rowOff>0</xdr:rowOff>
    </xdr:to>
    <xdr:sp macro="" textlink="">
      <xdr:nvSpPr>
        <xdr:cNvPr id="1659" name="AutoShape 46">
          <a:extLst>
            <a:ext uri="{FF2B5EF4-FFF2-40B4-BE49-F238E27FC236}">
              <a16:creationId xmlns:a16="http://schemas.microsoft.com/office/drawing/2014/main" id="{2E6F4C6C-7D93-4112-B544-4D218448271D}"/>
            </a:ext>
          </a:extLst>
        </xdr:cNvPr>
        <xdr:cNvSpPr>
          <a:spLocks noChangeArrowheads="1"/>
        </xdr:cNvSpPr>
      </xdr:nvSpPr>
      <xdr:spPr>
        <a:xfrm>
          <a:off x="9369490" y="12661252"/>
          <a:ext cx="352425" cy="300524"/>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67</xdr:row>
      <xdr:rowOff>57150</xdr:rowOff>
    </xdr:from>
    <xdr:to>
      <xdr:col>25</xdr:col>
      <xdr:colOff>352425</xdr:colOff>
      <xdr:row>69</xdr:row>
      <xdr:rowOff>0</xdr:rowOff>
    </xdr:to>
    <xdr:sp macro="" textlink="">
      <xdr:nvSpPr>
        <xdr:cNvPr id="1660" name="AutoShape 46">
          <a:extLst>
            <a:ext uri="{FF2B5EF4-FFF2-40B4-BE49-F238E27FC236}">
              <a16:creationId xmlns:a16="http://schemas.microsoft.com/office/drawing/2014/main" id="{3DE9C3F1-1DD5-4CB0-939C-899D4C136D56}"/>
            </a:ext>
          </a:extLst>
        </xdr:cNvPr>
        <xdr:cNvSpPr>
          <a:spLocks noChangeArrowheads="1"/>
        </xdr:cNvSpPr>
      </xdr:nvSpPr>
      <xdr:spPr>
        <a:xfrm>
          <a:off x="1011936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67</xdr:row>
      <xdr:rowOff>57150</xdr:rowOff>
    </xdr:from>
    <xdr:to>
      <xdr:col>27</xdr:col>
      <xdr:colOff>352425</xdr:colOff>
      <xdr:row>69</xdr:row>
      <xdr:rowOff>0</xdr:rowOff>
    </xdr:to>
    <xdr:sp macro="" textlink="">
      <xdr:nvSpPr>
        <xdr:cNvPr id="1661" name="AutoShape 46">
          <a:extLst>
            <a:ext uri="{FF2B5EF4-FFF2-40B4-BE49-F238E27FC236}">
              <a16:creationId xmlns:a16="http://schemas.microsoft.com/office/drawing/2014/main" id="{0B3DE0A0-8B06-4BBA-8439-3BCB0E6ABBC7}"/>
            </a:ext>
          </a:extLst>
        </xdr:cNvPr>
        <xdr:cNvSpPr>
          <a:spLocks noChangeArrowheads="1"/>
        </xdr:cNvSpPr>
      </xdr:nvSpPr>
      <xdr:spPr>
        <a:xfrm>
          <a:off x="10873740" y="12470130"/>
          <a:ext cx="352425" cy="293370"/>
        </a:xfrm>
        <a:prstGeom prst="triangle">
          <a:avLst>
            <a:gd name="adj" fmla="val 50000"/>
          </a:avLst>
        </a:prstGeom>
        <a:noFill/>
        <a:ln w="9525">
          <a:solidFill>
            <a:srgbClr val="000000"/>
          </a:solidFill>
          <a:miter lim="800000"/>
        </a:ln>
      </xdr:spPr>
    </xdr:sp>
    <xdr:clientData/>
  </xdr:twoCellAnchor>
  <xdr:twoCellAnchor>
    <xdr:from>
      <xdr:col>13</xdr:col>
      <xdr:colOff>0</xdr:colOff>
      <xdr:row>67</xdr:row>
      <xdr:rowOff>57150</xdr:rowOff>
    </xdr:from>
    <xdr:to>
      <xdr:col>13</xdr:col>
      <xdr:colOff>352425</xdr:colOff>
      <xdr:row>69</xdr:row>
      <xdr:rowOff>0</xdr:rowOff>
    </xdr:to>
    <xdr:sp macro="" textlink="">
      <xdr:nvSpPr>
        <xdr:cNvPr id="1662" name="AutoShape 46">
          <a:extLst>
            <a:ext uri="{FF2B5EF4-FFF2-40B4-BE49-F238E27FC236}">
              <a16:creationId xmlns:a16="http://schemas.microsoft.com/office/drawing/2014/main" id="{DC74F08C-78E5-4796-BDE3-0EEC91A56B35}"/>
            </a:ext>
          </a:extLst>
        </xdr:cNvPr>
        <xdr:cNvSpPr>
          <a:spLocks noChangeArrowheads="1"/>
        </xdr:cNvSpPr>
      </xdr:nvSpPr>
      <xdr:spPr>
        <a:xfrm>
          <a:off x="542544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69</xdr:row>
      <xdr:rowOff>0</xdr:rowOff>
    </xdr:from>
    <xdr:to>
      <xdr:col>19</xdr:col>
      <xdr:colOff>352425</xdr:colOff>
      <xdr:row>69</xdr:row>
      <xdr:rowOff>0</xdr:rowOff>
    </xdr:to>
    <xdr:sp macro="" textlink="">
      <xdr:nvSpPr>
        <xdr:cNvPr id="1672" name="AutoShape 46">
          <a:extLst>
            <a:ext uri="{FF2B5EF4-FFF2-40B4-BE49-F238E27FC236}">
              <a16:creationId xmlns:a16="http://schemas.microsoft.com/office/drawing/2014/main" id="{DC6AEDD5-FD01-41F3-817C-7FEF91876216}"/>
            </a:ext>
          </a:extLst>
        </xdr:cNvPr>
        <xdr:cNvSpPr>
          <a:spLocks noChangeArrowheads="1"/>
        </xdr:cNvSpPr>
      </xdr:nvSpPr>
      <xdr:spPr>
        <a:xfrm>
          <a:off x="7772400" y="1276350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69</xdr:row>
      <xdr:rowOff>0</xdr:rowOff>
    </xdr:from>
    <xdr:to>
      <xdr:col>19</xdr:col>
      <xdr:colOff>352425</xdr:colOff>
      <xdr:row>69</xdr:row>
      <xdr:rowOff>0</xdr:rowOff>
    </xdr:to>
    <xdr:sp macro="" textlink="">
      <xdr:nvSpPr>
        <xdr:cNvPr id="1675" name="AutoShape 46">
          <a:extLst>
            <a:ext uri="{FF2B5EF4-FFF2-40B4-BE49-F238E27FC236}">
              <a16:creationId xmlns:a16="http://schemas.microsoft.com/office/drawing/2014/main" id="{E5FBF27F-3608-4079-838F-160B89075F7E}"/>
            </a:ext>
          </a:extLst>
        </xdr:cNvPr>
        <xdr:cNvSpPr>
          <a:spLocks noChangeArrowheads="1"/>
        </xdr:cNvSpPr>
      </xdr:nvSpPr>
      <xdr:spPr>
        <a:xfrm>
          <a:off x="7772400" y="1276350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67</xdr:row>
      <xdr:rowOff>57150</xdr:rowOff>
    </xdr:from>
    <xdr:to>
      <xdr:col>17</xdr:col>
      <xdr:colOff>352425</xdr:colOff>
      <xdr:row>69</xdr:row>
      <xdr:rowOff>0</xdr:rowOff>
    </xdr:to>
    <xdr:sp macro="" textlink="">
      <xdr:nvSpPr>
        <xdr:cNvPr id="1676" name="AutoShape 46">
          <a:extLst>
            <a:ext uri="{FF2B5EF4-FFF2-40B4-BE49-F238E27FC236}">
              <a16:creationId xmlns:a16="http://schemas.microsoft.com/office/drawing/2014/main" id="{72AE19EC-093E-4FAC-95B3-F4058AD965F4}"/>
            </a:ext>
          </a:extLst>
        </xdr:cNvPr>
        <xdr:cNvSpPr>
          <a:spLocks noChangeArrowheads="1"/>
        </xdr:cNvSpPr>
      </xdr:nvSpPr>
      <xdr:spPr>
        <a:xfrm>
          <a:off x="699516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67</xdr:row>
      <xdr:rowOff>57150</xdr:rowOff>
    </xdr:from>
    <xdr:to>
      <xdr:col>19</xdr:col>
      <xdr:colOff>352425</xdr:colOff>
      <xdr:row>69</xdr:row>
      <xdr:rowOff>0</xdr:rowOff>
    </xdr:to>
    <xdr:sp macro="" textlink="">
      <xdr:nvSpPr>
        <xdr:cNvPr id="1677" name="AutoShape 46">
          <a:extLst>
            <a:ext uri="{FF2B5EF4-FFF2-40B4-BE49-F238E27FC236}">
              <a16:creationId xmlns:a16="http://schemas.microsoft.com/office/drawing/2014/main" id="{F24269D6-E69C-4E72-8C92-8BE37315C8B7}"/>
            </a:ext>
          </a:extLst>
        </xdr:cNvPr>
        <xdr:cNvSpPr>
          <a:spLocks noChangeArrowheads="1"/>
        </xdr:cNvSpPr>
      </xdr:nvSpPr>
      <xdr:spPr>
        <a:xfrm>
          <a:off x="777240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67</xdr:row>
      <xdr:rowOff>57150</xdr:rowOff>
    </xdr:from>
    <xdr:to>
      <xdr:col>27</xdr:col>
      <xdr:colOff>352425</xdr:colOff>
      <xdr:row>69</xdr:row>
      <xdr:rowOff>0</xdr:rowOff>
    </xdr:to>
    <xdr:sp macro="" textlink="">
      <xdr:nvSpPr>
        <xdr:cNvPr id="1682" name="AutoShape 46">
          <a:extLst>
            <a:ext uri="{FF2B5EF4-FFF2-40B4-BE49-F238E27FC236}">
              <a16:creationId xmlns:a16="http://schemas.microsoft.com/office/drawing/2014/main" id="{FA1F9CE3-BDA3-43F6-80EB-496977990B11}"/>
            </a:ext>
          </a:extLst>
        </xdr:cNvPr>
        <xdr:cNvSpPr>
          <a:spLocks noChangeArrowheads="1"/>
        </xdr:cNvSpPr>
      </xdr:nvSpPr>
      <xdr:spPr>
        <a:xfrm>
          <a:off x="1087374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67</xdr:row>
      <xdr:rowOff>57150</xdr:rowOff>
    </xdr:from>
    <xdr:to>
      <xdr:col>10</xdr:col>
      <xdr:colOff>0</xdr:colOff>
      <xdr:row>69</xdr:row>
      <xdr:rowOff>0</xdr:rowOff>
    </xdr:to>
    <xdr:sp macro="" textlink="">
      <xdr:nvSpPr>
        <xdr:cNvPr id="1692" name="AutoShape 46">
          <a:extLst>
            <a:ext uri="{FF2B5EF4-FFF2-40B4-BE49-F238E27FC236}">
              <a16:creationId xmlns:a16="http://schemas.microsoft.com/office/drawing/2014/main" id="{0EA955EA-ADDD-450D-AE31-CBFF040B97DF}"/>
            </a:ext>
          </a:extLst>
        </xdr:cNvPr>
        <xdr:cNvSpPr>
          <a:spLocks noChangeArrowheads="1"/>
        </xdr:cNvSpPr>
      </xdr:nvSpPr>
      <xdr:spPr>
        <a:xfrm>
          <a:off x="3855720" y="12470130"/>
          <a:ext cx="365760" cy="293370"/>
        </a:xfrm>
        <a:prstGeom prst="triangle">
          <a:avLst>
            <a:gd name="adj" fmla="val 50000"/>
          </a:avLst>
        </a:prstGeom>
        <a:noFill/>
        <a:ln w="9525">
          <a:solidFill>
            <a:srgbClr val="000000"/>
          </a:solidFill>
          <a:miter lim="800000"/>
        </a:ln>
      </xdr:spPr>
    </xdr:sp>
    <xdr:clientData/>
  </xdr:twoCellAnchor>
  <xdr:twoCellAnchor>
    <xdr:from>
      <xdr:col>7</xdr:col>
      <xdr:colOff>0</xdr:colOff>
      <xdr:row>67</xdr:row>
      <xdr:rowOff>57150</xdr:rowOff>
    </xdr:from>
    <xdr:to>
      <xdr:col>7</xdr:col>
      <xdr:colOff>352425</xdr:colOff>
      <xdr:row>69</xdr:row>
      <xdr:rowOff>0</xdr:rowOff>
    </xdr:to>
    <xdr:sp macro="" textlink="">
      <xdr:nvSpPr>
        <xdr:cNvPr id="1693" name="AutoShape 46">
          <a:extLst>
            <a:ext uri="{FF2B5EF4-FFF2-40B4-BE49-F238E27FC236}">
              <a16:creationId xmlns:a16="http://schemas.microsoft.com/office/drawing/2014/main" id="{4FB3812B-EC02-42B6-B235-12B38C09A3FD}"/>
            </a:ext>
          </a:extLst>
        </xdr:cNvPr>
        <xdr:cNvSpPr>
          <a:spLocks noChangeArrowheads="1"/>
        </xdr:cNvSpPr>
      </xdr:nvSpPr>
      <xdr:spPr>
        <a:xfrm>
          <a:off x="3055620" y="12470130"/>
          <a:ext cx="352425" cy="293370"/>
        </a:xfrm>
        <a:prstGeom prst="triangle">
          <a:avLst>
            <a:gd name="adj" fmla="val 50000"/>
          </a:avLst>
        </a:prstGeom>
        <a:noFill/>
        <a:ln w="9525">
          <a:solidFill>
            <a:srgbClr val="000000"/>
          </a:solidFill>
          <a:miter lim="800000"/>
        </a:ln>
      </xdr:spPr>
    </xdr:sp>
    <xdr:clientData/>
  </xdr:twoCellAnchor>
  <xdr:twoCellAnchor>
    <xdr:from>
      <xdr:col>5</xdr:col>
      <xdr:colOff>0</xdr:colOff>
      <xdr:row>67</xdr:row>
      <xdr:rowOff>57150</xdr:rowOff>
    </xdr:from>
    <xdr:to>
      <xdr:col>5</xdr:col>
      <xdr:colOff>352425</xdr:colOff>
      <xdr:row>69</xdr:row>
      <xdr:rowOff>0</xdr:rowOff>
    </xdr:to>
    <xdr:sp macro="" textlink="">
      <xdr:nvSpPr>
        <xdr:cNvPr id="1694" name="AutoShape 46">
          <a:extLst>
            <a:ext uri="{FF2B5EF4-FFF2-40B4-BE49-F238E27FC236}">
              <a16:creationId xmlns:a16="http://schemas.microsoft.com/office/drawing/2014/main" id="{6E32AF98-209A-478D-8794-6C9F8F0F847E}"/>
            </a:ext>
          </a:extLst>
        </xdr:cNvPr>
        <xdr:cNvSpPr>
          <a:spLocks noChangeArrowheads="1"/>
        </xdr:cNvSpPr>
      </xdr:nvSpPr>
      <xdr:spPr>
        <a:xfrm>
          <a:off x="2255520" y="12470130"/>
          <a:ext cx="352425" cy="293370"/>
        </a:xfrm>
        <a:prstGeom prst="triangle">
          <a:avLst>
            <a:gd name="adj" fmla="val 50000"/>
          </a:avLst>
        </a:prstGeom>
        <a:noFill/>
        <a:ln w="9525">
          <a:solidFill>
            <a:srgbClr val="000000"/>
          </a:solidFill>
          <a:miter lim="800000"/>
        </a:ln>
      </xdr:spPr>
    </xdr:sp>
    <xdr:clientData/>
  </xdr:twoCellAnchor>
  <xdr:twoCellAnchor>
    <xdr:from>
      <xdr:col>3</xdr:col>
      <xdr:colOff>7620</xdr:colOff>
      <xdr:row>67</xdr:row>
      <xdr:rowOff>41910</xdr:rowOff>
    </xdr:from>
    <xdr:to>
      <xdr:col>3</xdr:col>
      <xdr:colOff>373379</xdr:colOff>
      <xdr:row>69</xdr:row>
      <xdr:rowOff>0</xdr:rowOff>
    </xdr:to>
    <xdr:sp macro="" textlink="">
      <xdr:nvSpPr>
        <xdr:cNvPr id="1695" name="AutoShape 46">
          <a:extLst>
            <a:ext uri="{FF2B5EF4-FFF2-40B4-BE49-F238E27FC236}">
              <a16:creationId xmlns:a16="http://schemas.microsoft.com/office/drawing/2014/main" id="{B31D26EA-0D45-4E80-80C7-6BDD700A77C4}"/>
            </a:ext>
          </a:extLst>
        </xdr:cNvPr>
        <xdr:cNvSpPr>
          <a:spLocks noChangeArrowheads="1"/>
        </xdr:cNvSpPr>
      </xdr:nvSpPr>
      <xdr:spPr>
        <a:xfrm>
          <a:off x="1447800" y="12454890"/>
          <a:ext cx="365759" cy="30861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67</xdr:row>
      <xdr:rowOff>57150</xdr:rowOff>
    </xdr:from>
    <xdr:to>
      <xdr:col>2</xdr:col>
      <xdr:colOff>7620</xdr:colOff>
      <xdr:row>69</xdr:row>
      <xdr:rowOff>0</xdr:rowOff>
    </xdr:to>
    <xdr:sp macro="" textlink="">
      <xdr:nvSpPr>
        <xdr:cNvPr id="1699" name="AutoShape 46">
          <a:extLst>
            <a:ext uri="{FF2B5EF4-FFF2-40B4-BE49-F238E27FC236}">
              <a16:creationId xmlns:a16="http://schemas.microsoft.com/office/drawing/2014/main" id="{1A8EFC94-D319-4B8E-8281-AE884B0C3DED}"/>
            </a:ext>
          </a:extLst>
        </xdr:cNvPr>
        <xdr:cNvSpPr>
          <a:spLocks noChangeArrowheads="1"/>
        </xdr:cNvSpPr>
      </xdr:nvSpPr>
      <xdr:spPr>
        <a:xfrm>
          <a:off x="541020" y="12470130"/>
          <a:ext cx="396240" cy="293370"/>
        </a:xfrm>
        <a:prstGeom prst="triangle">
          <a:avLst>
            <a:gd name="adj" fmla="val 50000"/>
          </a:avLst>
        </a:prstGeom>
        <a:solidFill>
          <a:srgbClr val="FF0000"/>
        </a:solidFill>
        <a:ln w="9525">
          <a:solidFill>
            <a:srgbClr val="000000"/>
          </a:solidFill>
          <a:miter lim="800000"/>
        </a:ln>
      </xdr:spPr>
      <xdr:txBody>
        <a:bodyPr/>
        <a:lstStyle/>
        <a:p>
          <a:endParaRPr lang="en-US"/>
        </a:p>
      </xdr:txBody>
    </xdr:sp>
    <xdr:clientData/>
  </xdr:twoCellAnchor>
  <xdr:twoCellAnchor>
    <xdr:from>
      <xdr:col>9</xdr:col>
      <xdr:colOff>0</xdr:colOff>
      <xdr:row>67</xdr:row>
      <xdr:rowOff>57150</xdr:rowOff>
    </xdr:from>
    <xdr:to>
      <xdr:col>10</xdr:col>
      <xdr:colOff>0</xdr:colOff>
      <xdr:row>69</xdr:row>
      <xdr:rowOff>0</xdr:rowOff>
    </xdr:to>
    <xdr:sp macro="" textlink="">
      <xdr:nvSpPr>
        <xdr:cNvPr id="1701" name="AutoShape 46">
          <a:extLst>
            <a:ext uri="{FF2B5EF4-FFF2-40B4-BE49-F238E27FC236}">
              <a16:creationId xmlns:a16="http://schemas.microsoft.com/office/drawing/2014/main" id="{85E9C2D1-AB4F-4AF7-A3AA-0E5A10AAA399}"/>
            </a:ext>
          </a:extLst>
        </xdr:cNvPr>
        <xdr:cNvSpPr>
          <a:spLocks noChangeArrowheads="1"/>
        </xdr:cNvSpPr>
      </xdr:nvSpPr>
      <xdr:spPr>
        <a:xfrm>
          <a:off x="3855720" y="124701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67</xdr:row>
      <xdr:rowOff>57150</xdr:rowOff>
    </xdr:from>
    <xdr:to>
      <xdr:col>7</xdr:col>
      <xdr:colOff>352425</xdr:colOff>
      <xdr:row>69</xdr:row>
      <xdr:rowOff>0</xdr:rowOff>
    </xdr:to>
    <xdr:sp macro="" textlink="">
      <xdr:nvSpPr>
        <xdr:cNvPr id="1702" name="AutoShape 46">
          <a:extLst>
            <a:ext uri="{FF2B5EF4-FFF2-40B4-BE49-F238E27FC236}">
              <a16:creationId xmlns:a16="http://schemas.microsoft.com/office/drawing/2014/main" id="{713FC31F-E022-4C93-9432-D5030626E919}"/>
            </a:ext>
          </a:extLst>
        </xdr:cNvPr>
        <xdr:cNvSpPr>
          <a:spLocks noChangeArrowheads="1"/>
        </xdr:cNvSpPr>
      </xdr:nvSpPr>
      <xdr:spPr>
        <a:xfrm>
          <a:off x="305562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67</xdr:row>
      <xdr:rowOff>57150</xdr:rowOff>
    </xdr:from>
    <xdr:to>
      <xdr:col>5</xdr:col>
      <xdr:colOff>352425</xdr:colOff>
      <xdr:row>69</xdr:row>
      <xdr:rowOff>0</xdr:rowOff>
    </xdr:to>
    <xdr:sp macro="" textlink="">
      <xdr:nvSpPr>
        <xdr:cNvPr id="1703" name="AutoShape 46">
          <a:extLst>
            <a:ext uri="{FF2B5EF4-FFF2-40B4-BE49-F238E27FC236}">
              <a16:creationId xmlns:a16="http://schemas.microsoft.com/office/drawing/2014/main" id="{95CF0AB6-605A-4C37-BF09-493AF5811361}"/>
            </a:ext>
          </a:extLst>
        </xdr:cNvPr>
        <xdr:cNvSpPr>
          <a:spLocks noChangeArrowheads="1"/>
        </xdr:cNvSpPr>
      </xdr:nvSpPr>
      <xdr:spPr>
        <a:xfrm>
          <a:off x="225552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67</xdr:row>
      <xdr:rowOff>57150</xdr:rowOff>
    </xdr:from>
    <xdr:to>
      <xdr:col>11</xdr:col>
      <xdr:colOff>352425</xdr:colOff>
      <xdr:row>69</xdr:row>
      <xdr:rowOff>0</xdr:rowOff>
    </xdr:to>
    <xdr:sp macro="" textlink="">
      <xdr:nvSpPr>
        <xdr:cNvPr id="1707" name="AutoShape 46">
          <a:extLst>
            <a:ext uri="{FF2B5EF4-FFF2-40B4-BE49-F238E27FC236}">
              <a16:creationId xmlns:a16="http://schemas.microsoft.com/office/drawing/2014/main" id="{643899F6-B768-4C18-B3E9-227C7FF07601}"/>
            </a:ext>
          </a:extLst>
        </xdr:cNvPr>
        <xdr:cNvSpPr>
          <a:spLocks noChangeArrowheads="1"/>
        </xdr:cNvSpPr>
      </xdr:nvSpPr>
      <xdr:spPr>
        <a:xfrm>
          <a:off x="4640580" y="1247013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67</xdr:row>
      <xdr:rowOff>57150</xdr:rowOff>
    </xdr:from>
    <xdr:to>
      <xdr:col>11</xdr:col>
      <xdr:colOff>352425</xdr:colOff>
      <xdr:row>69</xdr:row>
      <xdr:rowOff>0</xdr:rowOff>
    </xdr:to>
    <xdr:sp macro="" textlink="">
      <xdr:nvSpPr>
        <xdr:cNvPr id="1708" name="AutoShape 46">
          <a:extLst>
            <a:ext uri="{FF2B5EF4-FFF2-40B4-BE49-F238E27FC236}">
              <a16:creationId xmlns:a16="http://schemas.microsoft.com/office/drawing/2014/main" id="{BDE14B6B-0A9D-48E9-9086-06A49C76EF4C}"/>
            </a:ext>
          </a:extLst>
        </xdr:cNvPr>
        <xdr:cNvSpPr>
          <a:spLocks noChangeArrowheads="1"/>
        </xdr:cNvSpPr>
      </xdr:nvSpPr>
      <xdr:spPr>
        <a:xfrm>
          <a:off x="4640580" y="1247013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58</xdr:row>
      <xdr:rowOff>57150</xdr:rowOff>
    </xdr:from>
    <xdr:to>
      <xdr:col>21</xdr:col>
      <xdr:colOff>352425</xdr:colOff>
      <xdr:row>60</xdr:row>
      <xdr:rowOff>0</xdr:rowOff>
    </xdr:to>
    <xdr:sp macro="" textlink="">
      <xdr:nvSpPr>
        <xdr:cNvPr id="1710" name="AutoShape 46">
          <a:extLst>
            <a:ext uri="{FF2B5EF4-FFF2-40B4-BE49-F238E27FC236}">
              <a16:creationId xmlns:a16="http://schemas.microsoft.com/office/drawing/2014/main" id="{99F6628F-0082-40D9-A890-3AFDE90114DB}"/>
            </a:ext>
          </a:extLst>
        </xdr:cNvPr>
        <xdr:cNvSpPr>
          <a:spLocks noChangeArrowheads="1"/>
        </xdr:cNvSpPr>
      </xdr:nvSpPr>
      <xdr:spPr>
        <a:xfrm>
          <a:off x="8572500" y="10892790"/>
          <a:ext cx="352425" cy="293370"/>
        </a:xfrm>
        <a:prstGeom prst="triangle">
          <a:avLst>
            <a:gd name="adj" fmla="val 50000"/>
          </a:avLst>
        </a:prstGeom>
        <a:noFill/>
        <a:ln w="9525">
          <a:solidFill>
            <a:srgbClr val="000000"/>
          </a:solidFill>
          <a:miter lim="800000"/>
        </a:ln>
      </xdr:spPr>
    </xdr:sp>
    <xdr:clientData/>
  </xdr:twoCellAnchor>
  <xdr:twoCellAnchor>
    <xdr:from>
      <xdr:col>23</xdr:col>
      <xdr:colOff>0</xdr:colOff>
      <xdr:row>58</xdr:row>
      <xdr:rowOff>57150</xdr:rowOff>
    </xdr:from>
    <xdr:to>
      <xdr:col>23</xdr:col>
      <xdr:colOff>352425</xdr:colOff>
      <xdr:row>60</xdr:row>
      <xdr:rowOff>0</xdr:rowOff>
    </xdr:to>
    <xdr:sp macro="" textlink="">
      <xdr:nvSpPr>
        <xdr:cNvPr id="1711" name="AutoShape 46">
          <a:extLst>
            <a:ext uri="{FF2B5EF4-FFF2-40B4-BE49-F238E27FC236}">
              <a16:creationId xmlns:a16="http://schemas.microsoft.com/office/drawing/2014/main" id="{39917CA8-D463-4857-8DB1-00746272C1DB}"/>
            </a:ext>
          </a:extLst>
        </xdr:cNvPr>
        <xdr:cNvSpPr>
          <a:spLocks noChangeArrowheads="1"/>
        </xdr:cNvSpPr>
      </xdr:nvSpPr>
      <xdr:spPr>
        <a:xfrm>
          <a:off x="9349740" y="10892790"/>
          <a:ext cx="352425" cy="293370"/>
        </a:xfrm>
        <a:prstGeom prst="triangle">
          <a:avLst>
            <a:gd name="adj" fmla="val 50000"/>
          </a:avLst>
        </a:prstGeom>
        <a:noFill/>
        <a:ln w="9525">
          <a:solidFill>
            <a:srgbClr val="000000"/>
          </a:solidFill>
          <a:miter lim="800000"/>
        </a:ln>
      </xdr:spPr>
    </xdr:sp>
    <xdr:clientData/>
  </xdr:twoCellAnchor>
  <xdr:twoCellAnchor>
    <xdr:from>
      <xdr:col>25</xdr:col>
      <xdr:colOff>0</xdr:colOff>
      <xdr:row>58</xdr:row>
      <xdr:rowOff>57150</xdr:rowOff>
    </xdr:from>
    <xdr:to>
      <xdr:col>25</xdr:col>
      <xdr:colOff>352425</xdr:colOff>
      <xdr:row>60</xdr:row>
      <xdr:rowOff>0</xdr:rowOff>
    </xdr:to>
    <xdr:sp macro="" textlink="">
      <xdr:nvSpPr>
        <xdr:cNvPr id="1712" name="AutoShape 46">
          <a:extLst>
            <a:ext uri="{FF2B5EF4-FFF2-40B4-BE49-F238E27FC236}">
              <a16:creationId xmlns:a16="http://schemas.microsoft.com/office/drawing/2014/main" id="{AFFEA02B-C20D-4CF2-BD73-321AAD52CF3A}"/>
            </a:ext>
          </a:extLst>
        </xdr:cNvPr>
        <xdr:cNvSpPr>
          <a:spLocks noChangeArrowheads="1"/>
        </xdr:cNvSpPr>
      </xdr:nvSpPr>
      <xdr:spPr>
        <a:xfrm>
          <a:off x="10119360" y="1089279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58</xdr:row>
      <xdr:rowOff>72390</xdr:rowOff>
    </xdr:from>
    <xdr:to>
      <xdr:col>28</xdr:col>
      <xdr:colOff>7620</xdr:colOff>
      <xdr:row>60</xdr:row>
      <xdr:rowOff>0</xdr:rowOff>
    </xdr:to>
    <xdr:sp macro="" textlink="">
      <xdr:nvSpPr>
        <xdr:cNvPr id="1713" name="AutoShape 46">
          <a:extLst>
            <a:ext uri="{FF2B5EF4-FFF2-40B4-BE49-F238E27FC236}">
              <a16:creationId xmlns:a16="http://schemas.microsoft.com/office/drawing/2014/main" id="{81D72C9B-8504-473E-9843-DFDDA4F24C16}"/>
            </a:ext>
          </a:extLst>
        </xdr:cNvPr>
        <xdr:cNvSpPr>
          <a:spLocks noChangeArrowheads="1"/>
        </xdr:cNvSpPr>
      </xdr:nvSpPr>
      <xdr:spPr>
        <a:xfrm>
          <a:off x="10873740" y="10908030"/>
          <a:ext cx="381000" cy="27813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60</xdr:row>
      <xdr:rowOff>0</xdr:rowOff>
    </xdr:from>
    <xdr:to>
      <xdr:col>21</xdr:col>
      <xdr:colOff>352425</xdr:colOff>
      <xdr:row>60</xdr:row>
      <xdr:rowOff>0</xdr:rowOff>
    </xdr:to>
    <xdr:sp macro="" textlink="">
      <xdr:nvSpPr>
        <xdr:cNvPr id="1722" name="AutoShape 46">
          <a:extLst>
            <a:ext uri="{FF2B5EF4-FFF2-40B4-BE49-F238E27FC236}">
              <a16:creationId xmlns:a16="http://schemas.microsoft.com/office/drawing/2014/main" id="{C61F75D9-88C2-49F6-8933-77785AC78B22}"/>
            </a:ext>
          </a:extLst>
        </xdr:cNvPr>
        <xdr:cNvSpPr>
          <a:spLocks noChangeArrowheads="1"/>
        </xdr:cNvSpPr>
      </xdr:nvSpPr>
      <xdr:spPr>
        <a:xfrm>
          <a:off x="8572500" y="1118616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60</xdr:row>
      <xdr:rowOff>0</xdr:rowOff>
    </xdr:from>
    <xdr:to>
      <xdr:col>23</xdr:col>
      <xdr:colOff>352425</xdr:colOff>
      <xdr:row>60</xdr:row>
      <xdr:rowOff>0</xdr:rowOff>
    </xdr:to>
    <xdr:sp macro="" textlink="">
      <xdr:nvSpPr>
        <xdr:cNvPr id="1723" name="AutoShape 46">
          <a:extLst>
            <a:ext uri="{FF2B5EF4-FFF2-40B4-BE49-F238E27FC236}">
              <a16:creationId xmlns:a16="http://schemas.microsoft.com/office/drawing/2014/main" id="{180450EC-336E-410A-B4CF-040E8D1FA27D}"/>
            </a:ext>
          </a:extLst>
        </xdr:cNvPr>
        <xdr:cNvSpPr>
          <a:spLocks noChangeArrowheads="1"/>
        </xdr:cNvSpPr>
      </xdr:nvSpPr>
      <xdr:spPr>
        <a:xfrm>
          <a:off x="9349740" y="111861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60</xdr:row>
      <xdr:rowOff>0</xdr:rowOff>
    </xdr:from>
    <xdr:to>
      <xdr:col>19</xdr:col>
      <xdr:colOff>352425</xdr:colOff>
      <xdr:row>60</xdr:row>
      <xdr:rowOff>0</xdr:rowOff>
    </xdr:to>
    <xdr:sp macro="" textlink="">
      <xdr:nvSpPr>
        <xdr:cNvPr id="1724" name="AutoShape 46">
          <a:extLst>
            <a:ext uri="{FF2B5EF4-FFF2-40B4-BE49-F238E27FC236}">
              <a16:creationId xmlns:a16="http://schemas.microsoft.com/office/drawing/2014/main" id="{50A7FDF7-BD21-43A8-A78E-E54BC625E02E}"/>
            </a:ext>
          </a:extLst>
        </xdr:cNvPr>
        <xdr:cNvSpPr>
          <a:spLocks noChangeArrowheads="1"/>
        </xdr:cNvSpPr>
      </xdr:nvSpPr>
      <xdr:spPr>
        <a:xfrm>
          <a:off x="7772400" y="111861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60</xdr:row>
      <xdr:rowOff>0</xdr:rowOff>
    </xdr:from>
    <xdr:to>
      <xdr:col>19</xdr:col>
      <xdr:colOff>352425</xdr:colOff>
      <xdr:row>60</xdr:row>
      <xdr:rowOff>0</xdr:rowOff>
    </xdr:to>
    <xdr:sp macro="" textlink="">
      <xdr:nvSpPr>
        <xdr:cNvPr id="1727" name="AutoShape 46">
          <a:extLst>
            <a:ext uri="{FF2B5EF4-FFF2-40B4-BE49-F238E27FC236}">
              <a16:creationId xmlns:a16="http://schemas.microsoft.com/office/drawing/2014/main" id="{1F4D5417-4561-4CD0-8548-061EBC08A6F4}"/>
            </a:ext>
          </a:extLst>
        </xdr:cNvPr>
        <xdr:cNvSpPr>
          <a:spLocks noChangeArrowheads="1"/>
        </xdr:cNvSpPr>
      </xdr:nvSpPr>
      <xdr:spPr>
        <a:xfrm>
          <a:off x="7772400" y="1118616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58</xdr:row>
      <xdr:rowOff>57150</xdr:rowOff>
    </xdr:from>
    <xdr:to>
      <xdr:col>17</xdr:col>
      <xdr:colOff>352425</xdr:colOff>
      <xdr:row>60</xdr:row>
      <xdr:rowOff>0</xdr:rowOff>
    </xdr:to>
    <xdr:sp macro="" textlink="">
      <xdr:nvSpPr>
        <xdr:cNvPr id="1728" name="AutoShape 46">
          <a:extLst>
            <a:ext uri="{FF2B5EF4-FFF2-40B4-BE49-F238E27FC236}">
              <a16:creationId xmlns:a16="http://schemas.microsoft.com/office/drawing/2014/main" id="{EA3C9EFF-6620-4BC1-9C4A-A2C958CAAE40}"/>
            </a:ext>
          </a:extLst>
        </xdr:cNvPr>
        <xdr:cNvSpPr>
          <a:spLocks noChangeArrowheads="1"/>
        </xdr:cNvSpPr>
      </xdr:nvSpPr>
      <xdr:spPr>
        <a:xfrm>
          <a:off x="6995160" y="1089279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58</xdr:row>
      <xdr:rowOff>57150</xdr:rowOff>
    </xdr:from>
    <xdr:to>
      <xdr:col>19</xdr:col>
      <xdr:colOff>352425</xdr:colOff>
      <xdr:row>60</xdr:row>
      <xdr:rowOff>0</xdr:rowOff>
    </xdr:to>
    <xdr:sp macro="" textlink="">
      <xdr:nvSpPr>
        <xdr:cNvPr id="1729" name="AutoShape 46">
          <a:extLst>
            <a:ext uri="{FF2B5EF4-FFF2-40B4-BE49-F238E27FC236}">
              <a16:creationId xmlns:a16="http://schemas.microsoft.com/office/drawing/2014/main" id="{72EDCE2D-84D0-4AF9-BBCD-6E067DEB9F26}"/>
            </a:ext>
          </a:extLst>
        </xdr:cNvPr>
        <xdr:cNvSpPr>
          <a:spLocks noChangeArrowheads="1"/>
        </xdr:cNvSpPr>
      </xdr:nvSpPr>
      <xdr:spPr>
        <a:xfrm>
          <a:off x="7772400" y="1089279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58</xdr:row>
      <xdr:rowOff>64926</xdr:rowOff>
    </xdr:from>
    <xdr:to>
      <xdr:col>16</xdr:col>
      <xdr:colOff>0</xdr:colOff>
      <xdr:row>60</xdr:row>
      <xdr:rowOff>7776</xdr:rowOff>
    </xdr:to>
    <xdr:sp macro="" textlink="">
      <xdr:nvSpPr>
        <xdr:cNvPr id="1730" name="AutoShape 46">
          <a:extLst>
            <a:ext uri="{FF2B5EF4-FFF2-40B4-BE49-F238E27FC236}">
              <a16:creationId xmlns:a16="http://schemas.microsoft.com/office/drawing/2014/main" id="{64EE2085-A1CA-40C7-94CC-1DCBF10389DC}"/>
            </a:ext>
          </a:extLst>
        </xdr:cNvPr>
        <xdr:cNvSpPr>
          <a:spLocks noChangeArrowheads="1"/>
        </xdr:cNvSpPr>
      </xdr:nvSpPr>
      <xdr:spPr>
        <a:xfrm>
          <a:off x="6220408" y="11059497"/>
          <a:ext cx="365449" cy="300524"/>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58</xdr:row>
      <xdr:rowOff>57150</xdr:rowOff>
    </xdr:from>
    <xdr:to>
      <xdr:col>21</xdr:col>
      <xdr:colOff>352425</xdr:colOff>
      <xdr:row>60</xdr:row>
      <xdr:rowOff>0</xdr:rowOff>
    </xdr:to>
    <xdr:sp macro="" textlink="">
      <xdr:nvSpPr>
        <xdr:cNvPr id="1731" name="AutoShape 46">
          <a:extLst>
            <a:ext uri="{FF2B5EF4-FFF2-40B4-BE49-F238E27FC236}">
              <a16:creationId xmlns:a16="http://schemas.microsoft.com/office/drawing/2014/main" id="{0E509BBD-F4DD-451B-9D04-41F79BBD3681}"/>
            </a:ext>
          </a:extLst>
        </xdr:cNvPr>
        <xdr:cNvSpPr>
          <a:spLocks noChangeArrowheads="1"/>
        </xdr:cNvSpPr>
      </xdr:nvSpPr>
      <xdr:spPr>
        <a:xfrm>
          <a:off x="8572500" y="108927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58</xdr:row>
      <xdr:rowOff>57150</xdr:rowOff>
    </xdr:from>
    <xdr:to>
      <xdr:col>23</xdr:col>
      <xdr:colOff>352425</xdr:colOff>
      <xdr:row>60</xdr:row>
      <xdr:rowOff>0</xdr:rowOff>
    </xdr:to>
    <xdr:sp macro="" textlink="">
      <xdr:nvSpPr>
        <xdr:cNvPr id="1732" name="AutoShape 46">
          <a:extLst>
            <a:ext uri="{FF2B5EF4-FFF2-40B4-BE49-F238E27FC236}">
              <a16:creationId xmlns:a16="http://schemas.microsoft.com/office/drawing/2014/main" id="{8C9CBD3F-2DA4-471C-A23E-807559DA5F00}"/>
            </a:ext>
          </a:extLst>
        </xdr:cNvPr>
        <xdr:cNvSpPr>
          <a:spLocks noChangeArrowheads="1"/>
        </xdr:cNvSpPr>
      </xdr:nvSpPr>
      <xdr:spPr>
        <a:xfrm>
          <a:off x="9349740" y="108927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58</xdr:row>
      <xdr:rowOff>57150</xdr:rowOff>
    </xdr:from>
    <xdr:to>
      <xdr:col>25</xdr:col>
      <xdr:colOff>352425</xdr:colOff>
      <xdr:row>60</xdr:row>
      <xdr:rowOff>0</xdr:rowOff>
    </xdr:to>
    <xdr:sp macro="" textlink="">
      <xdr:nvSpPr>
        <xdr:cNvPr id="1733" name="AutoShape 46">
          <a:extLst>
            <a:ext uri="{FF2B5EF4-FFF2-40B4-BE49-F238E27FC236}">
              <a16:creationId xmlns:a16="http://schemas.microsoft.com/office/drawing/2014/main" id="{F50F3594-847D-4245-816E-68E8B9089F03}"/>
            </a:ext>
          </a:extLst>
        </xdr:cNvPr>
        <xdr:cNvSpPr>
          <a:spLocks noChangeArrowheads="1"/>
        </xdr:cNvSpPr>
      </xdr:nvSpPr>
      <xdr:spPr>
        <a:xfrm>
          <a:off x="10119360" y="108927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15550</xdr:colOff>
      <xdr:row>58</xdr:row>
      <xdr:rowOff>57151</xdr:rowOff>
    </xdr:from>
    <xdr:to>
      <xdr:col>14</xdr:col>
      <xdr:colOff>2526</xdr:colOff>
      <xdr:row>60</xdr:row>
      <xdr:rowOff>1</xdr:rowOff>
    </xdr:to>
    <xdr:sp macro="" textlink="">
      <xdr:nvSpPr>
        <xdr:cNvPr id="1735" name="AutoShape 46">
          <a:extLst>
            <a:ext uri="{FF2B5EF4-FFF2-40B4-BE49-F238E27FC236}">
              <a16:creationId xmlns:a16="http://schemas.microsoft.com/office/drawing/2014/main" id="{B1F53001-3D90-47A5-A95B-46810F2F20F6}"/>
            </a:ext>
          </a:extLst>
        </xdr:cNvPr>
        <xdr:cNvSpPr>
          <a:spLocks noChangeArrowheads="1"/>
        </xdr:cNvSpPr>
      </xdr:nvSpPr>
      <xdr:spPr>
        <a:xfrm>
          <a:off x="5450632" y="11051722"/>
          <a:ext cx="352425" cy="300524"/>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60</xdr:row>
      <xdr:rowOff>0</xdr:rowOff>
    </xdr:from>
    <xdr:to>
      <xdr:col>19</xdr:col>
      <xdr:colOff>352425</xdr:colOff>
      <xdr:row>60</xdr:row>
      <xdr:rowOff>0</xdr:rowOff>
    </xdr:to>
    <xdr:sp macro="" textlink="">
      <xdr:nvSpPr>
        <xdr:cNvPr id="1737" name="AutoShape 46">
          <a:extLst>
            <a:ext uri="{FF2B5EF4-FFF2-40B4-BE49-F238E27FC236}">
              <a16:creationId xmlns:a16="http://schemas.microsoft.com/office/drawing/2014/main" id="{561248FB-3DC1-428D-80BF-DB468E63A077}"/>
            </a:ext>
          </a:extLst>
        </xdr:cNvPr>
        <xdr:cNvSpPr>
          <a:spLocks noChangeArrowheads="1"/>
        </xdr:cNvSpPr>
      </xdr:nvSpPr>
      <xdr:spPr>
        <a:xfrm>
          <a:off x="7772400" y="1118616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60</xdr:row>
      <xdr:rowOff>0</xdr:rowOff>
    </xdr:from>
    <xdr:to>
      <xdr:col>19</xdr:col>
      <xdr:colOff>352425</xdr:colOff>
      <xdr:row>60</xdr:row>
      <xdr:rowOff>0</xdr:rowOff>
    </xdr:to>
    <xdr:sp macro="" textlink="">
      <xdr:nvSpPr>
        <xdr:cNvPr id="1740" name="AutoShape 46">
          <a:extLst>
            <a:ext uri="{FF2B5EF4-FFF2-40B4-BE49-F238E27FC236}">
              <a16:creationId xmlns:a16="http://schemas.microsoft.com/office/drawing/2014/main" id="{B4973A5A-F56F-409C-81B6-AB216EDB1615}"/>
            </a:ext>
          </a:extLst>
        </xdr:cNvPr>
        <xdr:cNvSpPr>
          <a:spLocks noChangeArrowheads="1"/>
        </xdr:cNvSpPr>
      </xdr:nvSpPr>
      <xdr:spPr>
        <a:xfrm>
          <a:off x="7772400" y="1118616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58</xdr:row>
      <xdr:rowOff>57150</xdr:rowOff>
    </xdr:from>
    <xdr:to>
      <xdr:col>17</xdr:col>
      <xdr:colOff>352425</xdr:colOff>
      <xdr:row>60</xdr:row>
      <xdr:rowOff>0</xdr:rowOff>
    </xdr:to>
    <xdr:sp macro="" textlink="">
      <xdr:nvSpPr>
        <xdr:cNvPr id="1741" name="AutoShape 46">
          <a:extLst>
            <a:ext uri="{FF2B5EF4-FFF2-40B4-BE49-F238E27FC236}">
              <a16:creationId xmlns:a16="http://schemas.microsoft.com/office/drawing/2014/main" id="{C377D158-3395-489E-BCB0-4B58B6B6D54B}"/>
            </a:ext>
          </a:extLst>
        </xdr:cNvPr>
        <xdr:cNvSpPr>
          <a:spLocks noChangeArrowheads="1"/>
        </xdr:cNvSpPr>
      </xdr:nvSpPr>
      <xdr:spPr>
        <a:xfrm>
          <a:off x="6995160" y="108927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58</xdr:row>
      <xdr:rowOff>57150</xdr:rowOff>
    </xdr:from>
    <xdr:to>
      <xdr:col>19</xdr:col>
      <xdr:colOff>352425</xdr:colOff>
      <xdr:row>60</xdr:row>
      <xdr:rowOff>0</xdr:rowOff>
    </xdr:to>
    <xdr:sp macro="" textlink="">
      <xdr:nvSpPr>
        <xdr:cNvPr id="1742" name="AutoShape 46">
          <a:extLst>
            <a:ext uri="{FF2B5EF4-FFF2-40B4-BE49-F238E27FC236}">
              <a16:creationId xmlns:a16="http://schemas.microsoft.com/office/drawing/2014/main" id="{1DCAF9FB-D968-4220-ABB4-71E86D07344F}"/>
            </a:ext>
          </a:extLst>
        </xdr:cNvPr>
        <xdr:cNvSpPr>
          <a:spLocks noChangeArrowheads="1"/>
        </xdr:cNvSpPr>
      </xdr:nvSpPr>
      <xdr:spPr>
        <a:xfrm>
          <a:off x="7772400" y="108927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58</xdr:row>
      <xdr:rowOff>57150</xdr:rowOff>
    </xdr:from>
    <xdr:to>
      <xdr:col>1</xdr:col>
      <xdr:colOff>381000</xdr:colOff>
      <xdr:row>60</xdr:row>
      <xdr:rowOff>0</xdr:rowOff>
    </xdr:to>
    <xdr:sp macro="" textlink="">
      <xdr:nvSpPr>
        <xdr:cNvPr id="1750" name="AutoShape 46">
          <a:extLst>
            <a:ext uri="{FF2B5EF4-FFF2-40B4-BE49-F238E27FC236}">
              <a16:creationId xmlns:a16="http://schemas.microsoft.com/office/drawing/2014/main" id="{99E72CBE-9E5A-414F-A956-0CFB4179DA73}"/>
            </a:ext>
          </a:extLst>
        </xdr:cNvPr>
        <xdr:cNvSpPr>
          <a:spLocks noChangeArrowheads="1"/>
        </xdr:cNvSpPr>
      </xdr:nvSpPr>
      <xdr:spPr>
        <a:xfrm>
          <a:off x="541020" y="10892790"/>
          <a:ext cx="381000" cy="293370"/>
        </a:xfrm>
        <a:prstGeom prst="triangle">
          <a:avLst>
            <a:gd name="adj" fmla="val 50000"/>
          </a:avLst>
        </a:prstGeom>
        <a:noFill/>
        <a:ln w="9525">
          <a:solidFill>
            <a:srgbClr val="000000"/>
          </a:solidFill>
          <a:miter lim="800000"/>
        </a:ln>
      </xdr:spPr>
    </xdr:sp>
    <xdr:clientData/>
  </xdr:twoCellAnchor>
  <xdr:twoCellAnchor>
    <xdr:from>
      <xdr:col>9</xdr:col>
      <xdr:colOff>7776</xdr:colOff>
      <xdr:row>58</xdr:row>
      <xdr:rowOff>57151</xdr:rowOff>
    </xdr:from>
    <xdr:to>
      <xdr:col>10</xdr:col>
      <xdr:colOff>7776</xdr:colOff>
      <xdr:row>60</xdr:row>
      <xdr:rowOff>1</xdr:rowOff>
    </xdr:to>
    <xdr:sp macro="" textlink="">
      <xdr:nvSpPr>
        <xdr:cNvPr id="1752" name="AutoShape 46">
          <a:extLst>
            <a:ext uri="{FF2B5EF4-FFF2-40B4-BE49-F238E27FC236}">
              <a16:creationId xmlns:a16="http://schemas.microsoft.com/office/drawing/2014/main" id="{19C92C34-810E-454B-805D-91C030165CC5}"/>
            </a:ext>
          </a:extLst>
        </xdr:cNvPr>
        <xdr:cNvSpPr>
          <a:spLocks noChangeArrowheads="1"/>
        </xdr:cNvSpPr>
      </xdr:nvSpPr>
      <xdr:spPr>
        <a:xfrm>
          <a:off x="3872205" y="11051722"/>
          <a:ext cx="365449" cy="300524"/>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15551</xdr:colOff>
      <xdr:row>58</xdr:row>
      <xdr:rowOff>57150</xdr:rowOff>
    </xdr:from>
    <xdr:to>
      <xdr:col>8</xdr:col>
      <xdr:colOff>2527</xdr:colOff>
      <xdr:row>60</xdr:row>
      <xdr:rowOff>0</xdr:rowOff>
    </xdr:to>
    <xdr:sp macro="" textlink="">
      <xdr:nvSpPr>
        <xdr:cNvPr id="1753" name="AutoShape 46">
          <a:extLst>
            <a:ext uri="{FF2B5EF4-FFF2-40B4-BE49-F238E27FC236}">
              <a16:creationId xmlns:a16="http://schemas.microsoft.com/office/drawing/2014/main" id="{20949AEA-E209-4390-BD44-CE4311858930}"/>
            </a:ext>
          </a:extLst>
        </xdr:cNvPr>
        <xdr:cNvSpPr>
          <a:spLocks noChangeArrowheads="1"/>
        </xdr:cNvSpPr>
      </xdr:nvSpPr>
      <xdr:spPr>
        <a:xfrm>
          <a:off x="3079102" y="11051721"/>
          <a:ext cx="352425" cy="300524"/>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7775</xdr:colOff>
      <xdr:row>58</xdr:row>
      <xdr:rowOff>57150</xdr:rowOff>
    </xdr:from>
    <xdr:to>
      <xdr:col>5</xdr:col>
      <xdr:colOff>360200</xdr:colOff>
      <xdr:row>60</xdr:row>
      <xdr:rowOff>0</xdr:rowOff>
    </xdr:to>
    <xdr:sp macro="" textlink="">
      <xdr:nvSpPr>
        <xdr:cNvPr id="1754" name="AutoShape 46">
          <a:extLst>
            <a:ext uri="{FF2B5EF4-FFF2-40B4-BE49-F238E27FC236}">
              <a16:creationId xmlns:a16="http://schemas.microsoft.com/office/drawing/2014/main" id="{0FA5AF81-E665-474E-823C-3121CFA3E49B}"/>
            </a:ext>
          </a:extLst>
        </xdr:cNvPr>
        <xdr:cNvSpPr>
          <a:spLocks noChangeArrowheads="1"/>
        </xdr:cNvSpPr>
      </xdr:nvSpPr>
      <xdr:spPr>
        <a:xfrm>
          <a:off x="2270448" y="11051721"/>
          <a:ext cx="352425" cy="300524"/>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7620</xdr:colOff>
      <xdr:row>58</xdr:row>
      <xdr:rowOff>57150</xdr:rowOff>
    </xdr:from>
    <xdr:to>
      <xdr:col>4</xdr:col>
      <xdr:colOff>0</xdr:colOff>
      <xdr:row>60</xdr:row>
      <xdr:rowOff>0</xdr:rowOff>
    </xdr:to>
    <xdr:sp macro="" textlink="">
      <xdr:nvSpPr>
        <xdr:cNvPr id="1755" name="AutoShape 46">
          <a:extLst>
            <a:ext uri="{FF2B5EF4-FFF2-40B4-BE49-F238E27FC236}">
              <a16:creationId xmlns:a16="http://schemas.microsoft.com/office/drawing/2014/main" id="{925A38B3-F550-4422-A370-1581E301F7FA}"/>
            </a:ext>
          </a:extLst>
        </xdr:cNvPr>
        <xdr:cNvSpPr>
          <a:spLocks noChangeArrowheads="1"/>
        </xdr:cNvSpPr>
      </xdr:nvSpPr>
      <xdr:spPr>
        <a:xfrm>
          <a:off x="1447800" y="10892790"/>
          <a:ext cx="37338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58</xdr:row>
      <xdr:rowOff>57150</xdr:rowOff>
    </xdr:from>
    <xdr:to>
      <xdr:col>11</xdr:col>
      <xdr:colOff>352425</xdr:colOff>
      <xdr:row>60</xdr:row>
      <xdr:rowOff>0</xdr:rowOff>
    </xdr:to>
    <xdr:sp macro="" textlink="">
      <xdr:nvSpPr>
        <xdr:cNvPr id="1758" name="AutoShape 46">
          <a:extLst>
            <a:ext uri="{FF2B5EF4-FFF2-40B4-BE49-F238E27FC236}">
              <a16:creationId xmlns:a16="http://schemas.microsoft.com/office/drawing/2014/main" id="{A2A18EA6-68DB-418C-A369-79C30000E847}"/>
            </a:ext>
          </a:extLst>
        </xdr:cNvPr>
        <xdr:cNvSpPr>
          <a:spLocks noChangeArrowheads="1"/>
        </xdr:cNvSpPr>
      </xdr:nvSpPr>
      <xdr:spPr>
        <a:xfrm>
          <a:off x="4640580" y="10892790"/>
          <a:ext cx="352425" cy="293370"/>
        </a:xfrm>
        <a:prstGeom prst="triangle">
          <a:avLst>
            <a:gd name="adj" fmla="val 50000"/>
          </a:avLst>
        </a:prstGeom>
        <a:noFill/>
        <a:ln w="9525">
          <a:solidFill>
            <a:srgbClr val="000000"/>
          </a:solidFill>
          <a:miter lim="800000"/>
        </a:ln>
      </xdr:spPr>
    </xdr:sp>
    <xdr:clientData/>
  </xdr:twoCellAnchor>
  <xdr:twoCellAnchor>
    <xdr:from>
      <xdr:col>11</xdr:col>
      <xdr:colOff>0</xdr:colOff>
      <xdr:row>58</xdr:row>
      <xdr:rowOff>57150</xdr:rowOff>
    </xdr:from>
    <xdr:to>
      <xdr:col>11</xdr:col>
      <xdr:colOff>352425</xdr:colOff>
      <xdr:row>60</xdr:row>
      <xdr:rowOff>0</xdr:rowOff>
    </xdr:to>
    <xdr:sp macro="" textlink="">
      <xdr:nvSpPr>
        <xdr:cNvPr id="1759" name="AutoShape 46">
          <a:extLst>
            <a:ext uri="{FF2B5EF4-FFF2-40B4-BE49-F238E27FC236}">
              <a16:creationId xmlns:a16="http://schemas.microsoft.com/office/drawing/2014/main" id="{05097FD0-1842-4B05-9ACD-E0F5F9E4BB4B}"/>
            </a:ext>
          </a:extLst>
        </xdr:cNvPr>
        <xdr:cNvSpPr>
          <a:spLocks noChangeArrowheads="1"/>
        </xdr:cNvSpPr>
      </xdr:nvSpPr>
      <xdr:spPr>
        <a:xfrm>
          <a:off x="4640580" y="1089279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49</xdr:row>
      <xdr:rowOff>57150</xdr:rowOff>
    </xdr:from>
    <xdr:to>
      <xdr:col>16</xdr:col>
      <xdr:colOff>0</xdr:colOff>
      <xdr:row>51</xdr:row>
      <xdr:rowOff>0</xdr:rowOff>
    </xdr:to>
    <xdr:sp macro="" textlink="">
      <xdr:nvSpPr>
        <xdr:cNvPr id="1760" name="AutoShape 46">
          <a:extLst>
            <a:ext uri="{FF2B5EF4-FFF2-40B4-BE49-F238E27FC236}">
              <a16:creationId xmlns:a16="http://schemas.microsoft.com/office/drawing/2014/main" id="{B6DFCBE7-744F-45B5-950A-5A8BDF831D00}"/>
            </a:ext>
          </a:extLst>
        </xdr:cNvPr>
        <xdr:cNvSpPr>
          <a:spLocks noChangeArrowheads="1"/>
        </xdr:cNvSpPr>
      </xdr:nvSpPr>
      <xdr:spPr>
        <a:xfrm>
          <a:off x="6210300" y="9315450"/>
          <a:ext cx="365760" cy="293370"/>
        </a:xfrm>
        <a:prstGeom prst="triangle">
          <a:avLst>
            <a:gd name="adj" fmla="val 50000"/>
          </a:avLst>
        </a:prstGeom>
        <a:noFill/>
        <a:ln w="9525">
          <a:solidFill>
            <a:srgbClr val="000000"/>
          </a:solidFill>
          <a:miter lim="800000"/>
        </a:ln>
      </xdr:spPr>
    </xdr:sp>
    <xdr:clientData/>
  </xdr:twoCellAnchor>
  <xdr:twoCellAnchor>
    <xdr:from>
      <xdr:col>21</xdr:col>
      <xdr:colOff>0</xdr:colOff>
      <xdr:row>49</xdr:row>
      <xdr:rowOff>57150</xdr:rowOff>
    </xdr:from>
    <xdr:to>
      <xdr:col>21</xdr:col>
      <xdr:colOff>352425</xdr:colOff>
      <xdr:row>51</xdr:row>
      <xdr:rowOff>0</xdr:rowOff>
    </xdr:to>
    <xdr:sp macro="" textlink="">
      <xdr:nvSpPr>
        <xdr:cNvPr id="1761" name="AutoShape 46">
          <a:extLst>
            <a:ext uri="{FF2B5EF4-FFF2-40B4-BE49-F238E27FC236}">
              <a16:creationId xmlns:a16="http://schemas.microsoft.com/office/drawing/2014/main" id="{CB9DEB3E-37DD-48A7-AB78-449512A5CBFE}"/>
            </a:ext>
          </a:extLst>
        </xdr:cNvPr>
        <xdr:cNvSpPr>
          <a:spLocks noChangeArrowheads="1"/>
        </xdr:cNvSpPr>
      </xdr:nvSpPr>
      <xdr:spPr>
        <a:xfrm>
          <a:off x="857250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49</xdr:row>
      <xdr:rowOff>57150</xdr:rowOff>
    </xdr:from>
    <xdr:to>
      <xdr:col>23</xdr:col>
      <xdr:colOff>352425</xdr:colOff>
      <xdr:row>51</xdr:row>
      <xdr:rowOff>0</xdr:rowOff>
    </xdr:to>
    <xdr:sp macro="" textlink="">
      <xdr:nvSpPr>
        <xdr:cNvPr id="1762" name="AutoShape 46">
          <a:extLst>
            <a:ext uri="{FF2B5EF4-FFF2-40B4-BE49-F238E27FC236}">
              <a16:creationId xmlns:a16="http://schemas.microsoft.com/office/drawing/2014/main" id="{FBD61C14-53F0-4581-BB06-EF997405B93C}"/>
            </a:ext>
          </a:extLst>
        </xdr:cNvPr>
        <xdr:cNvSpPr>
          <a:spLocks noChangeArrowheads="1"/>
        </xdr:cNvSpPr>
      </xdr:nvSpPr>
      <xdr:spPr>
        <a:xfrm>
          <a:off x="934974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49</xdr:row>
      <xdr:rowOff>57150</xdr:rowOff>
    </xdr:from>
    <xdr:to>
      <xdr:col>25</xdr:col>
      <xdr:colOff>352425</xdr:colOff>
      <xdr:row>51</xdr:row>
      <xdr:rowOff>0</xdr:rowOff>
    </xdr:to>
    <xdr:sp macro="" textlink="">
      <xdr:nvSpPr>
        <xdr:cNvPr id="1763" name="AutoShape 46">
          <a:extLst>
            <a:ext uri="{FF2B5EF4-FFF2-40B4-BE49-F238E27FC236}">
              <a16:creationId xmlns:a16="http://schemas.microsoft.com/office/drawing/2014/main" id="{130E4691-CB75-482E-902F-DE5F67B4FBA9}"/>
            </a:ext>
          </a:extLst>
        </xdr:cNvPr>
        <xdr:cNvSpPr>
          <a:spLocks noChangeArrowheads="1"/>
        </xdr:cNvSpPr>
      </xdr:nvSpPr>
      <xdr:spPr>
        <a:xfrm>
          <a:off x="1011936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49</xdr:row>
      <xdr:rowOff>57150</xdr:rowOff>
    </xdr:from>
    <xdr:to>
      <xdr:col>27</xdr:col>
      <xdr:colOff>352425</xdr:colOff>
      <xdr:row>51</xdr:row>
      <xdr:rowOff>0</xdr:rowOff>
    </xdr:to>
    <xdr:sp macro="" textlink="">
      <xdr:nvSpPr>
        <xdr:cNvPr id="1764" name="AutoShape 46">
          <a:extLst>
            <a:ext uri="{FF2B5EF4-FFF2-40B4-BE49-F238E27FC236}">
              <a16:creationId xmlns:a16="http://schemas.microsoft.com/office/drawing/2014/main" id="{1384F639-69D3-4427-ADF9-52D756C4C693}"/>
            </a:ext>
          </a:extLst>
        </xdr:cNvPr>
        <xdr:cNvSpPr>
          <a:spLocks noChangeArrowheads="1"/>
        </xdr:cNvSpPr>
      </xdr:nvSpPr>
      <xdr:spPr>
        <a:xfrm>
          <a:off x="1087374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49</xdr:row>
      <xdr:rowOff>57150</xdr:rowOff>
    </xdr:from>
    <xdr:to>
      <xdr:col>13</xdr:col>
      <xdr:colOff>352425</xdr:colOff>
      <xdr:row>51</xdr:row>
      <xdr:rowOff>0</xdr:rowOff>
    </xdr:to>
    <xdr:sp macro="" textlink="">
      <xdr:nvSpPr>
        <xdr:cNvPr id="1765" name="AutoShape 46">
          <a:extLst>
            <a:ext uri="{FF2B5EF4-FFF2-40B4-BE49-F238E27FC236}">
              <a16:creationId xmlns:a16="http://schemas.microsoft.com/office/drawing/2014/main" id="{897FE3F8-F75F-474D-B256-450DFAF08053}"/>
            </a:ext>
          </a:extLst>
        </xdr:cNvPr>
        <xdr:cNvSpPr>
          <a:spLocks noChangeArrowheads="1"/>
        </xdr:cNvSpPr>
      </xdr:nvSpPr>
      <xdr:spPr>
        <a:xfrm>
          <a:off x="5425440" y="9315450"/>
          <a:ext cx="352425" cy="293370"/>
        </a:xfrm>
        <a:prstGeom prst="triangle">
          <a:avLst>
            <a:gd name="adj" fmla="val 50000"/>
          </a:avLst>
        </a:prstGeom>
        <a:noFill/>
        <a:ln w="9525">
          <a:solidFill>
            <a:srgbClr val="000000"/>
          </a:solidFill>
          <a:miter lim="800000"/>
        </a:ln>
      </xdr:spPr>
    </xdr:sp>
    <xdr:clientData/>
  </xdr:twoCellAnchor>
  <xdr:twoCellAnchor>
    <xdr:from>
      <xdr:col>19</xdr:col>
      <xdr:colOff>0</xdr:colOff>
      <xdr:row>51</xdr:row>
      <xdr:rowOff>0</xdr:rowOff>
    </xdr:from>
    <xdr:to>
      <xdr:col>19</xdr:col>
      <xdr:colOff>352425</xdr:colOff>
      <xdr:row>51</xdr:row>
      <xdr:rowOff>0</xdr:rowOff>
    </xdr:to>
    <xdr:sp macro="" textlink="">
      <xdr:nvSpPr>
        <xdr:cNvPr id="1775" name="AutoShape 46">
          <a:extLst>
            <a:ext uri="{FF2B5EF4-FFF2-40B4-BE49-F238E27FC236}">
              <a16:creationId xmlns:a16="http://schemas.microsoft.com/office/drawing/2014/main" id="{F1B0D9A0-4C3A-4B21-AD5C-5B49E3FF75EE}"/>
            </a:ext>
          </a:extLst>
        </xdr:cNvPr>
        <xdr:cNvSpPr>
          <a:spLocks noChangeArrowheads="1"/>
        </xdr:cNvSpPr>
      </xdr:nvSpPr>
      <xdr:spPr>
        <a:xfrm>
          <a:off x="7772400" y="960882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51</xdr:row>
      <xdr:rowOff>0</xdr:rowOff>
    </xdr:from>
    <xdr:to>
      <xdr:col>19</xdr:col>
      <xdr:colOff>352425</xdr:colOff>
      <xdr:row>51</xdr:row>
      <xdr:rowOff>0</xdr:rowOff>
    </xdr:to>
    <xdr:sp macro="" textlink="">
      <xdr:nvSpPr>
        <xdr:cNvPr id="1778" name="AutoShape 46">
          <a:extLst>
            <a:ext uri="{FF2B5EF4-FFF2-40B4-BE49-F238E27FC236}">
              <a16:creationId xmlns:a16="http://schemas.microsoft.com/office/drawing/2014/main" id="{8E9298DB-16E6-4A52-9468-8DD274E3A083}"/>
            </a:ext>
          </a:extLst>
        </xdr:cNvPr>
        <xdr:cNvSpPr>
          <a:spLocks noChangeArrowheads="1"/>
        </xdr:cNvSpPr>
      </xdr:nvSpPr>
      <xdr:spPr>
        <a:xfrm>
          <a:off x="7772400" y="960882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49</xdr:row>
      <xdr:rowOff>57150</xdr:rowOff>
    </xdr:from>
    <xdr:to>
      <xdr:col>17</xdr:col>
      <xdr:colOff>352425</xdr:colOff>
      <xdr:row>51</xdr:row>
      <xdr:rowOff>0</xdr:rowOff>
    </xdr:to>
    <xdr:sp macro="" textlink="">
      <xdr:nvSpPr>
        <xdr:cNvPr id="1779" name="AutoShape 46">
          <a:extLst>
            <a:ext uri="{FF2B5EF4-FFF2-40B4-BE49-F238E27FC236}">
              <a16:creationId xmlns:a16="http://schemas.microsoft.com/office/drawing/2014/main" id="{683FAC61-DD42-4D45-AB4A-CB3BD7EA6222}"/>
            </a:ext>
          </a:extLst>
        </xdr:cNvPr>
        <xdr:cNvSpPr>
          <a:spLocks noChangeArrowheads="1"/>
        </xdr:cNvSpPr>
      </xdr:nvSpPr>
      <xdr:spPr>
        <a:xfrm>
          <a:off x="699516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49</xdr:row>
      <xdr:rowOff>57150</xdr:rowOff>
    </xdr:from>
    <xdr:to>
      <xdr:col>19</xdr:col>
      <xdr:colOff>352425</xdr:colOff>
      <xdr:row>51</xdr:row>
      <xdr:rowOff>0</xdr:rowOff>
    </xdr:to>
    <xdr:sp macro="" textlink="">
      <xdr:nvSpPr>
        <xdr:cNvPr id="1780" name="AutoShape 46">
          <a:extLst>
            <a:ext uri="{FF2B5EF4-FFF2-40B4-BE49-F238E27FC236}">
              <a16:creationId xmlns:a16="http://schemas.microsoft.com/office/drawing/2014/main" id="{F55784B8-FA3E-4451-A2DD-A30D81F19A27}"/>
            </a:ext>
          </a:extLst>
        </xdr:cNvPr>
        <xdr:cNvSpPr>
          <a:spLocks noChangeArrowheads="1"/>
        </xdr:cNvSpPr>
      </xdr:nvSpPr>
      <xdr:spPr>
        <a:xfrm>
          <a:off x="777240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49</xdr:row>
      <xdr:rowOff>57150</xdr:rowOff>
    </xdr:from>
    <xdr:to>
      <xdr:col>16</xdr:col>
      <xdr:colOff>0</xdr:colOff>
      <xdr:row>51</xdr:row>
      <xdr:rowOff>0</xdr:rowOff>
    </xdr:to>
    <xdr:sp macro="" textlink="">
      <xdr:nvSpPr>
        <xdr:cNvPr id="1781" name="AutoShape 46">
          <a:extLst>
            <a:ext uri="{FF2B5EF4-FFF2-40B4-BE49-F238E27FC236}">
              <a16:creationId xmlns:a16="http://schemas.microsoft.com/office/drawing/2014/main" id="{E7631B53-5709-4D8F-99B0-2191774088FC}"/>
            </a:ext>
          </a:extLst>
        </xdr:cNvPr>
        <xdr:cNvSpPr>
          <a:spLocks noChangeArrowheads="1"/>
        </xdr:cNvSpPr>
      </xdr:nvSpPr>
      <xdr:spPr>
        <a:xfrm>
          <a:off x="6210300" y="93154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49</xdr:row>
      <xdr:rowOff>57150</xdr:rowOff>
    </xdr:from>
    <xdr:to>
      <xdr:col>7</xdr:col>
      <xdr:colOff>352425</xdr:colOff>
      <xdr:row>51</xdr:row>
      <xdr:rowOff>0</xdr:rowOff>
    </xdr:to>
    <xdr:sp macro="" textlink="">
      <xdr:nvSpPr>
        <xdr:cNvPr id="1796" name="AutoShape 46">
          <a:extLst>
            <a:ext uri="{FF2B5EF4-FFF2-40B4-BE49-F238E27FC236}">
              <a16:creationId xmlns:a16="http://schemas.microsoft.com/office/drawing/2014/main" id="{21475B84-B594-4032-AF41-70B7E108EBD8}"/>
            </a:ext>
          </a:extLst>
        </xdr:cNvPr>
        <xdr:cNvSpPr>
          <a:spLocks noChangeArrowheads="1"/>
        </xdr:cNvSpPr>
      </xdr:nvSpPr>
      <xdr:spPr>
        <a:xfrm>
          <a:off x="305562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49</xdr:row>
      <xdr:rowOff>57150</xdr:rowOff>
    </xdr:from>
    <xdr:to>
      <xdr:col>5</xdr:col>
      <xdr:colOff>352425</xdr:colOff>
      <xdr:row>51</xdr:row>
      <xdr:rowOff>0</xdr:rowOff>
    </xdr:to>
    <xdr:sp macro="" textlink="">
      <xdr:nvSpPr>
        <xdr:cNvPr id="1797" name="AutoShape 46">
          <a:extLst>
            <a:ext uri="{FF2B5EF4-FFF2-40B4-BE49-F238E27FC236}">
              <a16:creationId xmlns:a16="http://schemas.microsoft.com/office/drawing/2014/main" id="{67F20CF6-A2A6-493E-B128-52E884EDA125}"/>
            </a:ext>
          </a:extLst>
        </xdr:cNvPr>
        <xdr:cNvSpPr>
          <a:spLocks noChangeArrowheads="1"/>
        </xdr:cNvSpPr>
      </xdr:nvSpPr>
      <xdr:spPr>
        <a:xfrm>
          <a:off x="225552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49</xdr:row>
      <xdr:rowOff>57150</xdr:rowOff>
    </xdr:from>
    <xdr:to>
      <xdr:col>3</xdr:col>
      <xdr:colOff>352425</xdr:colOff>
      <xdr:row>51</xdr:row>
      <xdr:rowOff>0</xdr:rowOff>
    </xdr:to>
    <xdr:sp macro="" textlink="">
      <xdr:nvSpPr>
        <xdr:cNvPr id="1798" name="AutoShape 46">
          <a:extLst>
            <a:ext uri="{FF2B5EF4-FFF2-40B4-BE49-F238E27FC236}">
              <a16:creationId xmlns:a16="http://schemas.microsoft.com/office/drawing/2014/main" id="{539F0DFC-451C-494A-A20E-B39C0E88B3E9}"/>
            </a:ext>
          </a:extLst>
        </xdr:cNvPr>
        <xdr:cNvSpPr>
          <a:spLocks noChangeArrowheads="1"/>
        </xdr:cNvSpPr>
      </xdr:nvSpPr>
      <xdr:spPr>
        <a:xfrm>
          <a:off x="1440180" y="93154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49</xdr:row>
      <xdr:rowOff>57150</xdr:rowOff>
    </xdr:from>
    <xdr:to>
      <xdr:col>2</xdr:col>
      <xdr:colOff>0</xdr:colOff>
      <xdr:row>51</xdr:row>
      <xdr:rowOff>0</xdr:rowOff>
    </xdr:to>
    <xdr:sp macro="" textlink="">
      <xdr:nvSpPr>
        <xdr:cNvPr id="1802" name="AutoShape 46">
          <a:extLst>
            <a:ext uri="{FF2B5EF4-FFF2-40B4-BE49-F238E27FC236}">
              <a16:creationId xmlns:a16="http://schemas.microsoft.com/office/drawing/2014/main" id="{FB0451F2-59BA-42B7-8630-35A05E612FB7}"/>
            </a:ext>
          </a:extLst>
        </xdr:cNvPr>
        <xdr:cNvSpPr>
          <a:spLocks noChangeArrowheads="1"/>
        </xdr:cNvSpPr>
      </xdr:nvSpPr>
      <xdr:spPr>
        <a:xfrm>
          <a:off x="541020" y="9315450"/>
          <a:ext cx="388620"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49</xdr:row>
      <xdr:rowOff>57150</xdr:rowOff>
    </xdr:from>
    <xdr:to>
      <xdr:col>10</xdr:col>
      <xdr:colOff>0</xdr:colOff>
      <xdr:row>51</xdr:row>
      <xdr:rowOff>0</xdr:rowOff>
    </xdr:to>
    <xdr:sp macro="" textlink="">
      <xdr:nvSpPr>
        <xdr:cNvPr id="1804" name="AutoShape 46">
          <a:extLst>
            <a:ext uri="{FF2B5EF4-FFF2-40B4-BE49-F238E27FC236}">
              <a16:creationId xmlns:a16="http://schemas.microsoft.com/office/drawing/2014/main" id="{3C369CC5-6525-4A01-8DE6-2C75BA9D436F}"/>
            </a:ext>
          </a:extLst>
        </xdr:cNvPr>
        <xdr:cNvSpPr>
          <a:spLocks noChangeArrowheads="1"/>
        </xdr:cNvSpPr>
      </xdr:nvSpPr>
      <xdr:spPr>
        <a:xfrm>
          <a:off x="3855720" y="93154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49</xdr:row>
      <xdr:rowOff>57150</xdr:rowOff>
    </xdr:from>
    <xdr:to>
      <xdr:col>11</xdr:col>
      <xdr:colOff>352425</xdr:colOff>
      <xdr:row>51</xdr:row>
      <xdr:rowOff>0</xdr:rowOff>
    </xdr:to>
    <xdr:sp macro="" textlink="">
      <xdr:nvSpPr>
        <xdr:cNvPr id="1809" name="AutoShape 46">
          <a:extLst>
            <a:ext uri="{FF2B5EF4-FFF2-40B4-BE49-F238E27FC236}">
              <a16:creationId xmlns:a16="http://schemas.microsoft.com/office/drawing/2014/main" id="{04D70400-1215-4656-8C19-6ACE3A1A79C2}"/>
            </a:ext>
          </a:extLst>
        </xdr:cNvPr>
        <xdr:cNvSpPr>
          <a:spLocks noChangeArrowheads="1"/>
        </xdr:cNvSpPr>
      </xdr:nvSpPr>
      <xdr:spPr>
        <a:xfrm>
          <a:off x="4640580" y="9315450"/>
          <a:ext cx="352425" cy="293370"/>
        </a:xfrm>
        <a:prstGeom prst="triangle">
          <a:avLst>
            <a:gd name="adj" fmla="val 50000"/>
          </a:avLst>
        </a:prstGeom>
        <a:noFill/>
        <a:ln w="9525">
          <a:solidFill>
            <a:srgbClr val="000000"/>
          </a:solidFill>
          <a:miter lim="800000"/>
        </a:ln>
      </xdr:spPr>
    </xdr:sp>
    <xdr:clientData/>
  </xdr:twoCellAnchor>
  <xdr:twoCellAnchor>
    <xdr:from>
      <xdr:col>15</xdr:col>
      <xdr:colOff>0</xdr:colOff>
      <xdr:row>40</xdr:row>
      <xdr:rowOff>57150</xdr:rowOff>
    </xdr:from>
    <xdr:to>
      <xdr:col>16</xdr:col>
      <xdr:colOff>0</xdr:colOff>
      <xdr:row>42</xdr:row>
      <xdr:rowOff>0</xdr:rowOff>
    </xdr:to>
    <xdr:sp macro="" textlink="">
      <xdr:nvSpPr>
        <xdr:cNvPr id="1811" name="AutoShape 46">
          <a:extLst>
            <a:ext uri="{FF2B5EF4-FFF2-40B4-BE49-F238E27FC236}">
              <a16:creationId xmlns:a16="http://schemas.microsoft.com/office/drawing/2014/main" id="{8BA10FD0-ADD2-43B1-B2C5-129C3AB1C94C}"/>
            </a:ext>
          </a:extLst>
        </xdr:cNvPr>
        <xdr:cNvSpPr>
          <a:spLocks noChangeArrowheads="1"/>
        </xdr:cNvSpPr>
      </xdr:nvSpPr>
      <xdr:spPr>
        <a:xfrm>
          <a:off x="6210300" y="77381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40</xdr:row>
      <xdr:rowOff>57150</xdr:rowOff>
    </xdr:from>
    <xdr:to>
      <xdr:col>21</xdr:col>
      <xdr:colOff>352425</xdr:colOff>
      <xdr:row>42</xdr:row>
      <xdr:rowOff>0</xdr:rowOff>
    </xdr:to>
    <xdr:sp macro="" textlink="">
      <xdr:nvSpPr>
        <xdr:cNvPr id="1812" name="AutoShape 46">
          <a:extLst>
            <a:ext uri="{FF2B5EF4-FFF2-40B4-BE49-F238E27FC236}">
              <a16:creationId xmlns:a16="http://schemas.microsoft.com/office/drawing/2014/main" id="{A8AA454A-EB6E-4063-9888-3CC24B671D79}"/>
            </a:ext>
          </a:extLst>
        </xdr:cNvPr>
        <xdr:cNvSpPr>
          <a:spLocks noChangeArrowheads="1"/>
        </xdr:cNvSpPr>
      </xdr:nvSpPr>
      <xdr:spPr>
        <a:xfrm>
          <a:off x="857250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40</xdr:row>
      <xdr:rowOff>57150</xdr:rowOff>
    </xdr:from>
    <xdr:to>
      <xdr:col>23</xdr:col>
      <xdr:colOff>352425</xdr:colOff>
      <xdr:row>42</xdr:row>
      <xdr:rowOff>0</xdr:rowOff>
    </xdr:to>
    <xdr:sp macro="" textlink="">
      <xdr:nvSpPr>
        <xdr:cNvPr id="1813" name="AutoShape 46">
          <a:extLst>
            <a:ext uri="{FF2B5EF4-FFF2-40B4-BE49-F238E27FC236}">
              <a16:creationId xmlns:a16="http://schemas.microsoft.com/office/drawing/2014/main" id="{A11C741F-6E2D-4061-899A-8A1D0F696EDA}"/>
            </a:ext>
          </a:extLst>
        </xdr:cNvPr>
        <xdr:cNvSpPr>
          <a:spLocks noChangeArrowheads="1"/>
        </xdr:cNvSpPr>
      </xdr:nvSpPr>
      <xdr:spPr>
        <a:xfrm>
          <a:off x="934974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40</xdr:row>
      <xdr:rowOff>57150</xdr:rowOff>
    </xdr:from>
    <xdr:to>
      <xdr:col>25</xdr:col>
      <xdr:colOff>352425</xdr:colOff>
      <xdr:row>42</xdr:row>
      <xdr:rowOff>0</xdr:rowOff>
    </xdr:to>
    <xdr:sp macro="" textlink="">
      <xdr:nvSpPr>
        <xdr:cNvPr id="1814" name="AutoShape 46">
          <a:extLst>
            <a:ext uri="{FF2B5EF4-FFF2-40B4-BE49-F238E27FC236}">
              <a16:creationId xmlns:a16="http://schemas.microsoft.com/office/drawing/2014/main" id="{3315309F-876F-4FA5-9864-4F36DBADB160}"/>
            </a:ext>
          </a:extLst>
        </xdr:cNvPr>
        <xdr:cNvSpPr>
          <a:spLocks noChangeArrowheads="1"/>
        </xdr:cNvSpPr>
      </xdr:nvSpPr>
      <xdr:spPr>
        <a:xfrm>
          <a:off x="10119360" y="7738110"/>
          <a:ext cx="352425" cy="293370"/>
        </a:xfrm>
        <a:prstGeom prst="triangle">
          <a:avLst>
            <a:gd name="adj" fmla="val 50000"/>
          </a:avLst>
        </a:prstGeom>
        <a:noFill/>
        <a:ln w="9525">
          <a:solidFill>
            <a:srgbClr val="000000"/>
          </a:solidFill>
          <a:miter lim="800000"/>
        </a:ln>
      </xdr:spPr>
    </xdr:sp>
    <xdr:clientData/>
  </xdr:twoCellAnchor>
  <xdr:twoCellAnchor>
    <xdr:from>
      <xdr:col>27</xdr:col>
      <xdr:colOff>0</xdr:colOff>
      <xdr:row>40</xdr:row>
      <xdr:rowOff>41910</xdr:rowOff>
    </xdr:from>
    <xdr:to>
      <xdr:col>28</xdr:col>
      <xdr:colOff>0</xdr:colOff>
      <xdr:row>42</xdr:row>
      <xdr:rowOff>0</xdr:rowOff>
    </xdr:to>
    <xdr:sp macro="" textlink="">
      <xdr:nvSpPr>
        <xdr:cNvPr id="1815" name="AutoShape 46">
          <a:extLst>
            <a:ext uri="{FF2B5EF4-FFF2-40B4-BE49-F238E27FC236}">
              <a16:creationId xmlns:a16="http://schemas.microsoft.com/office/drawing/2014/main" id="{C43643B9-C922-442A-B060-35E4BF2F9F93}"/>
            </a:ext>
          </a:extLst>
        </xdr:cNvPr>
        <xdr:cNvSpPr>
          <a:spLocks noChangeArrowheads="1"/>
        </xdr:cNvSpPr>
      </xdr:nvSpPr>
      <xdr:spPr>
        <a:xfrm>
          <a:off x="10873740" y="7722870"/>
          <a:ext cx="373380" cy="30861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42</xdr:row>
      <xdr:rowOff>0</xdr:rowOff>
    </xdr:from>
    <xdr:to>
      <xdr:col>19</xdr:col>
      <xdr:colOff>352425</xdr:colOff>
      <xdr:row>42</xdr:row>
      <xdr:rowOff>0</xdr:rowOff>
    </xdr:to>
    <xdr:sp macro="" textlink="">
      <xdr:nvSpPr>
        <xdr:cNvPr id="1826" name="AutoShape 46">
          <a:extLst>
            <a:ext uri="{FF2B5EF4-FFF2-40B4-BE49-F238E27FC236}">
              <a16:creationId xmlns:a16="http://schemas.microsoft.com/office/drawing/2014/main" id="{205E135B-A658-4B9F-991F-6FFFDAC18D7E}"/>
            </a:ext>
          </a:extLst>
        </xdr:cNvPr>
        <xdr:cNvSpPr>
          <a:spLocks noChangeArrowheads="1"/>
        </xdr:cNvSpPr>
      </xdr:nvSpPr>
      <xdr:spPr>
        <a:xfrm>
          <a:off x="7772400" y="803148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42</xdr:row>
      <xdr:rowOff>0</xdr:rowOff>
    </xdr:from>
    <xdr:to>
      <xdr:col>25</xdr:col>
      <xdr:colOff>352425</xdr:colOff>
      <xdr:row>42</xdr:row>
      <xdr:rowOff>0</xdr:rowOff>
    </xdr:to>
    <xdr:sp macro="" textlink="">
      <xdr:nvSpPr>
        <xdr:cNvPr id="1827" name="AutoShape 46">
          <a:extLst>
            <a:ext uri="{FF2B5EF4-FFF2-40B4-BE49-F238E27FC236}">
              <a16:creationId xmlns:a16="http://schemas.microsoft.com/office/drawing/2014/main" id="{5EBEC83E-9817-4C97-B81C-726F33FE712F}"/>
            </a:ext>
          </a:extLst>
        </xdr:cNvPr>
        <xdr:cNvSpPr>
          <a:spLocks noChangeArrowheads="1"/>
        </xdr:cNvSpPr>
      </xdr:nvSpPr>
      <xdr:spPr>
        <a:xfrm>
          <a:off x="10119360" y="803148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42</xdr:row>
      <xdr:rowOff>0</xdr:rowOff>
    </xdr:from>
    <xdr:to>
      <xdr:col>19</xdr:col>
      <xdr:colOff>352425</xdr:colOff>
      <xdr:row>42</xdr:row>
      <xdr:rowOff>0</xdr:rowOff>
    </xdr:to>
    <xdr:sp macro="" textlink="">
      <xdr:nvSpPr>
        <xdr:cNvPr id="1829" name="AutoShape 46">
          <a:extLst>
            <a:ext uri="{FF2B5EF4-FFF2-40B4-BE49-F238E27FC236}">
              <a16:creationId xmlns:a16="http://schemas.microsoft.com/office/drawing/2014/main" id="{11A1F27E-ABBB-400C-ACA6-B2D8BFAD3C9F}"/>
            </a:ext>
          </a:extLst>
        </xdr:cNvPr>
        <xdr:cNvSpPr>
          <a:spLocks noChangeArrowheads="1"/>
        </xdr:cNvSpPr>
      </xdr:nvSpPr>
      <xdr:spPr>
        <a:xfrm>
          <a:off x="7772400" y="803148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40</xdr:row>
      <xdr:rowOff>57150</xdr:rowOff>
    </xdr:from>
    <xdr:to>
      <xdr:col>17</xdr:col>
      <xdr:colOff>352425</xdr:colOff>
      <xdr:row>42</xdr:row>
      <xdr:rowOff>0</xdr:rowOff>
    </xdr:to>
    <xdr:sp macro="" textlink="">
      <xdr:nvSpPr>
        <xdr:cNvPr id="1830" name="AutoShape 46">
          <a:extLst>
            <a:ext uri="{FF2B5EF4-FFF2-40B4-BE49-F238E27FC236}">
              <a16:creationId xmlns:a16="http://schemas.microsoft.com/office/drawing/2014/main" id="{8846CB8E-9E4E-486D-8A80-47C311922E47}"/>
            </a:ext>
          </a:extLst>
        </xdr:cNvPr>
        <xdr:cNvSpPr>
          <a:spLocks noChangeArrowheads="1"/>
        </xdr:cNvSpPr>
      </xdr:nvSpPr>
      <xdr:spPr>
        <a:xfrm>
          <a:off x="699516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40</xdr:row>
      <xdr:rowOff>57150</xdr:rowOff>
    </xdr:from>
    <xdr:to>
      <xdr:col>19</xdr:col>
      <xdr:colOff>352425</xdr:colOff>
      <xdr:row>42</xdr:row>
      <xdr:rowOff>0</xdr:rowOff>
    </xdr:to>
    <xdr:sp macro="" textlink="">
      <xdr:nvSpPr>
        <xdr:cNvPr id="1831" name="AutoShape 46">
          <a:extLst>
            <a:ext uri="{FF2B5EF4-FFF2-40B4-BE49-F238E27FC236}">
              <a16:creationId xmlns:a16="http://schemas.microsoft.com/office/drawing/2014/main" id="{8DE0EFD1-6880-4991-9F5B-928796D33AD8}"/>
            </a:ext>
          </a:extLst>
        </xdr:cNvPr>
        <xdr:cNvSpPr>
          <a:spLocks noChangeArrowheads="1"/>
        </xdr:cNvSpPr>
      </xdr:nvSpPr>
      <xdr:spPr>
        <a:xfrm>
          <a:off x="777240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40</xdr:row>
      <xdr:rowOff>57150</xdr:rowOff>
    </xdr:from>
    <xdr:to>
      <xdr:col>25</xdr:col>
      <xdr:colOff>352425</xdr:colOff>
      <xdr:row>42</xdr:row>
      <xdr:rowOff>0</xdr:rowOff>
    </xdr:to>
    <xdr:sp macro="" textlink="">
      <xdr:nvSpPr>
        <xdr:cNvPr id="1835" name="AutoShape 46">
          <a:extLst>
            <a:ext uri="{FF2B5EF4-FFF2-40B4-BE49-F238E27FC236}">
              <a16:creationId xmlns:a16="http://schemas.microsoft.com/office/drawing/2014/main" id="{DC98086B-F58D-4239-9EB1-ED7BCDEA8003}"/>
            </a:ext>
          </a:extLst>
        </xdr:cNvPr>
        <xdr:cNvSpPr>
          <a:spLocks noChangeArrowheads="1"/>
        </xdr:cNvSpPr>
      </xdr:nvSpPr>
      <xdr:spPr>
        <a:xfrm>
          <a:off x="1011936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42</xdr:row>
      <xdr:rowOff>0</xdr:rowOff>
    </xdr:from>
    <xdr:to>
      <xdr:col>25</xdr:col>
      <xdr:colOff>352425</xdr:colOff>
      <xdr:row>42</xdr:row>
      <xdr:rowOff>0</xdr:rowOff>
    </xdr:to>
    <xdr:sp macro="" textlink="">
      <xdr:nvSpPr>
        <xdr:cNvPr id="1840" name="AutoShape 46">
          <a:extLst>
            <a:ext uri="{FF2B5EF4-FFF2-40B4-BE49-F238E27FC236}">
              <a16:creationId xmlns:a16="http://schemas.microsoft.com/office/drawing/2014/main" id="{95139D92-8DC0-42E5-9208-777912D87A5F}"/>
            </a:ext>
          </a:extLst>
        </xdr:cNvPr>
        <xdr:cNvSpPr>
          <a:spLocks noChangeArrowheads="1"/>
        </xdr:cNvSpPr>
      </xdr:nvSpPr>
      <xdr:spPr>
        <a:xfrm>
          <a:off x="10119360" y="8031480"/>
          <a:ext cx="352425" cy="0"/>
        </a:xfrm>
        <a:prstGeom prst="triangle">
          <a:avLst>
            <a:gd name="adj" fmla="val 50000"/>
          </a:avLst>
        </a:prstGeom>
        <a:noFill/>
        <a:ln w="9525">
          <a:solidFill>
            <a:srgbClr val="000000"/>
          </a:solidFill>
          <a:miter lim="800000"/>
        </a:ln>
      </xdr:spPr>
    </xdr:sp>
    <xdr:clientData/>
  </xdr:twoCellAnchor>
  <xdr:twoCellAnchor>
    <xdr:from>
      <xdr:col>9</xdr:col>
      <xdr:colOff>0</xdr:colOff>
      <xdr:row>40</xdr:row>
      <xdr:rowOff>57150</xdr:rowOff>
    </xdr:from>
    <xdr:to>
      <xdr:col>10</xdr:col>
      <xdr:colOff>0</xdr:colOff>
      <xdr:row>42</xdr:row>
      <xdr:rowOff>0</xdr:rowOff>
    </xdr:to>
    <xdr:sp macro="" textlink="">
      <xdr:nvSpPr>
        <xdr:cNvPr id="1845" name="AutoShape 46">
          <a:extLst>
            <a:ext uri="{FF2B5EF4-FFF2-40B4-BE49-F238E27FC236}">
              <a16:creationId xmlns:a16="http://schemas.microsoft.com/office/drawing/2014/main" id="{4FAE0773-73C5-4237-8417-51E5BD91F242}"/>
            </a:ext>
          </a:extLst>
        </xdr:cNvPr>
        <xdr:cNvSpPr>
          <a:spLocks noChangeArrowheads="1"/>
        </xdr:cNvSpPr>
      </xdr:nvSpPr>
      <xdr:spPr>
        <a:xfrm>
          <a:off x="3855720" y="77381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40</xdr:row>
      <xdr:rowOff>57150</xdr:rowOff>
    </xdr:from>
    <xdr:to>
      <xdr:col>7</xdr:col>
      <xdr:colOff>352425</xdr:colOff>
      <xdr:row>42</xdr:row>
      <xdr:rowOff>0</xdr:rowOff>
    </xdr:to>
    <xdr:sp macro="" textlink="">
      <xdr:nvSpPr>
        <xdr:cNvPr id="1846" name="AutoShape 46">
          <a:extLst>
            <a:ext uri="{FF2B5EF4-FFF2-40B4-BE49-F238E27FC236}">
              <a16:creationId xmlns:a16="http://schemas.microsoft.com/office/drawing/2014/main" id="{0FC566A7-6334-4CD0-AE34-23EC0B0DB741}"/>
            </a:ext>
          </a:extLst>
        </xdr:cNvPr>
        <xdr:cNvSpPr>
          <a:spLocks noChangeArrowheads="1"/>
        </xdr:cNvSpPr>
      </xdr:nvSpPr>
      <xdr:spPr>
        <a:xfrm>
          <a:off x="305562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40</xdr:row>
      <xdr:rowOff>49373</xdr:rowOff>
    </xdr:from>
    <xdr:to>
      <xdr:col>6</xdr:col>
      <xdr:colOff>0</xdr:colOff>
      <xdr:row>42</xdr:row>
      <xdr:rowOff>7774</xdr:rowOff>
    </xdr:to>
    <xdr:sp macro="" textlink="">
      <xdr:nvSpPr>
        <xdr:cNvPr id="1847" name="AutoShape 46">
          <a:extLst>
            <a:ext uri="{FF2B5EF4-FFF2-40B4-BE49-F238E27FC236}">
              <a16:creationId xmlns:a16="http://schemas.microsoft.com/office/drawing/2014/main" id="{C91E5924-D9DF-478B-8A46-454028BC1E79}"/>
            </a:ext>
          </a:extLst>
        </xdr:cNvPr>
        <xdr:cNvSpPr>
          <a:spLocks noChangeArrowheads="1"/>
        </xdr:cNvSpPr>
      </xdr:nvSpPr>
      <xdr:spPr>
        <a:xfrm>
          <a:off x="2262673" y="7824883"/>
          <a:ext cx="365449" cy="316075"/>
        </a:xfrm>
        <a:prstGeom prst="triangle">
          <a:avLst>
            <a:gd name="adj" fmla="val 50000"/>
          </a:avLst>
        </a:prstGeom>
        <a:solidFill>
          <a:srgbClr val="FF0000"/>
        </a:solidFill>
        <a:ln w="9525">
          <a:solidFill>
            <a:srgbClr val="000000"/>
          </a:solidFill>
          <a:miter lim="800000"/>
        </a:ln>
      </xdr:spPr>
    </xdr:sp>
    <xdr:clientData/>
  </xdr:twoCellAnchor>
  <xdr:twoCellAnchor>
    <xdr:from>
      <xdr:col>2</xdr:col>
      <xdr:colOff>502920</xdr:colOff>
      <xdr:row>40</xdr:row>
      <xdr:rowOff>41910</xdr:rowOff>
    </xdr:from>
    <xdr:to>
      <xdr:col>4</xdr:col>
      <xdr:colOff>0</xdr:colOff>
      <xdr:row>42</xdr:row>
      <xdr:rowOff>0</xdr:rowOff>
    </xdr:to>
    <xdr:sp macro="" textlink="">
      <xdr:nvSpPr>
        <xdr:cNvPr id="1848" name="AutoShape 46">
          <a:extLst>
            <a:ext uri="{FF2B5EF4-FFF2-40B4-BE49-F238E27FC236}">
              <a16:creationId xmlns:a16="http://schemas.microsoft.com/office/drawing/2014/main" id="{16672CBA-51B6-43EE-B781-B01BCAAC4790}"/>
            </a:ext>
          </a:extLst>
        </xdr:cNvPr>
        <xdr:cNvSpPr>
          <a:spLocks noChangeArrowheads="1"/>
        </xdr:cNvSpPr>
      </xdr:nvSpPr>
      <xdr:spPr>
        <a:xfrm>
          <a:off x="1432560" y="7722870"/>
          <a:ext cx="388620" cy="30861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533400</xdr:colOff>
      <xdr:row>40</xdr:row>
      <xdr:rowOff>26670</xdr:rowOff>
    </xdr:from>
    <xdr:to>
      <xdr:col>2</xdr:col>
      <xdr:colOff>7620</xdr:colOff>
      <xdr:row>42</xdr:row>
      <xdr:rowOff>0</xdr:rowOff>
    </xdr:to>
    <xdr:sp macro="" textlink="">
      <xdr:nvSpPr>
        <xdr:cNvPr id="1858" name="AutoShape 46">
          <a:extLst>
            <a:ext uri="{FF2B5EF4-FFF2-40B4-BE49-F238E27FC236}">
              <a16:creationId xmlns:a16="http://schemas.microsoft.com/office/drawing/2014/main" id="{1C31FED2-1933-4735-8E8A-A744B9D893A3}"/>
            </a:ext>
          </a:extLst>
        </xdr:cNvPr>
        <xdr:cNvSpPr>
          <a:spLocks noChangeArrowheads="1"/>
        </xdr:cNvSpPr>
      </xdr:nvSpPr>
      <xdr:spPr>
        <a:xfrm>
          <a:off x="533400" y="7707630"/>
          <a:ext cx="403860" cy="3238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40</xdr:row>
      <xdr:rowOff>57150</xdr:rowOff>
    </xdr:from>
    <xdr:to>
      <xdr:col>11</xdr:col>
      <xdr:colOff>352425</xdr:colOff>
      <xdr:row>42</xdr:row>
      <xdr:rowOff>0</xdr:rowOff>
    </xdr:to>
    <xdr:sp macro="" textlink="">
      <xdr:nvSpPr>
        <xdr:cNvPr id="1859" name="AutoShape 46">
          <a:extLst>
            <a:ext uri="{FF2B5EF4-FFF2-40B4-BE49-F238E27FC236}">
              <a16:creationId xmlns:a16="http://schemas.microsoft.com/office/drawing/2014/main" id="{73FD42C9-AD23-4C1C-80FA-C10DB5F97985}"/>
            </a:ext>
          </a:extLst>
        </xdr:cNvPr>
        <xdr:cNvSpPr>
          <a:spLocks noChangeArrowheads="1"/>
        </xdr:cNvSpPr>
      </xdr:nvSpPr>
      <xdr:spPr>
        <a:xfrm>
          <a:off x="4640580" y="773811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31</xdr:row>
      <xdr:rowOff>57150</xdr:rowOff>
    </xdr:from>
    <xdr:to>
      <xdr:col>16</xdr:col>
      <xdr:colOff>0</xdr:colOff>
      <xdr:row>33</xdr:row>
      <xdr:rowOff>0</xdr:rowOff>
    </xdr:to>
    <xdr:sp macro="" textlink="">
      <xdr:nvSpPr>
        <xdr:cNvPr id="1861" name="AutoShape 46">
          <a:extLst>
            <a:ext uri="{FF2B5EF4-FFF2-40B4-BE49-F238E27FC236}">
              <a16:creationId xmlns:a16="http://schemas.microsoft.com/office/drawing/2014/main" id="{BEE33D55-9C4E-47E7-A2A8-8758F7DD35ED}"/>
            </a:ext>
          </a:extLst>
        </xdr:cNvPr>
        <xdr:cNvSpPr>
          <a:spLocks noChangeArrowheads="1"/>
        </xdr:cNvSpPr>
      </xdr:nvSpPr>
      <xdr:spPr>
        <a:xfrm>
          <a:off x="6210300" y="61607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31</xdr:row>
      <xdr:rowOff>57150</xdr:rowOff>
    </xdr:from>
    <xdr:to>
      <xdr:col>21</xdr:col>
      <xdr:colOff>352425</xdr:colOff>
      <xdr:row>33</xdr:row>
      <xdr:rowOff>0</xdr:rowOff>
    </xdr:to>
    <xdr:sp macro="" textlink="">
      <xdr:nvSpPr>
        <xdr:cNvPr id="1862" name="AutoShape 46">
          <a:extLst>
            <a:ext uri="{FF2B5EF4-FFF2-40B4-BE49-F238E27FC236}">
              <a16:creationId xmlns:a16="http://schemas.microsoft.com/office/drawing/2014/main" id="{88643A80-2169-4967-9233-CCC91456D67C}"/>
            </a:ext>
          </a:extLst>
        </xdr:cNvPr>
        <xdr:cNvSpPr>
          <a:spLocks noChangeArrowheads="1"/>
        </xdr:cNvSpPr>
      </xdr:nvSpPr>
      <xdr:spPr>
        <a:xfrm>
          <a:off x="857250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31</xdr:row>
      <xdr:rowOff>57150</xdr:rowOff>
    </xdr:from>
    <xdr:to>
      <xdr:col>23</xdr:col>
      <xdr:colOff>352425</xdr:colOff>
      <xdr:row>33</xdr:row>
      <xdr:rowOff>0</xdr:rowOff>
    </xdr:to>
    <xdr:sp macro="" textlink="">
      <xdr:nvSpPr>
        <xdr:cNvPr id="1863" name="AutoShape 46">
          <a:extLst>
            <a:ext uri="{FF2B5EF4-FFF2-40B4-BE49-F238E27FC236}">
              <a16:creationId xmlns:a16="http://schemas.microsoft.com/office/drawing/2014/main" id="{7DE725DE-245D-48A4-869B-7F232986D4E2}"/>
            </a:ext>
          </a:extLst>
        </xdr:cNvPr>
        <xdr:cNvSpPr>
          <a:spLocks noChangeArrowheads="1"/>
        </xdr:cNvSpPr>
      </xdr:nvSpPr>
      <xdr:spPr>
        <a:xfrm>
          <a:off x="934974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31</xdr:row>
      <xdr:rowOff>57150</xdr:rowOff>
    </xdr:from>
    <xdr:to>
      <xdr:col>27</xdr:col>
      <xdr:colOff>352425</xdr:colOff>
      <xdr:row>33</xdr:row>
      <xdr:rowOff>0</xdr:rowOff>
    </xdr:to>
    <xdr:sp macro="" textlink="">
      <xdr:nvSpPr>
        <xdr:cNvPr id="1865" name="AutoShape 46">
          <a:extLst>
            <a:ext uri="{FF2B5EF4-FFF2-40B4-BE49-F238E27FC236}">
              <a16:creationId xmlns:a16="http://schemas.microsoft.com/office/drawing/2014/main" id="{87E3F1BF-50C3-4304-85F4-5676EA703E98}"/>
            </a:ext>
          </a:extLst>
        </xdr:cNvPr>
        <xdr:cNvSpPr>
          <a:spLocks noChangeArrowheads="1"/>
        </xdr:cNvSpPr>
      </xdr:nvSpPr>
      <xdr:spPr>
        <a:xfrm>
          <a:off x="1087374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31</xdr:row>
      <xdr:rowOff>57150</xdr:rowOff>
    </xdr:from>
    <xdr:to>
      <xdr:col>13</xdr:col>
      <xdr:colOff>352425</xdr:colOff>
      <xdr:row>33</xdr:row>
      <xdr:rowOff>0</xdr:rowOff>
    </xdr:to>
    <xdr:sp macro="" textlink="">
      <xdr:nvSpPr>
        <xdr:cNvPr id="1866" name="AutoShape 46">
          <a:extLst>
            <a:ext uri="{FF2B5EF4-FFF2-40B4-BE49-F238E27FC236}">
              <a16:creationId xmlns:a16="http://schemas.microsoft.com/office/drawing/2014/main" id="{86E0B5E5-6974-4E4D-826E-108FF91BEBE5}"/>
            </a:ext>
          </a:extLst>
        </xdr:cNvPr>
        <xdr:cNvSpPr>
          <a:spLocks noChangeArrowheads="1"/>
        </xdr:cNvSpPr>
      </xdr:nvSpPr>
      <xdr:spPr>
        <a:xfrm>
          <a:off x="542544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33</xdr:row>
      <xdr:rowOff>0</xdr:rowOff>
    </xdr:from>
    <xdr:to>
      <xdr:col>21</xdr:col>
      <xdr:colOff>352425</xdr:colOff>
      <xdr:row>33</xdr:row>
      <xdr:rowOff>0</xdr:rowOff>
    </xdr:to>
    <xdr:sp macro="" textlink="">
      <xdr:nvSpPr>
        <xdr:cNvPr id="1874" name="AutoShape 46">
          <a:extLst>
            <a:ext uri="{FF2B5EF4-FFF2-40B4-BE49-F238E27FC236}">
              <a16:creationId xmlns:a16="http://schemas.microsoft.com/office/drawing/2014/main" id="{2F85D60B-C439-4E9B-B8F8-7CE8B68C1561}"/>
            </a:ext>
          </a:extLst>
        </xdr:cNvPr>
        <xdr:cNvSpPr>
          <a:spLocks noChangeArrowheads="1"/>
        </xdr:cNvSpPr>
      </xdr:nvSpPr>
      <xdr:spPr>
        <a:xfrm>
          <a:off x="8572500" y="645414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33</xdr:row>
      <xdr:rowOff>0</xdr:rowOff>
    </xdr:from>
    <xdr:to>
      <xdr:col>23</xdr:col>
      <xdr:colOff>352425</xdr:colOff>
      <xdr:row>33</xdr:row>
      <xdr:rowOff>0</xdr:rowOff>
    </xdr:to>
    <xdr:sp macro="" textlink="">
      <xdr:nvSpPr>
        <xdr:cNvPr id="1875" name="AutoShape 46">
          <a:extLst>
            <a:ext uri="{FF2B5EF4-FFF2-40B4-BE49-F238E27FC236}">
              <a16:creationId xmlns:a16="http://schemas.microsoft.com/office/drawing/2014/main" id="{047ADC3A-13E5-4CCF-8EE3-943EB127A0AA}"/>
            </a:ext>
          </a:extLst>
        </xdr:cNvPr>
        <xdr:cNvSpPr>
          <a:spLocks noChangeArrowheads="1"/>
        </xdr:cNvSpPr>
      </xdr:nvSpPr>
      <xdr:spPr>
        <a:xfrm>
          <a:off x="9349740" y="64541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33</xdr:row>
      <xdr:rowOff>0</xdr:rowOff>
    </xdr:from>
    <xdr:to>
      <xdr:col>19</xdr:col>
      <xdr:colOff>352425</xdr:colOff>
      <xdr:row>33</xdr:row>
      <xdr:rowOff>0</xdr:rowOff>
    </xdr:to>
    <xdr:sp macro="" textlink="">
      <xdr:nvSpPr>
        <xdr:cNvPr id="1876" name="AutoShape 46">
          <a:extLst>
            <a:ext uri="{FF2B5EF4-FFF2-40B4-BE49-F238E27FC236}">
              <a16:creationId xmlns:a16="http://schemas.microsoft.com/office/drawing/2014/main" id="{5E465DBD-8F85-4A4E-BBCA-C9E74166AF50}"/>
            </a:ext>
          </a:extLst>
        </xdr:cNvPr>
        <xdr:cNvSpPr>
          <a:spLocks noChangeArrowheads="1"/>
        </xdr:cNvSpPr>
      </xdr:nvSpPr>
      <xdr:spPr>
        <a:xfrm>
          <a:off x="7772400" y="645414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33</xdr:row>
      <xdr:rowOff>0</xdr:rowOff>
    </xdr:from>
    <xdr:to>
      <xdr:col>25</xdr:col>
      <xdr:colOff>352425</xdr:colOff>
      <xdr:row>33</xdr:row>
      <xdr:rowOff>0</xdr:rowOff>
    </xdr:to>
    <xdr:sp macro="" textlink="">
      <xdr:nvSpPr>
        <xdr:cNvPr id="1877" name="AutoShape 46">
          <a:extLst>
            <a:ext uri="{FF2B5EF4-FFF2-40B4-BE49-F238E27FC236}">
              <a16:creationId xmlns:a16="http://schemas.microsoft.com/office/drawing/2014/main" id="{887915FA-BBCA-41D9-974C-C4CF42DFF6B1}"/>
            </a:ext>
          </a:extLst>
        </xdr:cNvPr>
        <xdr:cNvSpPr>
          <a:spLocks noChangeArrowheads="1"/>
        </xdr:cNvSpPr>
      </xdr:nvSpPr>
      <xdr:spPr>
        <a:xfrm>
          <a:off x="10119360" y="64541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33</xdr:row>
      <xdr:rowOff>0</xdr:rowOff>
    </xdr:from>
    <xdr:to>
      <xdr:col>19</xdr:col>
      <xdr:colOff>352425</xdr:colOff>
      <xdr:row>33</xdr:row>
      <xdr:rowOff>0</xdr:rowOff>
    </xdr:to>
    <xdr:sp macro="" textlink="">
      <xdr:nvSpPr>
        <xdr:cNvPr id="1879" name="AutoShape 46">
          <a:extLst>
            <a:ext uri="{FF2B5EF4-FFF2-40B4-BE49-F238E27FC236}">
              <a16:creationId xmlns:a16="http://schemas.microsoft.com/office/drawing/2014/main" id="{01CCA61A-222D-4010-954E-9BC14A174F70}"/>
            </a:ext>
          </a:extLst>
        </xdr:cNvPr>
        <xdr:cNvSpPr>
          <a:spLocks noChangeArrowheads="1"/>
        </xdr:cNvSpPr>
      </xdr:nvSpPr>
      <xdr:spPr>
        <a:xfrm>
          <a:off x="7772400" y="6454140"/>
          <a:ext cx="352425" cy="0"/>
        </a:xfrm>
        <a:prstGeom prst="triangle">
          <a:avLst>
            <a:gd name="adj" fmla="val 50000"/>
          </a:avLst>
        </a:prstGeom>
        <a:noFill/>
        <a:ln w="9525">
          <a:solidFill>
            <a:srgbClr val="000000"/>
          </a:solidFill>
          <a:miter lim="800000"/>
        </a:ln>
      </xdr:spPr>
    </xdr:sp>
    <xdr:clientData/>
  </xdr:twoCellAnchor>
  <xdr:twoCellAnchor>
    <xdr:from>
      <xdr:col>17</xdr:col>
      <xdr:colOff>0</xdr:colOff>
      <xdr:row>31</xdr:row>
      <xdr:rowOff>57150</xdr:rowOff>
    </xdr:from>
    <xdr:to>
      <xdr:col>17</xdr:col>
      <xdr:colOff>352425</xdr:colOff>
      <xdr:row>33</xdr:row>
      <xdr:rowOff>0</xdr:rowOff>
    </xdr:to>
    <xdr:sp macro="" textlink="">
      <xdr:nvSpPr>
        <xdr:cNvPr id="1880" name="AutoShape 46">
          <a:extLst>
            <a:ext uri="{FF2B5EF4-FFF2-40B4-BE49-F238E27FC236}">
              <a16:creationId xmlns:a16="http://schemas.microsoft.com/office/drawing/2014/main" id="{1B7226A4-6C54-46C9-8B14-F1BD199FE495}"/>
            </a:ext>
          </a:extLst>
        </xdr:cNvPr>
        <xdr:cNvSpPr>
          <a:spLocks noChangeArrowheads="1"/>
        </xdr:cNvSpPr>
      </xdr:nvSpPr>
      <xdr:spPr>
        <a:xfrm>
          <a:off x="6995160" y="6160770"/>
          <a:ext cx="352425" cy="293370"/>
        </a:xfrm>
        <a:prstGeom prst="triangle">
          <a:avLst>
            <a:gd name="adj" fmla="val 50000"/>
          </a:avLst>
        </a:prstGeom>
        <a:solidFill>
          <a:srgbClr val="FFFF00"/>
        </a:solidFill>
        <a:ln w="9525">
          <a:solidFill>
            <a:srgbClr val="000000"/>
          </a:solidFill>
          <a:miter lim="800000"/>
        </a:ln>
      </xdr:spPr>
    </xdr:sp>
    <xdr:clientData/>
  </xdr:twoCellAnchor>
  <xdr:twoCellAnchor>
    <xdr:from>
      <xdr:col>19</xdr:col>
      <xdr:colOff>0</xdr:colOff>
      <xdr:row>31</xdr:row>
      <xdr:rowOff>57150</xdr:rowOff>
    </xdr:from>
    <xdr:to>
      <xdr:col>19</xdr:col>
      <xdr:colOff>352425</xdr:colOff>
      <xdr:row>33</xdr:row>
      <xdr:rowOff>0</xdr:rowOff>
    </xdr:to>
    <xdr:sp macro="" textlink="">
      <xdr:nvSpPr>
        <xdr:cNvPr id="1881" name="AutoShape 46">
          <a:extLst>
            <a:ext uri="{FF2B5EF4-FFF2-40B4-BE49-F238E27FC236}">
              <a16:creationId xmlns:a16="http://schemas.microsoft.com/office/drawing/2014/main" id="{C8BE0221-A1E9-4A83-AB57-BFD53DCA009A}"/>
            </a:ext>
          </a:extLst>
        </xdr:cNvPr>
        <xdr:cNvSpPr>
          <a:spLocks noChangeArrowheads="1"/>
        </xdr:cNvSpPr>
      </xdr:nvSpPr>
      <xdr:spPr>
        <a:xfrm>
          <a:off x="777240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22</xdr:row>
      <xdr:rowOff>57150</xdr:rowOff>
    </xdr:from>
    <xdr:to>
      <xdr:col>24</xdr:col>
      <xdr:colOff>0</xdr:colOff>
      <xdr:row>24</xdr:row>
      <xdr:rowOff>0</xdr:rowOff>
    </xdr:to>
    <xdr:sp macro="" textlink="">
      <xdr:nvSpPr>
        <xdr:cNvPr id="1882" name="AutoShape 46">
          <a:extLst>
            <a:ext uri="{FF2B5EF4-FFF2-40B4-BE49-F238E27FC236}">
              <a16:creationId xmlns:a16="http://schemas.microsoft.com/office/drawing/2014/main" id="{81E6A9A1-BAD8-4657-B010-D0456FDBF509}"/>
            </a:ext>
          </a:extLst>
        </xdr:cNvPr>
        <xdr:cNvSpPr>
          <a:spLocks noChangeArrowheads="1"/>
        </xdr:cNvSpPr>
      </xdr:nvSpPr>
      <xdr:spPr>
        <a:xfrm>
          <a:off x="9349740" y="45148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33</xdr:row>
      <xdr:rowOff>0</xdr:rowOff>
    </xdr:from>
    <xdr:to>
      <xdr:col>21</xdr:col>
      <xdr:colOff>352425</xdr:colOff>
      <xdr:row>33</xdr:row>
      <xdr:rowOff>0</xdr:rowOff>
    </xdr:to>
    <xdr:sp macro="" textlink="">
      <xdr:nvSpPr>
        <xdr:cNvPr id="1884" name="AutoShape 46">
          <a:extLst>
            <a:ext uri="{FF2B5EF4-FFF2-40B4-BE49-F238E27FC236}">
              <a16:creationId xmlns:a16="http://schemas.microsoft.com/office/drawing/2014/main" id="{1801C2BE-48D8-452D-B5EA-767D695FDF3F}"/>
            </a:ext>
          </a:extLst>
        </xdr:cNvPr>
        <xdr:cNvSpPr>
          <a:spLocks noChangeArrowheads="1"/>
        </xdr:cNvSpPr>
      </xdr:nvSpPr>
      <xdr:spPr>
        <a:xfrm>
          <a:off x="8572500" y="6454140"/>
          <a:ext cx="352425" cy="0"/>
        </a:xfrm>
        <a:prstGeom prst="triangle">
          <a:avLst>
            <a:gd name="adj" fmla="val 50000"/>
          </a:avLst>
        </a:prstGeom>
        <a:noFill/>
        <a:ln w="9525">
          <a:solidFill>
            <a:srgbClr val="000000"/>
          </a:solidFill>
          <a:miter lim="800000"/>
        </a:ln>
      </xdr:spPr>
    </xdr:sp>
    <xdr:clientData/>
  </xdr:twoCellAnchor>
  <xdr:twoCellAnchor>
    <xdr:from>
      <xdr:col>23</xdr:col>
      <xdr:colOff>0</xdr:colOff>
      <xdr:row>33</xdr:row>
      <xdr:rowOff>0</xdr:rowOff>
    </xdr:from>
    <xdr:to>
      <xdr:col>23</xdr:col>
      <xdr:colOff>352425</xdr:colOff>
      <xdr:row>33</xdr:row>
      <xdr:rowOff>0</xdr:rowOff>
    </xdr:to>
    <xdr:sp macro="" textlink="">
      <xdr:nvSpPr>
        <xdr:cNvPr id="1885" name="AutoShape 46">
          <a:extLst>
            <a:ext uri="{FF2B5EF4-FFF2-40B4-BE49-F238E27FC236}">
              <a16:creationId xmlns:a16="http://schemas.microsoft.com/office/drawing/2014/main" id="{0168FFED-C573-4B76-85E3-64DBFB6BAFDB}"/>
            </a:ext>
          </a:extLst>
        </xdr:cNvPr>
        <xdr:cNvSpPr>
          <a:spLocks noChangeArrowheads="1"/>
        </xdr:cNvSpPr>
      </xdr:nvSpPr>
      <xdr:spPr>
        <a:xfrm>
          <a:off x="9349740" y="64541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33</xdr:row>
      <xdr:rowOff>0</xdr:rowOff>
    </xdr:from>
    <xdr:to>
      <xdr:col>19</xdr:col>
      <xdr:colOff>352425</xdr:colOff>
      <xdr:row>33</xdr:row>
      <xdr:rowOff>0</xdr:rowOff>
    </xdr:to>
    <xdr:sp macro="" textlink="">
      <xdr:nvSpPr>
        <xdr:cNvPr id="1886" name="AutoShape 46">
          <a:extLst>
            <a:ext uri="{FF2B5EF4-FFF2-40B4-BE49-F238E27FC236}">
              <a16:creationId xmlns:a16="http://schemas.microsoft.com/office/drawing/2014/main" id="{B130EB65-8A66-4EEB-AA80-D1BE9A2E7812}"/>
            </a:ext>
          </a:extLst>
        </xdr:cNvPr>
        <xdr:cNvSpPr>
          <a:spLocks noChangeArrowheads="1"/>
        </xdr:cNvSpPr>
      </xdr:nvSpPr>
      <xdr:spPr>
        <a:xfrm>
          <a:off x="7772400" y="6454140"/>
          <a:ext cx="352425" cy="0"/>
        </a:xfrm>
        <a:prstGeom prst="triangle">
          <a:avLst>
            <a:gd name="adj" fmla="val 50000"/>
          </a:avLst>
        </a:prstGeom>
        <a:noFill/>
        <a:ln w="9525">
          <a:solidFill>
            <a:srgbClr val="000000"/>
          </a:solidFill>
          <a:miter lim="800000"/>
        </a:ln>
      </xdr:spPr>
    </xdr:sp>
    <xdr:clientData/>
  </xdr:twoCellAnchor>
  <xdr:twoCellAnchor>
    <xdr:from>
      <xdr:col>25</xdr:col>
      <xdr:colOff>0</xdr:colOff>
      <xdr:row>33</xdr:row>
      <xdr:rowOff>0</xdr:rowOff>
    </xdr:from>
    <xdr:to>
      <xdr:col>25</xdr:col>
      <xdr:colOff>352425</xdr:colOff>
      <xdr:row>33</xdr:row>
      <xdr:rowOff>0</xdr:rowOff>
    </xdr:to>
    <xdr:sp macro="" textlink="">
      <xdr:nvSpPr>
        <xdr:cNvPr id="1887" name="AutoShape 46">
          <a:extLst>
            <a:ext uri="{FF2B5EF4-FFF2-40B4-BE49-F238E27FC236}">
              <a16:creationId xmlns:a16="http://schemas.microsoft.com/office/drawing/2014/main" id="{37E85FA8-D25C-4632-BCB2-A90A4E4D3420}"/>
            </a:ext>
          </a:extLst>
        </xdr:cNvPr>
        <xdr:cNvSpPr>
          <a:spLocks noChangeArrowheads="1"/>
        </xdr:cNvSpPr>
      </xdr:nvSpPr>
      <xdr:spPr>
        <a:xfrm>
          <a:off x="10119360" y="6454140"/>
          <a:ext cx="352425" cy="0"/>
        </a:xfrm>
        <a:prstGeom prst="triangle">
          <a:avLst>
            <a:gd name="adj" fmla="val 50000"/>
          </a:avLst>
        </a:prstGeom>
        <a:noFill/>
        <a:ln w="9525">
          <a:solidFill>
            <a:srgbClr val="000000"/>
          </a:solidFill>
          <a:miter lim="800000"/>
        </a:ln>
      </xdr:spPr>
    </xdr:sp>
    <xdr:clientData/>
  </xdr:twoCellAnchor>
  <xdr:twoCellAnchor>
    <xdr:from>
      <xdr:col>19</xdr:col>
      <xdr:colOff>0</xdr:colOff>
      <xdr:row>33</xdr:row>
      <xdr:rowOff>0</xdr:rowOff>
    </xdr:from>
    <xdr:to>
      <xdr:col>19</xdr:col>
      <xdr:colOff>352425</xdr:colOff>
      <xdr:row>33</xdr:row>
      <xdr:rowOff>0</xdr:rowOff>
    </xdr:to>
    <xdr:sp macro="" textlink="">
      <xdr:nvSpPr>
        <xdr:cNvPr id="1889" name="AutoShape 46">
          <a:extLst>
            <a:ext uri="{FF2B5EF4-FFF2-40B4-BE49-F238E27FC236}">
              <a16:creationId xmlns:a16="http://schemas.microsoft.com/office/drawing/2014/main" id="{C616DCB7-3E56-47B6-B2A7-64D2883F875C}"/>
            </a:ext>
          </a:extLst>
        </xdr:cNvPr>
        <xdr:cNvSpPr>
          <a:spLocks noChangeArrowheads="1"/>
        </xdr:cNvSpPr>
      </xdr:nvSpPr>
      <xdr:spPr>
        <a:xfrm>
          <a:off x="7772400" y="6454140"/>
          <a:ext cx="352425" cy="0"/>
        </a:xfrm>
        <a:prstGeom prst="triangle">
          <a:avLst>
            <a:gd name="adj" fmla="val 50000"/>
          </a:avLst>
        </a:prstGeom>
        <a:noFill/>
        <a:ln w="9525">
          <a:solidFill>
            <a:srgbClr val="000000"/>
          </a:solidFill>
          <a:miter lim="800000"/>
        </a:ln>
      </xdr:spPr>
    </xdr:sp>
    <xdr:clientData/>
  </xdr:twoCellAnchor>
  <xdr:twoCellAnchor>
    <xdr:from>
      <xdr:col>21</xdr:col>
      <xdr:colOff>7620</xdr:colOff>
      <xdr:row>22</xdr:row>
      <xdr:rowOff>57150</xdr:rowOff>
    </xdr:from>
    <xdr:to>
      <xdr:col>21</xdr:col>
      <xdr:colOff>360045</xdr:colOff>
      <xdr:row>24</xdr:row>
      <xdr:rowOff>0</xdr:rowOff>
    </xdr:to>
    <xdr:sp macro="" textlink="">
      <xdr:nvSpPr>
        <xdr:cNvPr id="1890" name="AutoShape 46">
          <a:extLst>
            <a:ext uri="{FF2B5EF4-FFF2-40B4-BE49-F238E27FC236}">
              <a16:creationId xmlns:a16="http://schemas.microsoft.com/office/drawing/2014/main" id="{B2C81F39-B9B1-4EAD-BB5A-F214A35D9392}"/>
            </a:ext>
          </a:extLst>
        </xdr:cNvPr>
        <xdr:cNvSpPr>
          <a:spLocks noChangeArrowheads="1"/>
        </xdr:cNvSpPr>
      </xdr:nvSpPr>
      <xdr:spPr>
        <a:xfrm>
          <a:off x="8580120" y="4514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31</xdr:row>
      <xdr:rowOff>57150</xdr:rowOff>
    </xdr:from>
    <xdr:to>
      <xdr:col>10</xdr:col>
      <xdr:colOff>0</xdr:colOff>
      <xdr:row>33</xdr:row>
      <xdr:rowOff>0</xdr:rowOff>
    </xdr:to>
    <xdr:sp macro="" textlink="">
      <xdr:nvSpPr>
        <xdr:cNvPr id="1892" name="AutoShape 46">
          <a:extLst>
            <a:ext uri="{FF2B5EF4-FFF2-40B4-BE49-F238E27FC236}">
              <a16:creationId xmlns:a16="http://schemas.microsoft.com/office/drawing/2014/main" id="{D96EA5B1-56B0-4D6D-A46F-EF62B3D07776}"/>
            </a:ext>
          </a:extLst>
        </xdr:cNvPr>
        <xdr:cNvSpPr>
          <a:spLocks noChangeArrowheads="1"/>
        </xdr:cNvSpPr>
      </xdr:nvSpPr>
      <xdr:spPr>
        <a:xfrm>
          <a:off x="3855720" y="616077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31</xdr:row>
      <xdr:rowOff>57150</xdr:rowOff>
    </xdr:from>
    <xdr:to>
      <xdr:col>7</xdr:col>
      <xdr:colOff>352425</xdr:colOff>
      <xdr:row>33</xdr:row>
      <xdr:rowOff>0</xdr:rowOff>
    </xdr:to>
    <xdr:sp macro="" textlink="">
      <xdr:nvSpPr>
        <xdr:cNvPr id="1893" name="AutoShape 46">
          <a:extLst>
            <a:ext uri="{FF2B5EF4-FFF2-40B4-BE49-F238E27FC236}">
              <a16:creationId xmlns:a16="http://schemas.microsoft.com/office/drawing/2014/main" id="{30D1387D-A07E-4C87-BB86-876C4B86D67A}"/>
            </a:ext>
          </a:extLst>
        </xdr:cNvPr>
        <xdr:cNvSpPr>
          <a:spLocks noChangeArrowheads="1"/>
        </xdr:cNvSpPr>
      </xdr:nvSpPr>
      <xdr:spPr>
        <a:xfrm>
          <a:off x="305562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31</xdr:row>
      <xdr:rowOff>57150</xdr:rowOff>
    </xdr:from>
    <xdr:to>
      <xdr:col>5</xdr:col>
      <xdr:colOff>352425</xdr:colOff>
      <xdr:row>33</xdr:row>
      <xdr:rowOff>0</xdr:rowOff>
    </xdr:to>
    <xdr:sp macro="" textlink="">
      <xdr:nvSpPr>
        <xdr:cNvPr id="1894" name="AutoShape 46">
          <a:extLst>
            <a:ext uri="{FF2B5EF4-FFF2-40B4-BE49-F238E27FC236}">
              <a16:creationId xmlns:a16="http://schemas.microsoft.com/office/drawing/2014/main" id="{F50BF770-7F2D-4171-8852-55C14D9A56AD}"/>
            </a:ext>
          </a:extLst>
        </xdr:cNvPr>
        <xdr:cNvSpPr>
          <a:spLocks noChangeArrowheads="1"/>
        </xdr:cNvSpPr>
      </xdr:nvSpPr>
      <xdr:spPr>
        <a:xfrm>
          <a:off x="225552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22</xdr:row>
      <xdr:rowOff>57150</xdr:rowOff>
    </xdr:from>
    <xdr:to>
      <xdr:col>27</xdr:col>
      <xdr:colOff>365760</xdr:colOff>
      <xdr:row>24</xdr:row>
      <xdr:rowOff>0</xdr:rowOff>
    </xdr:to>
    <xdr:sp macro="" textlink="">
      <xdr:nvSpPr>
        <xdr:cNvPr id="1897" name="AutoShape 46">
          <a:extLst>
            <a:ext uri="{FF2B5EF4-FFF2-40B4-BE49-F238E27FC236}">
              <a16:creationId xmlns:a16="http://schemas.microsoft.com/office/drawing/2014/main" id="{D48FA6D8-7DE8-42F5-A169-13266B8603C7}"/>
            </a:ext>
          </a:extLst>
        </xdr:cNvPr>
        <xdr:cNvSpPr>
          <a:spLocks noChangeArrowheads="1"/>
        </xdr:cNvSpPr>
      </xdr:nvSpPr>
      <xdr:spPr>
        <a:xfrm>
          <a:off x="10873740" y="45148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0</xdr:col>
      <xdr:colOff>533400</xdr:colOff>
      <xdr:row>31</xdr:row>
      <xdr:rowOff>57150</xdr:rowOff>
    </xdr:from>
    <xdr:to>
      <xdr:col>2</xdr:col>
      <xdr:colOff>1905</xdr:colOff>
      <xdr:row>33</xdr:row>
      <xdr:rowOff>7620</xdr:rowOff>
    </xdr:to>
    <xdr:sp macro="" textlink="">
      <xdr:nvSpPr>
        <xdr:cNvPr id="1898" name="AutoShape 46">
          <a:extLst>
            <a:ext uri="{FF2B5EF4-FFF2-40B4-BE49-F238E27FC236}">
              <a16:creationId xmlns:a16="http://schemas.microsoft.com/office/drawing/2014/main" id="{1CA00BB3-13B2-4C64-9AD1-A321B7D2497A}"/>
            </a:ext>
          </a:extLst>
        </xdr:cNvPr>
        <xdr:cNvSpPr>
          <a:spLocks noChangeArrowheads="1"/>
        </xdr:cNvSpPr>
      </xdr:nvSpPr>
      <xdr:spPr>
        <a:xfrm>
          <a:off x="533400" y="6160770"/>
          <a:ext cx="398145" cy="30099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31</xdr:row>
      <xdr:rowOff>57150</xdr:rowOff>
    </xdr:from>
    <xdr:to>
      <xdr:col>4</xdr:col>
      <xdr:colOff>1905</xdr:colOff>
      <xdr:row>33</xdr:row>
      <xdr:rowOff>0</xdr:rowOff>
    </xdr:to>
    <xdr:sp macro="" textlink="">
      <xdr:nvSpPr>
        <xdr:cNvPr id="1899" name="AutoShape 46">
          <a:extLst>
            <a:ext uri="{FF2B5EF4-FFF2-40B4-BE49-F238E27FC236}">
              <a16:creationId xmlns:a16="http://schemas.microsoft.com/office/drawing/2014/main" id="{891752E5-3F60-4B69-B0BA-99C745CC85ED}"/>
            </a:ext>
          </a:extLst>
        </xdr:cNvPr>
        <xdr:cNvSpPr>
          <a:spLocks noChangeArrowheads="1"/>
        </xdr:cNvSpPr>
      </xdr:nvSpPr>
      <xdr:spPr>
        <a:xfrm>
          <a:off x="1440180" y="6160770"/>
          <a:ext cx="38290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31</xdr:row>
      <xdr:rowOff>57150</xdr:rowOff>
    </xdr:from>
    <xdr:to>
      <xdr:col>11</xdr:col>
      <xdr:colOff>352425</xdr:colOff>
      <xdr:row>33</xdr:row>
      <xdr:rowOff>0</xdr:rowOff>
    </xdr:to>
    <xdr:sp macro="" textlink="">
      <xdr:nvSpPr>
        <xdr:cNvPr id="1901" name="AutoShape 46">
          <a:extLst>
            <a:ext uri="{FF2B5EF4-FFF2-40B4-BE49-F238E27FC236}">
              <a16:creationId xmlns:a16="http://schemas.microsoft.com/office/drawing/2014/main" id="{7C7D70E8-869C-467F-AA7E-6733200CC715}"/>
            </a:ext>
          </a:extLst>
        </xdr:cNvPr>
        <xdr:cNvSpPr>
          <a:spLocks noChangeArrowheads="1"/>
        </xdr:cNvSpPr>
      </xdr:nvSpPr>
      <xdr:spPr>
        <a:xfrm>
          <a:off x="4640580" y="616077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7620</xdr:colOff>
      <xdr:row>22</xdr:row>
      <xdr:rowOff>57150</xdr:rowOff>
    </xdr:from>
    <xdr:to>
      <xdr:col>25</xdr:col>
      <xdr:colOff>360045</xdr:colOff>
      <xdr:row>24</xdr:row>
      <xdr:rowOff>0</xdr:rowOff>
    </xdr:to>
    <xdr:sp macro="" textlink="">
      <xdr:nvSpPr>
        <xdr:cNvPr id="1902" name="AutoShape 46">
          <a:extLst>
            <a:ext uri="{FF2B5EF4-FFF2-40B4-BE49-F238E27FC236}">
              <a16:creationId xmlns:a16="http://schemas.microsoft.com/office/drawing/2014/main" id="{098A102E-CC45-482E-81CA-0B57EF6E583F}"/>
            </a:ext>
          </a:extLst>
        </xdr:cNvPr>
        <xdr:cNvSpPr>
          <a:spLocks noChangeArrowheads="1"/>
        </xdr:cNvSpPr>
      </xdr:nvSpPr>
      <xdr:spPr>
        <a:xfrm>
          <a:off x="10126980" y="45148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20</xdr:col>
      <xdr:colOff>152400</xdr:colOff>
      <xdr:row>300</xdr:row>
      <xdr:rowOff>47625</xdr:rowOff>
    </xdr:from>
    <xdr:to>
      <xdr:col>20</xdr:col>
      <xdr:colOff>190500</xdr:colOff>
      <xdr:row>303</xdr:row>
      <xdr:rowOff>57149</xdr:rowOff>
    </xdr:to>
    <xdr:sp macro="" textlink="">
      <xdr:nvSpPr>
        <xdr:cNvPr id="1903" name="AutoShape 10733">
          <a:extLst>
            <a:ext uri="{FF2B5EF4-FFF2-40B4-BE49-F238E27FC236}">
              <a16:creationId xmlns:a16="http://schemas.microsoft.com/office/drawing/2014/main" id="{84540C7A-8A00-4AC8-9846-101A7F3E3005}"/>
            </a:ext>
          </a:extLst>
        </xdr:cNvPr>
        <xdr:cNvSpPr>
          <a:spLocks noChangeArrowheads="1"/>
        </xdr:cNvSpPr>
      </xdr:nvSpPr>
      <xdr:spPr>
        <a:xfrm rot="5400000">
          <a:off x="804195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20</xdr:col>
      <xdr:colOff>152400</xdr:colOff>
      <xdr:row>300</xdr:row>
      <xdr:rowOff>47625</xdr:rowOff>
    </xdr:from>
    <xdr:to>
      <xdr:col>20</xdr:col>
      <xdr:colOff>190500</xdr:colOff>
      <xdr:row>303</xdr:row>
      <xdr:rowOff>57149</xdr:rowOff>
    </xdr:to>
    <xdr:sp macro="" textlink="">
      <xdr:nvSpPr>
        <xdr:cNvPr id="1904" name="AutoShape 10733">
          <a:extLst>
            <a:ext uri="{FF2B5EF4-FFF2-40B4-BE49-F238E27FC236}">
              <a16:creationId xmlns:a16="http://schemas.microsoft.com/office/drawing/2014/main" id="{55BBDFBA-417D-48F4-9888-B2D381AB23E9}"/>
            </a:ext>
          </a:extLst>
        </xdr:cNvPr>
        <xdr:cNvSpPr>
          <a:spLocks noChangeArrowheads="1"/>
        </xdr:cNvSpPr>
      </xdr:nvSpPr>
      <xdr:spPr>
        <a:xfrm rot="5400000">
          <a:off x="8041958" y="5354478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editAs="oneCell">
    <xdr:from>
      <xdr:col>36</xdr:col>
      <xdr:colOff>190500</xdr:colOff>
      <xdr:row>282</xdr:row>
      <xdr:rowOff>47625</xdr:rowOff>
    </xdr:from>
    <xdr:to>
      <xdr:col>37</xdr:col>
      <xdr:colOff>455506</xdr:colOff>
      <xdr:row>282</xdr:row>
      <xdr:rowOff>48239</xdr:rowOff>
    </xdr:to>
    <xdr:pic>
      <xdr:nvPicPr>
        <xdr:cNvPr id="1905" name="Picture 1904">
          <a:extLst>
            <a:ext uri="{FF2B5EF4-FFF2-40B4-BE49-F238E27FC236}">
              <a16:creationId xmlns:a16="http://schemas.microsoft.com/office/drawing/2014/main" id="{DE89C642-0287-4FE5-9BA4-D8CA762A5D42}"/>
            </a:ext>
          </a:extLst>
        </xdr:cNvPr>
        <xdr:cNvPicPr>
          <a:picLocks noChangeAspect="1"/>
        </xdr:cNvPicPr>
      </xdr:nvPicPr>
      <xdr:blipFill>
        <a:blip xmlns:r="http://schemas.openxmlformats.org/officeDocument/2006/relationships" r:embed="rId2"/>
        <a:stretch>
          <a:fillRect/>
        </a:stretch>
      </xdr:blipFill>
      <xdr:spPr>
        <a:xfrm>
          <a:off x="16344900" y="50141505"/>
          <a:ext cx="889846" cy="614"/>
        </a:xfrm>
        <a:prstGeom prst="rect">
          <a:avLst/>
        </a:prstGeom>
      </xdr:spPr>
    </xdr:pic>
    <xdr:clientData/>
  </xdr:twoCellAnchor>
  <xdr:twoCellAnchor editAs="oneCell">
    <xdr:from>
      <xdr:col>36</xdr:col>
      <xdr:colOff>190500</xdr:colOff>
      <xdr:row>282</xdr:row>
      <xdr:rowOff>47625</xdr:rowOff>
    </xdr:from>
    <xdr:to>
      <xdr:col>37</xdr:col>
      <xdr:colOff>64981</xdr:colOff>
      <xdr:row>282</xdr:row>
      <xdr:rowOff>48239</xdr:rowOff>
    </xdr:to>
    <xdr:pic>
      <xdr:nvPicPr>
        <xdr:cNvPr id="1906" name="Picture 1905">
          <a:extLst>
            <a:ext uri="{FF2B5EF4-FFF2-40B4-BE49-F238E27FC236}">
              <a16:creationId xmlns:a16="http://schemas.microsoft.com/office/drawing/2014/main" id="{E1984C55-D404-4D03-AA09-129613868936}"/>
            </a:ext>
          </a:extLst>
        </xdr:cNvPr>
        <xdr:cNvPicPr>
          <a:picLocks noChangeAspect="1"/>
        </xdr:cNvPicPr>
      </xdr:nvPicPr>
      <xdr:blipFill>
        <a:blip xmlns:r="http://schemas.openxmlformats.org/officeDocument/2006/relationships" r:embed="rId2"/>
        <a:stretch>
          <a:fillRect/>
        </a:stretch>
      </xdr:blipFill>
      <xdr:spPr>
        <a:xfrm>
          <a:off x="16344900" y="50141505"/>
          <a:ext cx="499321" cy="614"/>
        </a:xfrm>
        <a:prstGeom prst="rect">
          <a:avLst/>
        </a:prstGeom>
      </xdr:spPr>
    </xdr:pic>
    <xdr:clientData/>
  </xdr:twoCellAnchor>
  <xdr:twoCellAnchor>
    <xdr:from>
      <xdr:col>2</xdr:col>
      <xdr:colOff>304800</xdr:colOff>
      <xdr:row>309</xdr:row>
      <xdr:rowOff>133350</xdr:rowOff>
    </xdr:from>
    <xdr:to>
      <xdr:col>3</xdr:col>
      <xdr:colOff>114538</xdr:colOff>
      <xdr:row>311</xdr:row>
      <xdr:rowOff>132327</xdr:rowOff>
    </xdr:to>
    <xdr:sp macro="" textlink="">
      <xdr:nvSpPr>
        <xdr:cNvPr id="1907" name="Minus 2714">
          <a:extLst>
            <a:ext uri="{FF2B5EF4-FFF2-40B4-BE49-F238E27FC236}">
              <a16:creationId xmlns:a16="http://schemas.microsoft.com/office/drawing/2014/main" id="{62366B5A-0F8D-4FAB-BECD-BC2F2ECF705C}"/>
            </a:ext>
          </a:extLst>
        </xdr:cNvPr>
        <xdr:cNvSpPr/>
      </xdr:nvSpPr>
      <xdr:spPr>
        <a:xfrm rot="16200000">
          <a:off x="1219830" y="54973860"/>
          <a:ext cx="349497" cy="32027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266700</xdr:colOff>
      <xdr:row>309</xdr:row>
      <xdr:rowOff>133350</xdr:rowOff>
    </xdr:from>
    <xdr:to>
      <xdr:col>5</xdr:col>
      <xdr:colOff>76438</xdr:colOff>
      <xdr:row>311</xdr:row>
      <xdr:rowOff>132327</xdr:rowOff>
    </xdr:to>
    <xdr:sp macro="" textlink="">
      <xdr:nvSpPr>
        <xdr:cNvPr id="1908" name="Minus 2715">
          <a:extLst>
            <a:ext uri="{FF2B5EF4-FFF2-40B4-BE49-F238E27FC236}">
              <a16:creationId xmlns:a16="http://schemas.microsoft.com/office/drawing/2014/main" id="{5985716A-9596-4F6A-83CE-13AA8457CC69}"/>
            </a:ext>
          </a:extLst>
        </xdr:cNvPr>
        <xdr:cNvSpPr/>
      </xdr:nvSpPr>
      <xdr:spPr>
        <a:xfrm rot="16200000">
          <a:off x="2035170" y="55011960"/>
          <a:ext cx="349497" cy="24407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318135</xdr:colOff>
      <xdr:row>309</xdr:row>
      <xdr:rowOff>125730</xdr:rowOff>
    </xdr:from>
    <xdr:to>
      <xdr:col>1</xdr:col>
      <xdr:colOff>127873</xdr:colOff>
      <xdr:row>311</xdr:row>
      <xdr:rowOff>124707</xdr:rowOff>
    </xdr:to>
    <xdr:sp macro="" textlink="">
      <xdr:nvSpPr>
        <xdr:cNvPr id="1909" name="Minus 2716">
          <a:extLst>
            <a:ext uri="{FF2B5EF4-FFF2-40B4-BE49-F238E27FC236}">
              <a16:creationId xmlns:a16="http://schemas.microsoft.com/office/drawing/2014/main" id="{D2B411E0-38CD-47A7-87B4-527C549F6712}"/>
            </a:ext>
          </a:extLst>
        </xdr:cNvPr>
        <xdr:cNvSpPr/>
      </xdr:nvSpPr>
      <xdr:spPr>
        <a:xfrm rot="16200000">
          <a:off x="318765" y="54951000"/>
          <a:ext cx="349497" cy="35075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276225</xdr:colOff>
      <xdr:row>300</xdr:row>
      <xdr:rowOff>142875</xdr:rowOff>
    </xdr:from>
    <xdr:to>
      <xdr:col>27</xdr:col>
      <xdr:colOff>85963</xdr:colOff>
      <xdr:row>302</xdr:row>
      <xdr:rowOff>141852</xdr:rowOff>
    </xdr:to>
    <xdr:sp macro="" textlink="">
      <xdr:nvSpPr>
        <xdr:cNvPr id="1910" name="Minus 2717">
          <a:extLst>
            <a:ext uri="{FF2B5EF4-FFF2-40B4-BE49-F238E27FC236}">
              <a16:creationId xmlns:a16="http://schemas.microsoft.com/office/drawing/2014/main" id="{C17107B8-CCD0-41A3-B540-663ABF3DDBCA}"/>
            </a:ext>
          </a:extLst>
        </xdr:cNvPr>
        <xdr:cNvSpPr/>
      </xdr:nvSpPr>
      <xdr:spPr>
        <a:xfrm rot="16200000">
          <a:off x="10685775" y="53467005"/>
          <a:ext cx="349497" cy="19835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285750</xdr:colOff>
      <xdr:row>300</xdr:row>
      <xdr:rowOff>133350</xdr:rowOff>
    </xdr:from>
    <xdr:to>
      <xdr:col>25</xdr:col>
      <xdr:colOff>85963</xdr:colOff>
      <xdr:row>302</xdr:row>
      <xdr:rowOff>132327</xdr:rowOff>
    </xdr:to>
    <xdr:sp macro="" textlink="">
      <xdr:nvSpPr>
        <xdr:cNvPr id="1911" name="Minus 2718">
          <a:extLst>
            <a:ext uri="{FF2B5EF4-FFF2-40B4-BE49-F238E27FC236}">
              <a16:creationId xmlns:a16="http://schemas.microsoft.com/office/drawing/2014/main" id="{55BD4725-D6A4-4A6D-9125-7913EE6E7B4F}"/>
            </a:ext>
          </a:extLst>
        </xdr:cNvPr>
        <xdr:cNvSpPr/>
      </xdr:nvSpPr>
      <xdr:spPr>
        <a:xfrm rot="16200000">
          <a:off x="9928538" y="53454622"/>
          <a:ext cx="349497" cy="20407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260985</xdr:colOff>
      <xdr:row>300</xdr:row>
      <xdr:rowOff>142875</xdr:rowOff>
    </xdr:from>
    <xdr:to>
      <xdr:col>15</xdr:col>
      <xdr:colOff>99298</xdr:colOff>
      <xdr:row>302</xdr:row>
      <xdr:rowOff>141852</xdr:rowOff>
    </xdr:to>
    <xdr:sp macro="" textlink="">
      <xdr:nvSpPr>
        <xdr:cNvPr id="1912" name="Minus 2719">
          <a:extLst>
            <a:ext uri="{FF2B5EF4-FFF2-40B4-BE49-F238E27FC236}">
              <a16:creationId xmlns:a16="http://schemas.microsoft.com/office/drawing/2014/main" id="{A84D02A4-CB7B-41B4-A926-52A3744B7127}"/>
            </a:ext>
          </a:extLst>
        </xdr:cNvPr>
        <xdr:cNvSpPr/>
      </xdr:nvSpPr>
      <xdr:spPr>
        <a:xfrm rot="16200000">
          <a:off x="6006143" y="53437477"/>
          <a:ext cx="349497" cy="25741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257175</xdr:colOff>
      <xdr:row>300</xdr:row>
      <xdr:rowOff>152400</xdr:rowOff>
    </xdr:from>
    <xdr:to>
      <xdr:col>13</xdr:col>
      <xdr:colOff>85963</xdr:colOff>
      <xdr:row>302</xdr:row>
      <xdr:rowOff>151377</xdr:rowOff>
    </xdr:to>
    <xdr:sp macro="" textlink="">
      <xdr:nvSpPr>
        <xdr:cNvPr id="1913" name="Minus 2720">
          <a:extLst>
            <a:ext uri="{FF2B5EF4-FFF2-40B4-BE49-F238E27FC236}">
              <a16:creationId xmlns:a16="http://schemas.microsoft.com/office/drawing/2014/main" id="{A47F8415-C908-4B87-8309-88031E2CD039}"/>
            </a:ext>
          </a:extLst>
        </xdr:cNvPr>
        <xdr:cNvSpPr/>
      </xdr:nvSpPr>
      <xdr:spPr>
        <a:xfrm rot="16200000">
          <a:off x="5212710" y="53451765"/>
          <a:ext cx="349497" cy="24788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257175</xdr:colOff>
      <xdr:row>300</xdr:row>
      <xdr:rowOff>133350</xdr:rowOff>
    </xdr:from>
    <xdr:to>
      <xdr:col>11</xdr:col>
      <xdr:colOff>76438</xdr:colOff>
      <xdr:row>302</xdr:row>
      <xdr:rowOff>132327</xdr:rowOff>
    </xdr:to>
    <xdr:sp macro="" textlink="">
      <xdr:nvSpPr>
        <xdr:cNvPr id="1914" name="Minus 2721">
          <a:extLst>
            <a:ext uri="{FF2B5EF4-FFF2-40B4-BE49-F238E27FC236}">
              <a16:creationId xmlns:a16="http://schemas.microsoft.com/office/drawing/2014/main" id="{EAB46772-E2AE-47FA-B30A-348064C1CC4E}"/>
            </a:ext>
          </a:extLst>
        </xdr:cNvPr>
        <xdr:cNvSpPr/>
      </xdr:nvSpPr>
      <xdr:spPr>
        <a:xfrm rot="16200000">
          <a:off x="4423088" y="53437477"/>
          <a:ext cx="349497" cy="23836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297183</xdr:colOff>
      <xdr:row>300</xdr:row>
      <xdr:rowOff>120015</xdr:rowOff>
    </xdr:from>
    <xdr:to>
      <xdr:col>17</xdr:col>
      <xdr:colOff>66675</xdr:colOff>
      <xdr:row>302</xdr:row>
      <xdr:rowOff>137159</xdr:rowOff>
    </xdr:to>
    <xdr:sp macro="" textlink="">
      <xdr:nvSpPr>
        <xdr:cNvPr id="1915" name="Minus 2722">
          <a:extLst>
            <a:ext uri="{FF2B5EF4-FFF2-40B4-BE49-F238E27FC236}">
              <a16:creationId xmlns:a16="http://schemas.microsoft.com/office/drawing/2014/main" id="{8E8AAE44-886C-4B4A-B3B2-2CA0F60A1478}"/>
            </a:ext>
          </a:extLst>
        </xdr:cNvPr>
        <xdr:cNvSpPr/>
      </xdr:nvSpPr>
      <xdr:spPr>
        <a:xfrm rot="16200000" flipV="1">
          <a:off x="6783707" y="53458111"/>
          <a:ext cx="367664" cy="18859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276225</xdr:colOff>
      <xdr:row>309</xdr:row>
      <xdr:rowOff>123825</xdr:rowOff>
    </xdr:from>
    <xdr:to>
      <xdr:col>23</xdr:col>
      <xdr:colOff>76438</xdr:colOff>
      <xdr:row>311</xdr:row>
      <xdr:rowOff>122802</xdr:rowOff>
    </xdr:to>
    <xdr:sp macro="" textlink="">
      <xdr:nvSpPr>
        <xdr:cNvPr id="1916" name="Minus 2723">
          <a:extLst>
            <a:ext uri="{FF2B5EF4-FFF2-40B4-BE49-F238E27FC236}">
              <a16:creationId xmlns:a16="http://schemas.microsoft.com/office/drawing/2014/main" id="{9E294CDC-DD47-43BE-B55D-BC49AEB978C3}"/>
            </a:ext>
          </a:extLst>
        </xdr:cNvPr>
        <xdr:cNvSpPr/>
      </xdr:nvSpPr>
      <xdr:spPr>
        <a:xfrm rot="16200000">
          <a:off x="9145583" y="55018627"/>
          <a:ext cx="349497" cy="21169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266700</xdr:colOff>
      <xdr:row>309</xdr:row>
      <xdr:rowOff>114300</xdr:rowOff>
    </xdr:from>
    <xdr:to>
      <xdr:col>25</xdr:col>
      <xdr:colOff>66913</xdr:colOff>
      <xdr:row>311</xdr:row>
      <xdr:rowOff>113277</xdr:rowOff>
    </xdr:to>
    <xdr:sp macro="" textlink="">
      <xdr:nvSpPr>
        <xdr:cNvPr id="1917" name="Minus 2724">
          <a:extLst>
            <a:ext uri="{FF2B5EF4-FFF2-40B4-BE49-F238E27FC236}">
              <a16:creationId xmlns:a16="http://schemas.microsoft.com/office/drawing/2014/main" id="{8F98777E-8430-4727-8DD2-FACD67C3E2F5}"/>
            </a:ext>
          </a:extLst>
        </xdr:cNvPr>
        <xdr:cNvSpPr/>
      </xdr:nvSpPr>
      <xdr:spPr>
        <a:xfrm rot="16200000">
          <a:off x="9909488" y="55012912"/>
          <a:ext cx="349497" cy="20407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281940</xdr:colOff>
      <xdr:row>300</xdr:row>
      <xdr:rowOff>114300</xdr:rowOff>
    </xdr:from>
    <xdr:to>
      <xdr:col>23</xdr:col>
      <xdr:colOff>82153</xdr:colOff>
      <xdr:row>302</xdr:row>
      <xdr:rowOff>113277</xdr:rowOff>
    </xdr:to>
    <xdr:sp macro="" textlink="">
      <xdr:nvSpPr>
        <xdr:cNvPr id="1918" name="Minus 2725">
          <a:extLst>
            <a:ext uri="{FF2B5EF4-FFF2-40B4-BE49-F238E27FC236}">
              <a16:creationId xmlns:a16="http://schemas.microsoft.com/office/drawing/2014/main" id="{67232C10-14DB-457A-AC5C-8C75C312FF1A}"/>
            </a:ext>
          </a:extLst>
        </xdr:cNvPr>
        <xdr:cNvSpPr/>
      </xdr:nvSpPr>
      <xdr:spPr>
        <a:xfrm rot="16200000">
          <a:off x="9151298" y="53431762"/>
          <a:ext cx="349497" cy="21169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314325</xdr:colOff>
      <xdr:row>318</xdr:row>
      <xdr:rowOff>125730</xdr:rowOff>
    </xdr:from>
    <xdr:to>
      <xdr:col>1</xdr:col>
      <xdr:colOff>124063</xdr:colOff>
      <xdr:row>320</xdr:row>
      <xdr:rowOff>124707</xdr:rowOff>
    </xdr:to>
    <xdr:sp macro="" textlink="">
      <xdr:nvSpPr>
        <xdr:cNvPr id="1919" name="Minus 2726">
          <a:extLst>
            <a:ext uri="{FF2B5EF4-FFF2-40B4-BE49-F238E27FC236}">
              <a16:creationId xmlns:a16="http://schemas.microsoft.com/office/drawing/2014/main" id="{6F99D7FD-C7D1-48A9-B14C-CD32AA15EF79}"/>
            </a:ext>
          </a:extLst>
        </xdr:cNvPr>
        <xdr:cNvSpPr/>
      </xdr:nvSpPr>
      <xdr:spPr>
        <a:xfrm rot="16200000">
          <a:off x="314955" y="56528340"/>
          <a:ext cx="349497" cy="350758"/>
        </a:xfrm>
        <a:prstGeom prst="mathMinus">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302895</xdr:colOff>
      <xdr:row>318</xdr:row>
      <xdr:rowOff>123825</xdr:rowOff>
    </xdr:from>
    <xdr:to>
      <xdr:col>3</xdr:col>
      <xdr:colOff>112633</xdr:colOff>
      <xdr:row>320</xdr:row>
      <xdr:rowOff>122802</xdr:rowOff>
    </xdr:to>
    <xdr:sp macro="" textlink="">
      <xdr:nvSpPr>
        <xdr:cNvPr id="1920" name="Minus 2727">
          <a:extLst>
            <a:ext uri="{FF2B5EF4-FFF2-40B4-BE49-F238E27FC236}">
              <a16:creationId xmlns:a16="http://schemas.microsoft.com/office/drawing/2014/main" id="{F6A453EB-3BBE-4556-98D4-D20D7342F5F3}"/>
            </a:ext>
          </a:extLst>
        </xdr:cNvPr>
        <xdr:cNvSpPr/>
      </xdr:nvSpPr>
      <xdr:spPr>
        <a:xfrm rot="16200000">
          <a:off x="1217925" y="56541675"/>
          <a:ext cx="349497" cy="32027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289560</xdr:colOff>
      <xdr:row>300</xdr:row>
      <xdr:rowOff>133350</xdr:rowOff>
    </xdr:from>
    <xdr:to>
      <xdr:col>9</xdr:col>
      <xdr:colOff>89773</xdr:colOff>
      <xdr:row>302</xdr:row>
      <xdr:rowOff>132327</xdr:rowOff>
    </xdr:to>
    <xdr:sp macro="" textlink="">
      <xdr:nvSpPr>
        <xdr:cNvPr id="1921" name="Minus 2728">
          <a:extLst>
            <a:ext uri="{FF2B5EF4-FFF2-40B4-BE49-F238E27FC236}">
              <a16:creationId xmlns:a16="http://schemas.microsoft.com/office/drawing/2014/main" id="{E7A5E66C-47EB-4FA4-9865-22DC6A829F37}"/>
            </a:ext>
          </a:extLst>
        </xdr:cNvPr>
        <xdr:cNvSpPr/>
      </xdr:nvSpPr>
      <xdr:spPr>
        <a:xfrm rot="16200000">
          <a:off x="3653468" y="53439382"/>
          <a:ext cx="349497" cy="2345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272415</xdr:colOff>
      <xdr:row>300</xdr:row>
      <xdr:rowOff>133350</xdr:rowOff>
    </xdr:from>
    <xdr:to>
      <xdr:col>5</xdr:col>
      <xdr:colOff>82153</xdr:colOff>
      <xdr:row>302</xdr:row>
      <xdr:rowOff>132327</xdr:rowOff>
    </xdr:to>
    <xdr:sp macro="" textlink="">
      <xdr:nvSpPr>
        <xdr:cNvPr id="1922" name="Minus 2729">
          <a:extLst>
            <a:ext uri="{FF2B5EF4-FFF2-40B4-BE49-F238E27FC236}">
              <a16:creationId xmlns:a16="http://schemas.microsoft.com/office/drawing/2014/main" id="{4C10C7ED-E685-4732-AE4E-610958E2CBA2}"/>
            </a:ext>
          </a:extLst>
        </xdr:cNvPr>
        <xdr:cNvSpPr/>
      </xdr:nvSpPr>
      <xdr:spPr>
        <a:xfrm rot="16200000">
          <a:off x="2040885" y="53434620"/>
          <a:ext cx="349497" cy="24407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302895</xdr:colOff>
      <xdr:row>300</xdr:row>
      <xdr:rowOff>114300</xdr:rowOff>
    </xdr:from>
    <xdr:to>
      <xdr:col>3</xdr:col>
      <xdr:colOff>112633</xdr:colOff>
      <xdr:row>302</xdr:row>
      <xdr:rowOff>113277</xdr:rowOff>
    </xdr:to>
    <xdr:sp macro="" textlink="">
      <xdr:nvSpPr>
        <xdr:cNvPr id="1923" name="Minus 2730">
          <a:extLst>
            <a:ext uri="{FF2B5EF4-FFF2-40B4-BE49-F238E27FC236}">
              <a16:creationId xmlns:a16="http://schemas.microsoft.com/office/drawing/2014/main" id="{B2F9076C-5B62-4881-B825-7F672E1C6BEC}"/>
            </a:ext>
          </a:extLst>
        </xdr:cNvPr>
        <xdr:cNvSpPr/>
      </xdr:nvSpPr>
      <xdr:spPr>
        <a:xfrm rot="16200000">
          <a:off x="1217925" y="53377470"/>
          <a:ext cx="349497" cy="32027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262890</xdr:colOff>
      <xdr:row>318</xdr:row>
      <xdr:rowOff>114300</xdr:rowOff>
    </xdr:from>
    <xdr:to>
      <xdr:col>7</xdr:col>
      <xdr:colOff>82153</xdr:colOff>
      <xdr:row>320</xdr:row>
      <xdr:rowOff>113277</xdr:rowOff>
    </xdr:to>
    <xdr:sp macro="" textlink="">
      <xdr:nvSpPr>
        <xdr:cNvPr id="1924" name="Minus 2731">
          <a:extLst>
            <a:ext uri="{FF2B5EF4-FFF2-40B4-BE49-F238E27FC236}">
              <a16:creationId xmlns:a16="http://schemas.microsoft.com/office/drawing/2014/main" id="{20BE577A-B8CF-464E-A596-F47E0C37064C}"/>
            </a:ext>
          </a:extLst>
        </xdr:cNvPr>
        <xdr:cNvSpPr/>
      </xdr:nvSpPr>
      <xdr:spPr>
        <a:xfrm rot="16200000">
          <a:off x="2836223" y="56565487"/>
          <a:ext cx="349497" cy="25360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300991</xdr:colOff>
      <xdr:row>318</xdr:row>
      <xdr:rowOff>142875</xdr:rowOff>
    </xdr:from>
    <xdr:to>
      <xdr:col>11</xdr:col>
      <xdr:colOff>53579</xdr:colOff>
      <xdr:row>320</xdr:row>
      <xdr:rowOff>141852</xdr:rowOff>
    </xdr:to>
    <xdr:sp macro="" textlink="">
      <xdr:nvSpPr>
        <xdr:cNvPr id="1925" name="Minus 2732">
          <a:extLst>
            <a:ext uri="{FF2B5EF4-FFF2-40B4-BE49-F238E27FC236}">
              <a16:creationId xmlns:a16="http://schemas.microsoft.com/office/drawing/2014/main" id="{A8B47449-DDC2-4DF8-ADD9-441F170DB26F}"/>
            </a:ext>
          </a:extLst>
        </xdr:cNvPr>
        <xdr:cNvSpPr/>
      </xdr:nvSpPr>
      <xdr:spPr>
        <a:xfrm rot="16200000">
          <a:off x="4433566" y="56635020"/>
          <a:ext cx="349497" cy="17168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266700</xdr:colOff>
      <xdr:row>309</xdr:row>
      <xdr:rowOff>123825</xdr:rowOff>
    </xdr:from>
    <xdr:to>
      <xdr:col>27</xdr:col>
      <xdr:colOff>76438</xdr:colOff>
      <xdr:row>311</xdr:row>
      <xdr:rowOff>122802</xdr:rowOff>
    </xdr:to>
    <xdr:sp macro="" textlink="">
      <xdr:nvSpPr>
        <xdr:cNvPr id="1926" name="Minus 2733">
          <a:extLst>
            <a:ext uri="{FF2B5EF4-FFF2-40B4-BE49-F238E27FC236}">
              <a16:creationId xmlns:a16="http://schemas.microsoft.com/office/drawing/2014/main" id="{DF4CC416-4F0F-4796-B2AE-D894889C0D77}"/>
            </a:ext>
          </a:extLst>
        </xdr:cNvPr>
        <xdr:cNvSpPr/>
      </xdr:nvSpPr>
      <xdr:spPr>
        <a:xfrm rot="16200000">
          <a:off x="10676250" y="55025295"/>
          <a:ext cx="349497" cy="198358"/>
        </a:xfrm>
        <a:prstGeom prst="mathMinus">
          <a:avLst/>
        </a:prstGeom>
        <a:solidFill>
          <a:srgbClr val="00206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66675</xdr:colOff>
      <xdr:row>282</xdr:row>
      <xdr:rowOff>85725</xdr:rowOff>
    </xdr:from>
    <xdr:to>
      <xdr:col>12</xdr:col>
      <xdr:colOff>104775</xdr:colOff>
      <xdr:row>285</xdr:row>
      <xdr:rowOff>95249</xdr:rowOff>
    </xdr:to>
    <xdr:sp macro="" textlink="">
      <xdr:nvSpPr>
        <xdr:cNvPr id="1927" name="AutoShape 10733">
          <a:extLst>
            <a:ext uri="{FF2B5EF4-FFF2-40B4-BE49-F238E27FC236}">
              <a16:creationId xmlns:a16="http://schemas.microsoft.com/office/drawing/2014/main" id="{3206FE98-18FF-457A-82B2-68F672C720D9}"/>
            </a:ext>
          </a:extLst>
        </xdr:cNvPr>
        <xdr:cNvSpPr>
          <a:spLocks noChangeArrowheads="1"/>
        </xdr:cNvSpPr>
      </xdr:nvSpPr>
      <xdr:spPr>
        <a:xfrm rot="5400000">
          <a:off x="4824413" y="504282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66675</xdr:colOff>
      <xdr:row>282</xdr:row>
      <xdr:rowOff>85725</xdr:rowOff>
    </xdr:from>
    <xdr:to>
      <xdr:col>12</xdr:col>
      <xdr:colOff>104775</xdr:colOff>
      <xdr:row>285</xdr:row>
      <xdr:rowOff>95249</xdr:rowOff>
    </xdr:to>
    <xdr:sp macro="" textlink="">
      <xdr:nvSpPr>
        <xdr:cNvPr id="1928" name="AutoShape 10733">
          <a:extLst>
            <a:ext uri="{FF2B5EF4-FFF2-40B4-BE49-F238E27FC236}">
              <a16:creationId xmlns:a16="http://schemas.microsoft.com/office/drawing/2014/main" id="{2085D4C7-B27D-4668-AD38-2F9D1D3A29FE}"/>
            </a:ext>
          </a:extLst>
        </xdr:cNvPr>
        <xdr:cNvSpPr>
          <a:spLocks noChangeArrowheads="1"/>
        </xdr:cNvSpPr>
      </xdr:nvSpPr>
      <xdr:spPr>
        <a:xfrm rot="5400000">
          <a:off x="4824413" y="504282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14</xdr:col>
      <xdr:colOff>293374</xdr:colOff>
      <xdr:row>318</xdr:row>
      <xdr:rowOff>122550</xdr:rowOff>
    </xdr:from>
    <xdr:to>
      <xdr:col>15</xdr:col>
      <xdr:colOff>65012</xdr:colOff>
      <xdr:row>320</xdr:row>
      <xdr:rowOff>121527</xdr:rowOff>
    </xdr:to>
    <xdr:sp macro="" textlink="">
      <xdr:nvSpPr>
        <xdr:cNvPr id="1929" name="Minus 2736">
          <a:extLst>
            <a:ext uri="{FF2B5EF4-FFF2-40B4-BE49-F238E27FC236}">
              <a16:creationId xmlns:a16="http://schemas.microsoft.com/office/drawing/2014/main" id="{7B02782E-F363-4B77-B452-8303BEAA056E}"/>
            </a:ext>
          </a:extLst>
        </xdr:cNvPr>
        <xdr:cNvSpPr/>
      </xdr:nvSpPr>
      <xdr:spPr>
        <a:xfrm rot="16200000">
          <a:off x="6005194" y="56605170"/>
          <a:ext cx="349497" cy="19073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352425</xdr:colOff>
      <xdr:row>318</xdr:row>
      <xdr:rowOff>142875</xdr:rowOff>
    </xdr:from>
    <xdr:to>
      <xdr:col>19</xdr:col>
      <xdr:colOff>76438</xdr:colOff>
      <xdr:row>320</xdr:row>
      <xdr:rowOff>141852</xdr:rowOff>
    </xdr:to>
    <xdr:sp macro="" textlink="">
      <xdr:nvSpPr>
        <xdr:cNvPr id="1930" name="Minus 2737">
          <a:extLst>
            <a:ext uri="{FF2B5EF4-FFF2-40B4-BE49-F238E27FC236}">
              <a16:creationId xmlns:a16="http://schemas.microsoft.com/office/drawing/2014/main" id="{575C0076-B68F-4C50-BDF0-4707D1E59D9E}"/>
            </a:ext>
          </a:extLst>
        </xdr:cNvPr>
        <xdr:cNvSpPr/>
      </xdr:nvSpPr>
      <xdr:spPr>
        <a:xfrm rot="16200000">
          <a:off x="7606343" y="56653117"/>
          <a:ext cx="349497" cy="13549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274637</xdr:colOff>
      <xdr:row>318</xdr:row>
      <xdr:rowOff>153987</xdr:rowOff>
    </xdr:from>
    <xdr:to>
      <xdr:col>25</xdr:col>
      <xdr:colOff>74612</xdr:colOff>
      <xdr:row>320</xdr:row>
      <xdr:rowOff>152717</xdr:rowOff>
    </xdr:to>
    <xdr:sp macro="" textlink="">
      <xdr:nvSpPr>
        <xdr:cNvPr id="1931" name="Minus 2738">
          <a:extLst>
            <a:ext uri="{FF2B5EF4-FFF2-40B4-BE49-F238E27FC236}">
              <a16:creationId xmlns:a16="http://schemas.microsoft.com/office/drawing/2014/main" id="{EE812F9C-C7DE-44DE-ACE7-6444B6B26D90}"/>
            </a:ext>
          </a:extLst>
        </xdr:cNvPr>
        <xdr:cNvSpPr/>
      </xdr:nvSpPr>
      <xdr:spPr>
        <a:xfrm rot="16200000">
          <a:off x="9917430" y="56629934"/>
          <a:ext cx="349250" cy="2038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276542</xdr:colOff>
      <xdr:row>291</xdr:row>
      <xdr:rowOff>165417</xdr:rowOff>
    </xdr:from>
    <xdr:to>
      <xdr:col>21</xdr:col>
      <xdr:colOff>76517</xdr:colOff>
      <xdr:row>293</xdr:row>
      <xdr:rowOff>164147</xdr:rowOff>
    </xdr:to>
    <xdr:sp macro="" textlink="">
      <xdr:nvSpPr>
        <xdr:cNvPr id="1932" name="Minus 2739">
          <a:extLst>
            <a:ext uri="{FF2B5EF4-FFF2-40B4-BE49-F238E27FC236}">
              <a16:creationId xmlns:a16="http://schemas.microsoft.com/office/drawing/2014/main" id="{62A6482C-7509-4D00-9B3A-4BC66997EE40}"/>
            </a:ext>
          </a:extLst>
        </xdr:cNvPr>
        <xdr:cNvSpPr/>
      </xdr:nvSpPr>
      <xdr:spPr>
        <a:xfrm rot="16200000">
          <a:off x="8357235" y="51894104"/>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257492</xdr:colOff>
      <xdr:row>282</xdr:row>
      <xdr:rowOff>146367</xdr:rowOff>
    </xdr:from>
    <xdr:to>
      <xdr:col>27</xdr:col>
      <xdr:colOff>66992</xdr:colOff>
      <xdr:row>284</xdr:row>
      <xdr:rowOff>145097</xdr:rowOff>
    </xdr:to>
    <xdr:sp macro="" textlink="">
      <xdr:nvSpPr>
        <xdr:cNvPr id="1933" name="Minus 2740">
          <a:extLst>
            <a:ext uri="{FF2B5EF4-FFF2-40B4-BE49-F238E27FC236}">
              <a16:creationId xmlns:a16="http://schemas.microsoft.com/office/drawing/2014/main" id="{57B3FD38-0B5F-4D9A-BAD8-CDF9E904A4F0}"/>
            </a:ext>
          </a:extLst>
        </xdr:cNvPr>
        <xdr:cNvSpPr/>
      </xdr:nvSpPr>
      <xdr:spPr>
        <a:xfrm rot="16200000">
          <a:off x="10667047" y="50315812"/>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312420</xdr:colOff>
      <xdr:row>318</xdr:row>
      <xdr:rowOff>157162</xdr:rowOff>
    </xdr:from>
    <xdr:to>
      <xdr:col>17</xdr:col>
      <xdr:colOff>84137</xdr:colOff>
      <xdr:row>320</xdr:row>
      <xdr:rowOff>137160</xdr:rowOff>
    </xdr:to>
    <xdr:sp macro="" textlink="">
      <xdr:nvSpPr>
        <xdr:cNvPr id="1934" name="Minus 2741">
          <a:extLst>
            <a:ext uri="{FF2B5EF4-FFF2-40B4-BE49-F238E27FC236}">
              <a16:creationId xmlns:a16="http://schemas.microsoft.com/office/drawing/2014/main" id="{585D6799-9448-4238-9418-1A8A3A0FD9AE}"/>
            </a:ext>
          </a:extLst>
        </xdr:cNvPr>
        <xdr:cNvSpPr/>
      </xdr:nvSpPr>
      <xdr:spPr>
        <a:xfrm rot="16200000">
          <a:off x="6818630" y="56630252"/>
          <a:ext cx="330518" cy="19081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282258</xdr:colOff>
      <xdr:row>318</xdr:row>
      <xdr:rowOff>123507</xdr:rowOff>
    </xdr:from>
    <xdr:to>
      <xdr:col>23</xdr:col>
      <xdr:colOff>82233</xdr:colOff>
      <xdr:row>320</xdr:row>
      <xdr:rowOff>122237</xdr:rowOff>
    </xdr:to>
    <xdr:sp macro="" textlink="">
      <xdr:nvSpPr>
        <xdr:cNvPr id="1935" name="Minus 2742">
          <a:extLst>
            <a:ext uri="{FF2B5EF4-FFF2-40B4-BE49-F238E27FC236}">
              <a16:creationId xmlns:a16="http://schemas.microsoft.com/office/drawing/2014/main" id="{46F3A21A-9FD0-4E43-8492-748898FEAAE9}"/>
            </a:ext>
          </a:extLst>
        </xdr:cNvPr>
        <xdr:cNvSpPr/>
      </xdr:nvSpPr>
      <xdr:spPr>
        <a:xfrm rot="16200000">
          <a:off x="9151621" y="56595644"/>
          <a:ext cx="34925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312737</xdr:colOff>
      <xdr:row>300</xdr:row>
      <xdr:rowOff>140652</xdr:rowOff>
    </xdr:from>
    <xdr:to>
      <xdr:col>1</xdr:col>
      <xdr:colOff>122237</xdr:colOff>
      <xdr:row>302</xdr:row>
      <xdr:rowOff>139382</xdr:rowOff>
    </xdr:to>
    <xdr:sp macro="" textlink="">
      <xdr:nvSpPr>
        <xdr:cNvPr id="1936" name="Minus 2743">
          <a:extLst>
            <a:ext uri="{FF2B5EF4-FFF2-40B4-BE49-F238E27FC236}">
              <a16:creationId xmlns:a16="http://schemas.microsoft.com/office/drawing/2014/main" id="{7BA380B5-5C5E-4BD1-AC94-EEE7453CF369}"/>
            </a:ext>
          </a:extLst>
        </xdr:cNvPr>
        <xdr:cNvSpPr/>
      </xdr:nvSpPr>
      <xdr:spPr>
        <a:xfrm rot="16200000">
          <a:off x="313372" y="53388577"/>
          <a:ext cx="349250" cy="3505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276542</xdr:colOff>
      <xdr:row>291</xdr:row>
      <xdr:rowOff>136842</xdr:rowOff>
    </xdr:from>
    <xdr:to>
      <xdr:col>23</xdr:col>
      <xdr:colOff>76517</xdr:colOff>
      <xdr:row>293</xdr:row>
      <xdr:rowOff>135572</xdr:rowOff>
    </xdr:to>
    <xdr:sp macro="" textlink="">
      <xdr:nvSpPr>
        <xdr:cNvPr id="1937" name="Minus 2744">
          <a:extLst>
            <a:ext uri="{FF2B5EF4-FFF2-40B4-BE49-F238E27FC236}">
              <a16:creationId xmlns:a16="http://schemas.microsoft.com/office/drawing/2014/main" id="{60710DD5-07A2-48D6-94FF-A44CF149D3FA}"/>
            </a:ext>
          </a:extLst>
        </xdr:cNvPr>
        <xdr:cNvSpPr/>
      </xdr:nvSpPr>
      <xdr:spPr>
        <a:xfrm rot="16200000">
          <a:off x="9145905" y="51876959"/>
          <a:ext cx="34925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320357</xdr:colOff>
      <xdr:row>291</xdr:row>
      <xdr:rowOff>146367</xdr:rowOff>
    </xdr:from>
    <xdr:to>
      <xdr:col>1</xdr:col>
      <xdr:colOff>129857</xdr:colOff>
      <xdr:row>293</xdr:row>
      <xdr:rowOff>145097</xdr:rowOff>
    </xdr:to>
    <xdr:sp macro="" textlink="">
      <xdr:nvSpPr>
        <xdr:cNvPr id="1938" name="Minus 2745">
          <a:extLst>
            <a:ext uri="{FF2B5EF4-FFF2-40B4-BE49-F238E27FC236}">
              <a16:creationId xmlns:a16="http://schemas.microsoft.com/office/drawing/2014/main" id="{3EB3529D-C975-4977-8170-30490327F0D5}"/>
            </a:ext>
          </a:extLst>
        </xdr:cNvPr>
        <xdr:cNvSpPr/>
      </xdr:nvSpPr>
      <xdr:spPr>
        <a:xfrm rot="16200000">
          <a:off x="320992" y="51816952"/>
          <a:ext cx="349250" cy="3505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253682</xdr:colOff>
      <xdr:row>273</xdr:row>
      <xdr:rowOff>127317</xdr:rowOff>
    </xdr:from>
    <xdr:to>
      <xdr:col>13</xdr:col>
      <xdr:colOff>82232</xdr:colOff>
      <xdr:row>275</xdr:row>
      <xdr:rowOff>126047</xdr:rowOff>
    </xdr:to>
    <xdr:sp macro="" textlink="">
      <xdr:nvSpPr>
        <xdr:cNvPr id="1939" name="Minus 2746">
          <a:extLst>
            <a:ext uri="{FF2B5EF4-FFF2-40B4-BE49-F238E27FC236}">
              <a16:creationId xmlns:a16="http://schemas.microsoft.com/office/drawing/2014/main" id="{CE415990-16C8-4A3A-9D48-3A9BCDA179EF}"/>
            </a:ext>
          </a:extLst>
        </xdr:cNvPr>
        <xdr:cNvSpPr/>
      </xdr:nvSpPr>
      <xdr:spPr>
        <a:xfrm rot="16200000">
          <a:off x="5209222" y="48694657"/>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257492</xdr:colOff>
      <xdr:row>273</xdr:row>
      <xdr:rowOff>146367</xdr:rowOff>
    </xdr:from>
    <xdr:to>
      <xdr:col>11</xdr:col>
      <xdr:colOff>76517</xdr:colOff>
      <xdr:row>275</xdr:row>
      <xdr:rowOff>145097</xdr:rowOff>
    </xdr:to>
    <xdr:sp macro="" textlink="">
      <xdr:nvSpPr>
        <xdr:cNvPr id="1940" name="Minus 2747">
          <a:extLst>
            <a:ext uri="{FF2B5EF4-FFF2-40B4-BE49-F238E27FC236}">
              <a16:creationId xmlns:a16="http://schemas.microsoft.com/office/drawing/2014/main" id="{1AEB669B-5613-4AB3-9B70-BE3027447CFF}"/>
            </a:ext>
          </a:extLst>
        </xdr:cNvPr>
        <xdr:cNvSpPr/>
      </xdr:nvSpPr>
      <xdr:spPr>
        <a:xfrm rot="16200000">
          <a:off x="4423410" y="48718469"/>
          <a:ext cx="349250" cy="2381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282257</xdr:colOff>
      <xdr:row>273</xdr:row>
      <xdr:rowOff>136842</xdr:rowOff>
    </xdr:from>
    <xdr:to>
      <xdr:col>9</xdr:col>
      <xdr:colOff>82232</xdr:colOff>
      <xdr:row>275</xdr:row>
      <xdr:rowOff>135572</xdr:rowOff>
    </xdr:to>
    <xdr:sp macro="" textlink="">
      <xdr:nvSpPr>
        <xdr:cNvPr id="1941" name="Minus 2748">
          <a:extLst>
            <a:ext uri="{FF2B5EF4-FFF2-40B4-BE49-F238E27FC236}">
              <a16:creationId xmlns:a16="http://schemas.microsoft.com/office/drawing/2014/main" id="{A8E9981F-A71C-4383-B3AA-6AEA68CD6D53}"/>
            </a:ext>
          </a:extLst>
        </xdr:cNvPr>
        <xdr:cNvSpPr/>
      </xdr:nvSpPr>
      <xdr:spPr>
        <a:xfrm rot="16200000">
          <a:off x="3646170" y="48710849"/>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6985</xdr:colOff>
      <xdr:row>297</xdr:row>
      <xdr:rowOff>67945</xdr:rowOff>
    </xdr:from>
    <xdr:to>
      <xdr:col>0</xdr:col>
      <xdr:colOff>6985</xdr:colOff>
      <xdr:row>299</xdr:row>
      <xdr:rowOff>10795</xdr:rowOff>
    </xdr:to>
    <xdr:sp macro="" textlink="">
      <xdr:nvSpPr>
        <xdr:cNvPr id="1942" name="AutoShape 46">
          <a:extLst>
            <a:ext uri="{FF2B5EF4-FFF2-40B4-BE49-F238E27FC236}">
              <a16:creationId xmlns:a16="http://schemas.microsoft.com/office/drawing/2014/main" id="{73AB98DC-B357-4B15-B496-CBA804E58E5C}"/>
            </a:ext>
          </a:extLst>
        </xdr:cNvPr>
        <xdr:cNvSpPr>
          <a:spLocks noChangeArrowheads="1"/>
        </xdr:cNvSpPr>
      </xdr:nvSpPr>
      <xdr:spPr>
        <a:xfrm>
          <a:off x="6985" y="52790725"/>
          <a:ext cx="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1905</xdr:colOff>
      <xdr:row>288</xdr:row>
      <xdr:rowOff>55245</xdr:rowOff>
    </xdr:from>
    <xdr:to>
      <xdr:col>8</xdr:col>
      <xdr:colOff>0</xdr:colOff>
      <xdr:row>290</xdr:row>
      <xdr:rowOff>1905</xdr:rowOff>
    </xdr:to>
    <xdr:sp macro="" textlink="">
      <xdr:nvSpPr>
        <xdr:cNvPr id="1943" name="AutoShape 46">
          <a:extLst>
            <a:ext uri="{FF2B5EF4-FFF2-40B4-BE49-F238E27FC236}">
              <a16:creationId xmlns:a16="http://schemas.microsoft.com/office/drawing/2014/main" id="{2CE6FF49-3536-4D0E-ADDE-253C7602013C}"/>
            </a:ext>
          </a:extLst>
        </xdr:cNvPr>
        <xdr:cNvSpPr>
          <a:spLocks noChangeArrowheads="1"/>
        </xdr:cNvSpPr>
      </xdr:nvSpPr>
      <xdr:spPr>
        <a:xfrm>
          <a:off x="3057525" y="51200685"/>
          <a:ext cx="363855" cy="297180"/>
        </a:xfrm>
        <a:prstGeom prst="triangle">
          <a:avLst>
            <a:gd name="adj" fmla="val 50000"/>
          </a:avLst>
        </a:prstGeom>
        <a:solidFill>
          <a:srgbClr val="FF0000"/>
        </a:solidFill>
        <a:ln w="9525">
          <a:solidFill>
            <a:srgbClr val="000000"/>
          </a:solidFill>
          <a:miter lim="800000"/>
        </a:ln>
      </xdr:spPr>
    </xdr:sp>
    <xdr:clientData/>
  </xdr:twoCellAnchor>
  <xdr:twoCellAnchor>
    <xdr:from>
      <xdr:col>6</xdr:col>
      <xdr:colOff>265112</xdr:colOff>
      <xdr:row>273</xdr:row>
      <xdr:rowOff>146367</xdr:rowOff>
    </xdr:from>
    <xdr:to>
      <xdr:col>7</xdr:col>
      <xdr:colOff>84137</xdr:colOff>
      <xdr:row>275</xdr:row>
      <xdr:rowOff>145097</xdr:rowOff>
    </xdr:to>
    <xdr:sp macro="" textlink="">
      <xdr:nvSpPr>
        <xdr:cNvPr id="1944" name="Minus 2751">
          <a:extLst>
            <a:ext uri="{FF2B5EF4-FFF2-40B4-BE49-F238E27FC236}">
              <a16:creationId xmlns:a16="http://schemas.microsoft.com/office/drawing/2014/main" id="{276329B5-C0B0-449C-9D82-B039690320A6}"/>
            </a:ext>
          </a:extLst>
        </xdr:cNvPr>
        <xdr:cNvSpPr/>
      </xdr:nvSpPr>
      <xdr:spPr>
        <a:xfrm rot="16200000">
          <a:off x="2838450" y="48710849"/>
          <a:ext cx="349250" cy="25336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11</xdr:col>
      <xdr:colOff>9525</xdr:colOff>
      <xdr:row>260</xdr:row>
      <xdr:rowOff>45720</xdr:rowOff>
    </xdr:from>
    <xdr:to>
      <xdr:col>12</xdr:col>
      <xdr:colOff>9525</xdr:colOff>
      <xdr:row>261</xdr:row>
      <xdr:rowOff>167640</xdr:rowOff>
    </xdr:to>
    <xdr:sp macro="" textlink="">
      <xdr:nvSpPr>
        <xdr:cNvPr id="1945" name="AutoShape 46">
          <a:extLst>
            <a:ext uri="{FF2B5EF4-FFF2-40B4-BE49-F238E27FC236}">
              <a16:creationId xmlns:a16="http://schemas.microsoft.com/office/drawing/2014/main" id="{3150B5E5-F3C0-445F-9E1C-B0BB1A69A6C5}"/>
            </a:ext>
          </a:extLst>
        </xdr:cNvPr>
        <xdr:cNvSpPr>
          <a:spLocks noChangeArrowheads="1"/>
        </xdr:cNvSpPr>
      </xdr:nvSpPr>
      <xdr:spPr>
        <a:xfrm>
          <a:off x="4650105" y="46283880"/>
          <a:ext cx="365760" cy="29718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315</xdr:row>
      <xdr:rowOff>57150</xdr:rowOff>
    </xdr:from>
    <xdr:to>
      <xdr:col>14</xdr:col>
      <xdr:colOff>0</xdr:colOff>
      <xdr:row>317</xdr:row>
      <xdr:rowOff>0</xdr:rowOff>
    </xdr:to>
    <xdr:sp macro="" textlink="">
      <xdr:nvSpPr>
        <xdr:cNvPr id="1946" name="AutoShape 46">
          <a:extLst>
            <a:ext uri="{FF2B5EF4-FFF2-40B4-BE49-F238E27FC236}">
              <a16:creationId xmlns:a16="http://schemas.microsoft.com/office/drawing/2014/main" id="{ED593B41-5E94-4EF0-9C67-6EE02AFE88F4}"/>
            </a:ext>
          </a:extLst>
        </xdr:cNvPr>
        <xdr:cNvSpPr>
          <a:spLocks noChangeArrowheads="1"/>
        </xdr:cNvSpPr>
      </xdr:nvSpPr>
      <xdr:spPr>
        <a:xfrm>
          <a:off x="5425440" y="559346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270</xdr:row>
      <xdr:rowOff>57150</xdr:rowOff>
    </xdr:from>
    <xdr:to>
      <xdr:col>22</xdr:col>
      <xdr:colOff>0</xdr:colOff>
      <xdr:row>272</xdr:row>
      <xdr:rowOff>0</xdr:rowOff>
    </xdr:to>
    <xdr:sp macro="" textlink="">
      <xdr:nvSpPr>
        <xdr:cNvPr id="1947" name="AutoShape 46">
          <a:extLst>
            <a:ext uri="{FF2B5EF4-FFF2-40B4-BE49-F238E27FC236}">
              <a16:creationId xmlns:a16="http://schemas.microsoft.com/office/drawing/2014/main" id="{B9761F5F-EB86-46CD-B2C1-4C0B7BFD68FA}"/>
            </a:ext>
          </a:extLst>
        </xdr:cNvPr>
        <xdr:cNvSpPr>
          <a:spLocks noChangeArrowheads="1"/>
        </xdr:cNvSpPr>
      </xdr:nvSpPr>
      <xdr:spPr>
        <a:xfrm>
          <a:off x="8572500" y="4804791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16</xdr:col>
      <xdr:colOff>304800</xdr:colOff>
      <xdr:row>273</xdr:row>
      <xdr:rowOff>138112</xdr:rowOff>
    </xdr:from>
    <xdr:to>
      <xdr:col>17</xdr:col>
      <xdr:colOff>55562</xdr:colOff>
      <xdr:row>275</xdr:row>
      <xdr:rowOff>144780</xdr:rowOff>
    </xdr:to>
    <xdr:sp macro="" textlink="">
      <xdr:nvSpPr>
        <xdr:cNvPr id="1948" name="Minus 2755">
          <a:extLst>
            <a:ext uri="{FF2B5EF4-FFF2-40B4-BE49-F238E27FC236}">
              <a16:creationId xmlns:a16="http://schemas.microsoft.com/office/drawing/2014/main" id="{9660DD21-B8B2-46FE-BB2A-5DA8A21D3B90}"/>
            </a:ext>
          </a:extLst>
        </xdr:cNvPr>
        <xdr:cNvSpPr/>
      </xdr:nvSpPr>
      <xdr:spPr>
        <a:xfrm rot="16200000">
          <a:off x="6787197" y="48748315"/>
          <a:ext cx="357188" cy="16986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307022</xdr:colOff>
      <xdr:row>291</xdr:row>
      <xdr:rowOff>146367</xdr:rowOff>
    </xdr:from>
    <xdr:to>
      <xdr:col>3</xdr:col>
      <xdr:colOff>116522</xdr:colOff>
      <xdr:row>293</xdr:row>
      <xdr:rowOff>145097</xdr:rowOff>
    </xdr:to>
    <xdr:sp macro="" textlink="">
      <xdr:nvSpPr>
        <xdr:cNvPr id="1949" name="Minus 2756">
          <a:extLst>
            <a:ext uri="{FF2B5EF4-FFF2-40B4-BE49-F238E27FC236}">
              <a16:creationId xmlns:a16="http://schemas.microsoft.com/office/drawing/2014/main" id="{78438D02-759E-4928-B5D5-A371BA7CED63}"/>
            </a:ext>
          </a:extLst>
        </xdr:cNvPr>
        <xdr:cNvSpPr/>
      </xdr:nvSpPr>
      <xdr:spPr>
        <a:xfrm rot="16200000">
          <a:off x="1222057" y="51832192"/>
          <a:ext cx="349250" cy="3200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276542</xdr:colOff>
      <xdr:row>273</xdr:row>
      <xdr:rowOff>136842</xdr:rowOff>
    </xdr:from>
    <xdr:to>
      <xdr:col>23</xdr:col>
      <xdr:colOff>76517</xdr:colOff>
      <xdr:row>275</xdr:row>
      <xdr:rowOff>135572</xdr:rowOff>
    </xdr:to>
    <xdr:sp macro="" textlink="">
      <xdr:nvSpPr>
        <xdr:cNvPr id="1950" name="Minus 2757">
          <a:extLst>
            <a:ext uri="{FF2B5EF4-FFF2-40B4-BE49-F238E27FC236}">
              <a16:creationId xmlns:a16="http://schemas.microsoft.com/office/drawing/2014/main" id="{C6465046-A8BE-4F2A-8D25-C0137EE303BE}"/>
            </a:ext>
          </a:extLst>
        </xdr:cNvPr>
        <xdr:cNvSpPr/>
      </xdr:nvSpPr>
      <xdr:spPr>
        <a:xfrm rot="16200000">
          <a:off x="9145905" y="48722279"/>
          <a:ext cx="34925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267017</xdr:colOff>
      <xdr:row>273</xdr:row>
      <xdr:rowOff>136842</xdr:rowOff>
    </xdr:from>
    <xdr:to>
      <xdr:col>27</xdr:col>
      <xdr:colOff>76517</xdr:colOff>
      <xdr:row>275</xdr:row>
      <xdr:rowOff>135572</xdr:rowOff>
    </xdr:to>
    <xdr:sp macro="" textlink="">
      <xdr:nvSpPr>
        <xdr:cNvPr id="1951" name="Minus 2758">
          <a:extLst>
            <a:ext uri="{FF2B5EF4-FFF2-40B4-BE49-F238E27FC236}">
              <a16:creationId xmlns:a16="http://schemas.microsoft.com/office/drawing/2014/main" id="{735FF61C-C7E9-4F7C-9D24-17EFA0B74C3D}"/>
            </a:ext>
          </a:extLst>
        </xdr:cNvPr>
        <xdr:cNvSpPr/>
      </xdr:nvSpPr>
      <xdr:spPr>
        <a:xfrm rot="16200000">
          <a:off x="10676572" y="48728947"/>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272732</xdr:colOff>
      <xdr:row>291</xdr:row>
      <xdr:rowOff>127317</xdr:rowOff>
    </xdr:from>
    <xdr:to>
      <xdr:col>5</xdr:col>
      <xdr:colOff>82232</xdr:colOff>
      <xdr:row>293</xdr:row>
      <xdr:rowOff>126047</xdr:rowOff>
    </xdr:to>
    <xdr:sp macro="" textlink="">
      <xdr:nvSpPr>
        <xdr:cNvPr id="1952" name="Minus 2759">
          <a:extLst>
            <a:ext uri="{FF2B5EF4-FFF2-40B4-BE49-F238E27FC236}">
              <a16:creationId xmlns:a16="http://schemas.microsoft.com/office/drawing/2014/main" id="{FA68206A-38B0-44F0-83EA-04F8B55F9850}"/>
            </a:ext>
          </a:extLst>
        </xdr:cNvPr>
        <xdr:cNvSpPr/>
      </xdr:nvSpPr>
      <xdr:spPr>
        <a:xfrm rot="16200000">
          <a:off x="2041207" y="51851242"/>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286067</xdr:colOff>
      <xdr:row>291</xdr:row>
      <xdr:rowOff>127317</xdr:rowOff>
    </xdr:from>
    <xdr:to>
      <xdr:col>9</xdr:col>
      <xdr:colOff>86042</xdr:colOff>
      <xdr:row>293</xdr:row>
      <xdr:rowOff>126047</xdr:rowOff>
    </xdr:to>
    <xdr:sp macro="" textlink="">
      <xdr:nvSpPr>
        <xdr:cNvPr id="1953" name="Minus 2760">
          <a:extLst>
            <a:ext uri="{FF2B5EF4-FFF2-40B4-BE49-F238E27FC236}">
              <a16:creationId xmlns:a16="http://schemas.microsoft.com/office/drawing/2014/main" id="{C20E7339-DAE5-4442-9CC3-8746139BC2E4}"/>
            </a:ext>
          </a:extLst>
        </xdr:cNvPr>
        <xdr:cNvSpPr/>
      </xdr:nvSpPr>
      <xdr:spPr>
        <a:xfrm rot="16200000">
          <a:off x="3649980" y="51856004"/>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318452</xdr:colOff>
      <xdr:row>282</xdr:row>
      <xdr:rowOff>136842</xdr:rowOff>
    </xdr:from>
    <xdr:to>
      <xdr:col>1</xdr:col>
      <xdr:colOff>127952</xdr:colOff>
      <xdr:row>284</xdr:row>
      <xdr:rowOff>135572</xdr:rowOff>
    </xdr:to>
    <xdr:sp macro="" textlink="">
      <xdr:nvSpPr>
        <xdr:cNvPr id="1954" name="Minus 2761">
          <a:extLst>
            <a:ext uri="{FF2B5EF4-FFF2-40B4-BE49-F238E27FC236}">
              <a16:creationId xmlns:a16="http://schemas.microsoft.com/office/drawing/2014/main" id="{762407B5-5A98-49A3-A088-E696E13D35EA}"/>
            </a:ext>
          </a:extLst>
        </xdr:cNvPr>
        <xdr:cNvSpPr/>
      </xdr:nvSpPr>
      <xdr:spPr>
        <a:xfrm rot="16200000">
          <a:off x="319087" y="50230087"/>
          <a:ext cx="349250" cy="3505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257492</xdr:colOff>
      <xdr:row>291</xdr:row>
      <xdr:rowOff>136842</xdr:rowOff>
    </xdr:from>
    <xdr:to>
      <xdr:col>11</xdr:col>
      <xdr:colOff>76517</xdr:colOff>
      <xdr:row>293</xdr:row>
      <xdr:rowOff>135572</xdr:rowOff>
    </xdr:to>
    <xdr:sp macro="" textlink="">
      <xdr:nvSpPr>
        <xdr:cNvPr id="1955" name="Minus 2762">
          <a:extLst>
            <a:ext uri="{FF2B5EF4-FFF2-40B4-BE49-F238E27FC236}">
              <a16:creationId xmlns:a16="http://schemas.microsoft.com/office/drawing/2014/main" id="{B9AD42CD-B041-4A6F-9357-5A41DA0DDA20}"/>
            </a:ext>
          </a:extLst>
        </xdr:cNvPr>
        <xdr:cNvSpPr/>
      </xdr:nvSpPr>
      <xdr:spPr>
        <a:xfrm rot="16200000">
          <a:off x="4423410" y="51863624"/>
          <a:ext cx="349250" cy="2381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257492</xdr:colOff>
      <xdr:row>291</xdr:row>
      <xdr:rowOff>136842</xdr:rowOff>
    </xdr:from>
    <xdr:to>
      <xdr:col>13</xdr:col>
      <xdr:colOff>86042</xdr:colOff>
      <xdr:row>293</xdr:row>
      <xdr:rowOff>135572</xdr:rowOff>
    </xdr:to>
    <xdr:sp macro="" textlink="">
      <xdr:nvSpPr>
        <xdr:cNvPr id="1956" name="Minus 2763">
          <a:extLst>
            <a:ext uri="{FF2B5EF4-FFF2-40B4-BE49-F238E27FC236}">
              <a16:creationId xmlns:a16="http://schemas.microsoft.com/office/drawing/2014/main" id="{2490E33F-F933-4C83-9221-6309A413177C}"/>
            </a:ext>
          </a:extLst>
        </xdr:cNvPr>
        <xdr:cNvSpPr/>
      </xdr:nvSpPr>
      <xdr:spPr>
        <a:xfrm rot="16200000">
          <a:off x="5213032" y="51858862"/>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286067</xdr:colOff>
      <xdr:row>282</xdr:row>
      <xdr:rowOff>136842</xdr:rowOff>
    </xdr:from>
    <xdr:to>
      <xdr:col>7</xdr:col>
      <xdr:colOff>105092</xdr:colOff>
      <xdr:row>284</xdr:row>
      <xdr:rowOff>135572</xdr:rowOff>
    </xdr:to>
    <xdr:sp macro="" textlink="">
      <xdr:nvSpPr>
        <xdr:cNvPr id="1957" name="Minus 2764">
          <a:extLst>
            <a:ext uri="{FF2B5EF4-FFF2-40B4-BE49-F238E27FC236}">
              <a16:creationId xmlns:a16="http://schemas.microsoft.com/office/drawing/2014/main" id="{84A2096C-0C39-47D9-9AAF-3FD62BA96369}"/>
            </a:ext>
          </a:extLst>
        </xdr:cNvPr>
        <xdr:cNvSpPr/>
      </xdr:nvSpPr>
      <xdr:spPr>
        <a:xfrm rot="16200000">
          <a:off x="2859405" y="50278664"/>
          <a:ext cx="349250" cy="25336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286067</xdr:colOff>
      <xdr:row>300</xdr:row>
      <xdr:rowOff>127317</xdr:rowOff>
    </xdr:from>
    <xdr:to>
      <xdr:col>21</xdr:col>
      <xdr:colOff>86042</xdr:colOff>
      <xdr:row>302</xdr:row>
      <xdr:rowOff>126047</xdr:rowOff>
    </xdr:to>
    <xdr:sp macro="" textlink="">
      <xdr:nvSpPr>
        <xdr:cNvPr id="1958" name="Minus 2765">
          <a:extLst>
            <a:ext uri="{FF2B5EF4-FFF2-40B4-BE49-F238E27FC236}">
              <a16:creationId xmlns:a16="http://schemas.microsoft.com/office/drawing/2014/main" id="{47BE55A2-7BAC-4636-807C-891872FA1C64}"/>
            </a:ext>
          </a:extLst>
        </xdr:cNvPr>
        <xdr:cNvSpPr/>
      </xdr:nvSpPr>
      <xdr:spPr>
        <a:xfrm rot="16200000">
          <a:off x="8366760" y="53433344"/>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15</xdr:col>
      <xdr:colOff>5080</xdr:colOff>
      <xdr:row>288</xdr:row>
      <xdr:rowOff>64135</xdr:rowOff>
    </xdr:from>
    <xdr:to>
      <xdr:col>15</xdr:col>
      <xdr:colOff>361315</xdr:colOff>
      <xdr:row>290</xdr:row>
      <xdr:rowOff>10795</xdr:rowOff>
    </xdr:to>
    <xdr:sp macro="" textlink="">
      <xdr:nvSpPr>
        <xdr:cNvPr id="1959" name="AutoShape 46">
          <a:extLst>
            <a:ext uri="{FF2B5EF4-FFF2-40B4-BE49-F238E27FC236}">
              <a16:creationId xmlns:a16="http://schemas.microsoft.com/office/drawing/2014/main" id="{F3599EF3-8851-472C-982E-DA65919E78AC}"/>
            </a:ext>
          </a:extLst>
        </xdr:cNvPr>
        <xdr:cNvSpPr>
          <a:spLocks noChangeArrowheads="1"/>
        </xdr:cNvSpPr>
      </xdr:nvSpPr>
      <xdr:spPr>
        <a:xfrm>
          <a:off x="6215380" y="51209575"/>
          <a:ext cx="356235" cy="297180"/>
        </a:xfrm>
        <a:prstGeom prst="triangle">
          <a:avLst>
            <a:gd name="adj" fmla="val 50000"/>
          </a:avLst>
        </a:prstGeom>
        <a:gradFill>
          <a:gsLst>
            <a:gs pos="98000">
              <a:srgbClr val="FE4444"/>
            </a:gs>
            <a:gs pos="100000">
              <a:srgbClr val="832B2B"/>
            </a:gs>
          </a:gsLst>
          <a:lin ang="5400000" scaled="0"/>
        </a:gradFill>
        <a:ln w="9525">
          <a:solidFill>
            <a:srgbClr val="000000"/>
          </a:solidFill>
          <a:miter lim="800000"/>
        </a:ln>
      </xdr:spPr>
    </xdr:sp>
    <xdr:clientData/>
  </xdr:twoCellAnchor>
  <xdr:twoCellAnchor>
    <xdr:from>
      <xdr:col>13</xdr:col>
      <xdr:colOff>9525</xdr:colOff>
      <xdr:row>251</xdr:row>
      <xdr:rowOff>55245</xdr:rowOff>
    </xdr:from>
    <xdr:to>
      <xdr:col>14</xdr:col>
      <xdr:colOff>9525</xdr:colOff>
      <xdr:row>253</xdr:row>
      <xdr:rowOff>1905</xdr:rowOff>
    </xdr:to>
    <xdr:sp macro="" textlink="">
      <xdr:nvSpPr>
        <xdr:cNvPr id="1960" name="AutoShape 46">
          <a:extLst>
            <a:ext uri="{FF2B5EF4-FFF2-40B4-BE49-F238E27FC236}">
              <a16:creationId xmlns:a16="http://schemas.microsoft.com/office/drawing/2014/main" id="{0BCC1F61-2BCF-4B6F-94E3-E8BED0CD6264}"/>
            </a:ext>
          </a:extLst>
        </xdr:cNvPr>
        <xdr:cNvSpPr>
          <a:spLocks noChangeArrowheads="1"/>
        </xdr:cNvSpPr>
      </xdr:nvSpPr>
      <xdr:spPr>
        <a:xfrm>
          <a:off x="5434965" y="44716065"/>
          <a:ext cx="365760" cy="297180"/>
        </a:xfrm>
        <a:prstGeom prst="triangle">
          <a:avLst>
            <a:gd name="adj" fmla="val 50000"/>
          </a:avLst>
        </a:prstGeom>
        <a:gradFill>
          <a:gsLst>
            <a:gs pos="98000">
              <a:srgbClr val="FE4444"/>
            </a:gs>
            <a:gs pos="100000">
              <a:srgbClr val="832B2B"/>
            </a:gs>
          </a:gsLst>
          <a:lin ang="5400000" scaled="0"/>
        </a:gradFill>
        <a:ln w="9525">
          <a:solidFill>
            <a:srgbClr val="000000"/>
          </a:solidFill>
          <a:miter lim="800000"/>
        </a:ln>
      </xdr:spPr>
    </xdr:sp>
    <xdr:clientData/>
  </xdr:twoCellAnchor>
  <xdr:twoCellAnchor>
    <xdr:from>
      <xdr:col>16</xdr:col>
      <xdr:colOff>289560</xdr:colOff>
      <xdr:row>309</xdr:row>
      <xdr:rowOff>128587</xdr:rowOff>
    </xdr:from>
    <xdr:to>
      <xdr:col>17</xdr:col>
      <xdr:colOff>57467</xdr:colOff>
      <xdr:row>311</xdr:row>
      <xdr:rowOff>106680</xdr:rowOff>
    </xdr:to>
    <xdr:sp macro="" textlink="">
      <xdr:nvSpPr>
        <xdr:cNvPr id="1961" name="Minus 2768">
          <a:extLst>
            <a:ext uri="{FF2B5EF4-FFF2-40B4-BE49-F238E27FC236}">
              <a16:creationId xmlns:a16="http://schemas.microsoft.com/office/drawing/2014/main" id="{70BC3525-2371-4F23-9D1A-4B299525789F}"/>
            </a:ext>
          </a:extLst>
        </xdr:cNvPr>
        <xdr:cNvSpPr/>
      </xdr:nvSpPr>
      <xdr:spPr>
        <a:xfrm rot="16200000">
          <a:off x="6794817" y="55025290"/>
          <a:ext cx="328613" cy="18700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19</xdr:col>
      <xdr:colOff>0</xdr:colOff>
      <xdr:row>270</xdr:row>
      <xdr:rowOff>64770</xdr:rowOff>
    </xdr:from>
    <xdr:to>
      <xdr:col>20</xdr:col>
      <xdr:colOff>9525</xdr:colOff>
      <xdr:row>272</xdr:row>
      <xdr:rowOff>7620</xdr:rowOff>
    </xdr:to>
    <xdr:sp macro="" textlink="">
      <xdr:nvSpPr>
        <xdr:cNvPr id="1962" name="AutoShape 46">
          <a:extLst>
            <a:ext uri="{FF2B5EF4-FFF2-40B4-BE49-F238E27FC236}">
              <a16:creationId xmlns:a16="http://schemas.microsoft.com/office/drawing/2014/main" id="{EB11E0FA-8179-430A-BA89-D0E280B7CACB}"/>
            </a:ext>
          </a:extLst>
        </xdr:cNvPr>
        <xdr:cNvSpPr>
          <a:spLocks noChangeArrowheads="1"/>
        </xdr:cNvSpPr>
      </xdr:nvSpPr>
      <xdr:spPr>
        <a:xfrm>
          <a:off x="7772400" y="48055530"/>
          <a:ext cx="37528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352742</xdr:colOff>
      <xdr:row>300</xdr:row>
      <xdr:rowOff>127317</xdr:rowOff>
    </xdr:from>
    <xdr:to>
      <xdr:col>19</xdr:col>
      <xdr:colOff>76517</xdr:colOff>
      <xdr:row>302</xdr:row>
      <xdr:rowOff>126047</xdr:rowOff>
    </xdr:to>
    <xdr:sp macro="" textlink="">
      <xdr:nvSpPr>
        <xdr:cNvPr id="1963" name="Minus 2770">
          <a:extLst>
            <a:ext uri="{FF2B5EF4-FFF2-40B4-BE49-F238E27FC236}">
              <a16:creationId xmlns:a16="http://schemas.microsoft.com/office/drawing/2014/main" id="{88A2072F-4613-404A-A74E-A644A2C98758}"/>
            </a:ext>
          </a:extLst>
        </xdr:cNvPr>
        <xdr:cNvSpPr/>
      </xdr:nvSpPr>
      <xdr:spPr>
        <a:xfrm rot="16200000">
          <a:off x="7606665" y="53482874"/>
          <a:ext cx="349250" cy="1352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267017</xdr:colOff>
      <xdr:row>300</xdr:row>
      <xdr:rowOff>136842</xdr:rowOff>
    </xdr:from>
    <xdr:to>
      <xdr:col>7</xdr:col>
      <xdr:colOff>86042</xdr:colOff>
      <xdr:row>302</xdr:row>
      <xdr:rowOff>135572</xdr:rowOff>
    </xdr:to>
    <xdr:sp macro="" textlink="">
      <xdr:nvSpPr>
        <xdr:cNvPr id="1964" name="Minus 2771">
          <a:extLst>
            <a:ext uri="{FF2B5EF4-FFF2-40B4-BE49-F238E27FC236}">
              <a16:creationId xmlns:a16="http://schemas.microsoft.com/office/drawing/2014/main" id="{F11A8283-0FB7-4F2F-9F16-684D78AE1807}"/>
            </a:ext>
          </a:extLst>
        </xdr:cNvPr>
        <xdr:cNvSpPr/>
      </xdr:nvSpPr>
      <xdr:spPr>
        <a:xfrm rot="16200000">
          <a:off x="2840355" y="53433344"/>
          <a:ext cx="349250" cy="25336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276542</xdr:colOff>
      <xdr:row>291</xdr:row>
      <xdr:rowOff>127317</xdr:rowOff>
    </xdr:from>
    <xdr:to>
      <xdr:col>27</xdr:col>
      <xdr:colOff>86042</xdr:colOff>
      <xdr:row>293</xdr:row>
      <xdr:rowOff>126047</xdr:rowOff>
    </xdr:to>
    <xdr:sp macro="" textlink="">
      <xdr:nvSpPr>
        <xdr:cNvPr id="1965" name="Minus 2772">
          <a:extLst>
            <a:ext uri="{FF2B5EF4-FFF2-40B4-BE49-F238E27FC236}">
              <a16:creationId xmlns:a16="http://schemas.microsoft.com/office/drawing/2014/main" id="{94959981-E818-4E4D-B3CF-302E327D9F20}"/>
            </a:ext>
          </a:extLst>
        </xdr:cNvPr>
        <xdr:cNvSpPr/>
      </xdr:nvSpPr>
      <xdr:spPr>
        <a:xfrm rot="16200000">
          <a:off x="10686097" y="51874102"/>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21</xdr:col>
      <xdr:colOff>3175</xdr:colOff>
      <xdr:row>306</xdr:row>
      <xdr:rowOff>50800</xdr:rowOff>
    </xdr:from>
    <xdr:to>
      <xdr:col>22</xdr:col>
      <xdr:colOff>3175</xdr:colOff>
      <xdr:row>307</xdr:row>
      <xdr:rowOff>172720</xdr:rowOff>
    </xdr:to>
    <xdr:sp macro="" textlink="">
      <xdr:nvSpPr>
        <xdr:cNvPr id="1966" name="AutoShape 46">
          <a:extLst>
            <a:ext uri="{FF2B5EF4-FFF2-40B4-BE49-F238E27FC236}">
              <a16:creationId xmlns:a16="http://schemas.microsoft.com/office/drawing/2014/main" id="{A362E8C9-F972-45E4-ADAF-6E21088306DE}"/>
            </a:ext>
          </a:extLst>
        </xdr:cNvPr>
        <xdr:cNvSpPr>
          <a:spLocks noChangeArrowheads="1"/>
        </xdr:cNvSpPr>
      </xdr:nvSpPr>
      <xdr:spPr>
        <a:xfrm>
          <a:off x="8575675" y="54350920"/>
          <a:ext cx="365760" cy="29718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3175</xdr:colOff>
      <xdr:row>251</xdr:row>
      <xdr:rowOff>60325</xdr:rowOff>
    </xdr:from>
    <xdr:to>
      <xdr:col>15</xdr:col>
      <xdr:colOff>355600</xdr:colOff>
      <xdr:row>253</xdr:row>
      <xdr:rowOff>3175</xdr:rowOff>
    </xdr:to>
    <xdr:sp macro="" textlink="">
      <xdr:nvSpPr>
        <xdr:cNvPr id="1967" name="AutoShape 46">
          <a:extLst>
            <a:ext uri="{FF2B5EF4-FFF2-40B4-BE49-F238E27FC236}">
              <a16:creationId xmlns:a16="http://schemas.microsoft.com/office/drawing/2014/main" id="{BA7D23CB-FE14-45C7-812E-59F8015DF10B}"/>
            </a:ext>
          </a:extLst>
        </xdr:cNvPr>
        <xdr:cNvSpPr>
          <a:spLocks noChangeArrowheads="1"/>
        </xdr:cNvSpPr>
      </xdr:nvSpPr>
      <xdr:spPr>
        <a:xfrm>
          <a:off x="6213475" y="44721145"/>
          <a:ext cx="352425" cy="293370"/>
        </a:xfrm>
        <a:prstGeom prst="triangle">
          <a:avLst>
            <a:gd name="adj" fmla="val 50000"/>
          </a:avLst>
        </a:prstGeom>
        <a:solidFill>
          <a:srgbClr val="FF0000"/>
        </a:solidFill>
        <a:ln w="9525">
          <a:solidFill>
            <a:sysClr val="windowText" lastClr="000000"/>
          </a:solidFill>
          <a:miter lim="800000"/>
        </a:ln>
      </xdr:spPr>
    </xdr:sp>
    <xdr:clientData/>
  </xdr:twoCellAnchor>
  <xdr:twoCellAnchor>
    <xdr:from>
      <xdr:col>17</xdr:col>
      <xdr:colOff>9525</xdr:colOff>
      <xdr:row>251</xdr:row>
      <xdr:rowOff>85725</xdr:rowOff>
    </xdr:from>
    <xdr:to>
      <xdr:col>18</xdr:col>
      <xdr:colOff>9525</xdr:colOff>
      <xdr:row>253</xdr:row>
      <xdr:rowOff>0</xdr:rowOff>
    </xdr:to>
    <xdr:sp macro="" textlink="">
      <xdr:nvSpPr>
        <xdr:cNvPr id="1968" name="AutoShape 46">
          <a:extLst>
            <a:ext uri="{FF2B5EF4-FFF2-40B4-BE49-F238E27FC236}">
              <a16:creationId xmlns:a16="http://schemas.microsoft.com/office/drawing/2014/main" id="{043F0A71-8EEB-47FC-9346-7868A5B66190}"/>
            </a:ext>
          </a:extLst>
        </xdr:cNvPr>
        <xdr:cNvSpPr>
          <a:spLocks noChangeArrowheads="1"/>
        </xdr:cNvSpPr>
      </xdr:nvSpPr>
      <xdr:spPr>
        <a:xfrm>
          <a:off x="7004685" y="44746545"/>
          <a:ext cx="365760" cy="264795"/>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3175</xdr:colOff>
      <xdr:row>279</xdr:row>
      <xdr:rowOff>71755</xdr:rowOff>
    </xdr:from>
    <xdr:to>
      <xdr:col>14</xdr:col>
      <xdr:colOff>3175</xdr:colOff>
      <xdr:row>281</xdr:row>
      <xdr:rowOff>14605</xdr:rowOff>
    </xdr:to>
    <xdr:sp macro="" textlink="">
      <xdr:nvSpPr>
        <xdr:cNvPr id="1969" name="AutoShape 46">
          <a:extLst>
            <a:ext uri="{FF2B5EF4-FFF2-40B4-BE49-F238E27FC236}">
              <a16:creationId xmlns:a16="http://schemas.microsoft.com/office/drawing/2014/main" id="{C0B98660-DF1D-4A58-BEFC-5F073C907D0E}"/>
            </a:ext>
          </a:extLst>
        </xdr:cNvPr>
        <xdr:cNvSpPr>
          <a:spLocks noChangeArrowheads="1"/>
        </xdr:cNvSpPr>
      </xdr:nvSpPr>
      <xdr:spPr>
        <a:xfrm>
          <a:off x="5428615" y="49639855"/>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3175</xdr:colOff>
      <xdr:row>241</xdr:row>
      <xdr:rowOff>54610</xdr:rowOff>
    </xdr:from>
    <xdr:to>
      <xdr:col>17</xdr:col>
      <xdr:colOff>361315</xdr:colOff>
      <xdr:row>242</xdr:row>
      <xdr:rowOff>172720</xdr:rowOff>
    </xdr:to>
    <xdr:sp macro="" textlink="">
      <xdr:nvSpPr>
        <xdr:cNvPr id="1970" name="AutoShape 46">
          <a:extLst>
            <a:ext uri="{FF2B5EF4-FFF2-40B4-BE49-F238E27FC236}">
              <a16:creationId xmlns:a16="http://schemas.microsoft.com/office/drawing/2014/main" id="{9A39D6A6-9D57-4796-BA02-F4565D2B92ED}"/>
            </a:ext>
          </a:extLst>
        </xdr:cNvPr>
        <xdr:cNvSpPr>
          <a:spLocks noChangeArrowheads="1"/>
        </xdr:cNvSpPr>
      </xdr:nvSpPr>
      <xdr:spPr>
        <a:xfrm>
          <a:off x="6998335" y="42962830"/>
          <a:ext cx="358140" cy="293370"/>
        </a:xfrm>
        <a:prstGeom prst="triangle">
          <a:avLst>
            <a:gd name="adj" fmla="val 50000"/>
          </a:avLst>
        </a:prstGeom>
        <a:gradFill>
          <a:gsLst>
            <a:gs pos="98000">
              <a:srgbClr val="FE4444"/>
            </a:gs>
            <a:gs pos="100000">
              <a:srgbClr val="832B2B"/>
            </a:gs>
          </a:gsLst>
          <a:lin ang="5400000" scaled="0"/>
        </a:gradFill>
        <a:ln w="9525">
          <a:solidFill>
            <a:srgbClr val="000000"/>
          </a:solidFill>
          <a:miter lim="800000"/>
        </a:ln>
      </xdr:spPr>
    </xdr:sp>
    <xdr:clientData/>
  </xdr:twoCellAnchor>
  <xdr:twoCellAnchor>
    <xdr:from>
      <xdr:col>15</xdr:col>
      <xdr:colOff>3175</xdr:colOff>
      <xdr:row>241</xdr:row>
      <xdr:rowOff>50800</xdr:rowOff>
    </xdr:from>
    <xdr:to>
      <xdr:col>15</xdr:col>
      <xdr:colOff>355600</xdr:colOff>
      <xdr:row>242</xdr:row>
      <xdr:rowOff>172720</xdr:rowOff>
    </xdr:to>
    <xdr:sp macro="" textlink="">
      <xdr:nvSpPr>
        <xdr:cNvPr id="1971" name="AutoShape 46">
          <a:extLst>
            <a:ext uri="{FF2B5EF4-FFF2-40B4-BE49-F238E27FC236}">
              <a16:creationId xmlns:a16="http://schemas.microsoft.com/office/drawing/2014/main" id="{440DC241-79D6-4E82-82AA-264513155A99}"/>
            </a:ext>
          </a:extLst>
        </xdr:cNvPr>
        <xdr:cNvSpPr>
          <a:spLocks noChangeArrowheads="1"/>
        </xdr:cNvSpPr>
      </xdr:nvSpPr>
      <xdr:spPr>
        <a:xfrm>
          <a:off x="6213475" y="42959020"/>
          <a:ext cx="352425" cy="297180"/>
        </a:xfrm>
        <a:prstGeom prst="triangle">
          <a:avLst>
            <a:gd name="adj" fmla="val 50000"/>
          </a:avLst>
        </a:prstGeom>
        <a:solidFill>
          <a:srgbClr val="FF0000"/>
        </a:solidFill>
        <a:ln w="9525">
          <a:solidFill>
            <a:sysClr val="windowText" lastClr="000000"/>
          </a:solidFill>
          <a:miter lim="800000"/>
        </a:ln>
      </xdr:spPr>
    </xdr:sp>
    <xdr:clientData/>
  </xdr:twoCellAnchor>
  <xdr:twoCellAnchor>
    <xdr:from>
      <xdr:col>18</xdr:col>
      <xdr:colOff>352742</xdr:colOff>
      <xdr:row>291</xdr:row>
      <xdr:rowOff>127317</xdr:rowOff>
    </xdr:from>
    <xdr:to>
      <xdr:col>19</xdr:col>
      <xdr:colOff>76517</xdr:colOff>
      <xdr:row>293</xdr:row>
      <xdr:rowOff>126047</xdr:rowOff>
    </xdr:to>
    <xdr:sp macro="" textlink="">
      <xdr:nvSpPr>
        <xdr:cNvPr id="1972" name="Minus 2781">
          <a:extLst>
            <a:ext uri="{FF2B5EF4-FFF2-40B4-BE49-F238E27FC236}">
              <a16:creationId xmlns:a16="http://schemas.microsoft.com/office/drawing/2014/main" id="{5FFF23C6-C59D-439A-9FAB-AF1555A91DD7}"/>
            </a:ext>
          </a:extLst>
        </xdr:cNvPr>
        <xdr:cNvSpPr/>
      </xdr:nvSpPr>
      <xdr:spPr>
        <a:xfrm rot="16200000">
          <a:off x="7606665" y="51905534"/>
          <a:ext cx="349250" cy="1352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276225</xdr:colOff>
      <xdr:row>309</xdr:row>
      <xdr:rowOff>137160</xdr:rowOff>
    </xdr:from>
    <xdr:to>
      <xdr:col>9</xdr:col>
      <xdr:colOff>76438</xdr:colOff>
      <xdr:row>311</xdr:row>
      <xdr:rowOff>136137</xdr:rowOff>
    </xdr:to>
    <xdr:sp macro="" textlink="">
      <xdr:nvSpPr>
        <xdr:cNvPr id="1973" name="Minus 2782">
          <a:extLst>
            <a:ext uri="{FF2B5EF4-FFF2-40B4-BE49-F238E27FC236}">
              <a16:creationId xmlns:a16="http://schemas.microsoft.com/office/drawing/2014/main" id="{0D638365-6E29-4B2D-8B0E-B69763199E3B}"/>
            </a:ext>
          </a:extLst>
        </xdr:cNvPr>
        <xdr:cNvSpPr/>
      </xdr:nvSpPr>
      <xdr:spPr>
        <a:xfrm rot="16200000">
          <a:off x="3640133" y="55020532"/>
          <a:ext cx="349497" cy="2345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251460</xdr:colOff>
      <xdr:row>309</xdr:row>
      <xdr:rowOff>123825</xdr:rowOff>
    </xdr:from>
    <xdr:to>
      <xdr:col>15</xdr:col>
      <xdr:colOff>89773</xdr:colOff>
      <xdr:row>311</xdr:row>
      <xdr:rowOff>122802</xdr:rowOff>
    </xdr:to>
    <xdr:sp macro="" textlink="">
      <xdr:nvSpPr>
        <xdr:cNvPr id="1974" name="Minus 2783">
          <a:extLst>
            <a:ext uri="{FF2B5EF4-FFF2-40B4-BE49-F238E27FC236}">
              <a16:creationId xmlns:a16="http://schemas.microsoft.com/office/drawing/2014/main" id="{CC3DDF49-8BF3-44F3-AAFD-7F3B9C60987D}"/>
            </a:ext>
          </a:extLst>
        </xdr:cNvPr>
        <xdr:cNvSpPr/>
      </xdr:nvSpPr>
      <xdr:spPr>
        <a:xfrm rot="16200000">
          <a:off x="5996618" y="54995767"/>
          <a:ext cx="349497" cy="25741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3175</xdr:colOff>
      <xdr:row>260</xdr:row>
      <xdr:rowOff>50800</xdr:rowOff>
    </xdr:from>
    <xdr:to>
      <xdr:col>14</xdr:col>
      <xdr:colOff>3175</xdr:colOff>
      <xdr:row>261</xdr:row>
      <xdr:rowOff>172720</xdr:rowOff>
    </xdr:to>
    <xdr:sp macro="" textlink="">
      <xdr:nvSpPr>
        <xdr:cNvPr id="1975" name="AutoShape 46">
          <a:extLst>
            <a:ext uri="{FF2B5EF4-FFF2-40B4-BE49-F238E27FC236}">
              <a16:creationId xmlns:a16="http://schemas.microsoft.com/office/drawing/2014/main" id="{35C492D8-2019-41B0-95FE-E57AEA9F652C}"/>
            </a:ext>
          </a:extLst>
        </xdr:cNvPr>
        <xdr:cNvSpPr>
          <a:spLocks noChangeArrowheads="1"/>
        </xdr:cNvSpPr>
      </xdr:nvSpPr>
      <xdr:spPr>
        <a:xfrm>
          <a:off x="5428615" y="46288960"/>
          <a:ext cx="365760" cy="29718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10795</xdr:colOff>
      <xdr:row>270</xdr:row>
      <xdr:rowOff>60325</xdr:rowOff>
    </xdr:from>
    <xdr:to>
      <xdr:col>15</xdr:col>
      <xdr:colOff>363220</xdr:colOff>
      <xdr:row>272</xdr:row>
      <xdr:rowOff>3175</xdr:rowOff>
    </xdr:to>
    <xdr:sp macro="" textlink="">
      <xdr:nvSpPr>
        <xdr:cNvPr id="1976" name="AutoShape 46">
          <a:extLst>
            <a:ext uri="{FF2B5EF4-FFF2-40B4-BE49-F238E27FC236}">
              <a16:creationId xmlns:a16="http://schemas.microsoft.com/office/drawing/2014/main" id="{7EFD40EF-82FC-4EC0-8850-75BC6F8B721F}"/>
            </a:ext>
          </a:extLst>
        </xdr:cNvPr>
        <xdr:cNvSpPr>
          <a:spLocks noChangeArrowheads="1"/>
        </xdr:cNvSpPr>
      </xdr:nvSpPr>
      <xdr:spPr>
        <a:xfrm>
          <a:off x="6221095" y="48051085"/>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352742</xdr:colOff>
      <xdr:row>309</xdr:row>
      <xdr:rowOff>127317</xdr:rowOff>
    </xdr:from>
    <xdr:to>
      <xdr:col>19</xdr:col>
      <xdr:colOff>76517</xdr:colOff>
      <xdr:row>311</xdr:row>
      <xdr:rowOff>126047</xdr:rowOff>
    </xdr:to>
    <xdr:sp macro="" textlink="">
      <xdr:nvSpPr>
        <xdr:cNvPr id="1977" name="Minus 1766">
          <a:extLst>
            <a:ext uri="{FF2B5EF4-FFF2-40B4-BE49-F238E27FC236}">
              <a16:creationId xmlns:a16="http://schemas.microsoft.com/office/drawing/2014/main" id="{94496595-CF25-4DBB-A234-AC0F99EDD8E6}"/>
            </a:ext>
          </a:extLst>
        </xdr:cNvPr>
        <xdr:cNvSpPr/>
      </xdr:nvSpPr>
      <xdr:spPr>
        <a:xfrm rot="16200000">
          <a:off x="7606665" y="55060214"/>
          <a:ext cx="349250" cy="1352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9</xdr:col>
      <xdr:colOff>3175</xdr:colOff>
      <xdr:row>241</xdr:row>
      <xdr:rowOff>60325</xdr:rowOff>
    </xdr:from>
    <xdr:to>
      <xdr:col>10</xdr:col>
      <xdr:colOff>3175</xdr:colOff>
      <xdr:row>243</xdr:row>
      <xdr:rowOff>3175</xdr:rowOff>
    </xdr:to>
    <xdr:sp macro="" textlink="">
      <xdr:nvSpPr>
        <xdr:cNvPr id="1978" name="AutoShape 46">
          <a:extLst>
            <a:ext uri="{FF2B5EF4-FFF2-40B4-BE49-F238E27FC236}">
              <a16:creationId xmlns:a16="http://schemas.microsoft.com/office/drawing/2014/main" id="{AEC3B4A2-DD94-4DED-B9A8-99856636F681}"/>
            </a:ext>
          </a:extLst>
        </xdr:cNvPr>
        <xdr:cNvSpPr>
          <a:spLocks noChangeArrowheads="1"/>
        </xdr:cNvSpPr>
      </xdr:nvSpPr>
      <xdr:spPr>
        <a:xfrm>
          <a:off x="3858895" y="42968545"/>
          <a:ext cx="365760" cy="293370"/>
        </a:xfrm>
        <a:prstGeom prst="triangle">
          <a:avLst>
            <a:gd name="adj" fmla="val 50000"/>
          </a:avLst>
        </a:prstGeom>
        <a:solidFill>
          <a:srgbClr val="FF0000"/>
        </a:solidFill>
        <a:ln w="9525">
          <a:solidFill>
            <a:sysClr val="windowText" lastClr="000000"/>
          </a:solidFill>
          <a:miter lim="800000"/>
        </a:ln>
      </xdr:spPr>
    </xdr:sp>
    <xdr:clientData/>
  </xdr:twoCellAnchor>
  <xdr:twoCellAnchor>
    <xdr:from>
      <xdr:col>16</xdr:col>
      <xdr:colOff>303246</xdr:colOff>
      <xdr:row>254</xdr:row>
      <xdr:rowOff>142876</xdr:rowOff>
    </xdr:from>
    <xdr:to>
      <xdr:col>17</xdr:col>
      <xdr:colOff>59679</xdr:colOff>
      <xdr:row>256</xdr:row>
      <xdr:rowOff>132184</xdr:rowOff>
    </xdr:to>
    <xdr:sp macro="" textlink="">
      <xdr:nvSpPr>
        <xdr:cNvPr id="1979" name="Minus 2779">
          <a:extLst>
            <a:ext uri="{FF2B5EF4-FFF2-40B4-BE49-F238E27FC236}">
              <a16:creationId xmlns:a16="http://schemas.microsoft.com/office/drawing/2014/main" id="{BF33B76A-13C7-466A-A3F6-610773F4B85B}"/>
            </a:ext>
          </a:extLst>
        </xdr:cNvPr>
        <xdr:cNvSpPr/>
      </xdr:nvSpPr>
      <xdr:spPr>
        <a:xfrm rot="16200000">
          <a:off x="6803768" y="46274782"/>
          <a:ext cx="346982" cy="176311"/>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272416</xdr:colOff>
      <xdr:row>263</xdr:row>
      <xdr:rowOff>133351</xdr:rowOff>
    </xdr:from>
    <xdr:to>
      <xdr:col>27</xdr:col>
      <xdr:colOff>81916</xdr:colOff>
      <xdr:row>265</xdr:row>
      <xdr:rowOff>132081</xdr:rowOff>
    </xdr:to>
    <xdr:sp macro="" textlink="">
      <xdr:nvSpPr>
        <xdr:cNvPr id="1980" name="Minus 2784">
          <a:extLst>
            <a:ext uri="{FF2B5EF4-FFF2-40B4-BE49-F238E27FC236}">
              <a16:creationId xmlns:a16="http://schemas.microsoft.com/office/drawing/2014/main" id="{8E573A87-9D54-487A-B2E3-F02B3D8C37BF}"/>
            </a:ext>
          </a:extLst>
        </xdr:cNvPr>
        <xdr:cNvSpPr/>
      </xdr:nvSpPr>
      <xdr:spPr>
        <a:xfrm rot="16200000">
          <a:off x="10681971" y="46972856"/>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320041</xdr:colOff>
      <xdr:row>273</xdr:row>
      <xdr:rowOff>135256</xdr:rowOff>
    </xdr:from>
    <xdr:to>
      <xdr:col>1</xdr:col>
      <xdr:colOff>129541</xdr:colOff>
      <xdr:row>275</xdr:row>
      <xdr:rowOff>133986</xdr:rowOff>
    </xdr:to>
    <xdr:sp macro="" textlink="">
      <xdr:nvSpPr>
        <xdr:cNvPr id="1981" name="Minus 2785">
          <a:extLst>
            <a:ext uri="{FF2B5EF4-FFF2-40B4-BE49-F238E27FC236}">
              <a16:creationId xmlns:a16="http://schemas.microsoft.com/office/drawing/2014/main" id="{22C2DAA6-F0FC-4B00-ABAA-77CC8AAD1E06}"/>
            </a:ext>
          </a:extLst>
        </xdr:cNvPr>
        <xdr:cNvSpPr/>
      </xdr:nvSpPr>
      <xdr:spPr>
        <a:xfrm rot="16200000">
          <a:off x="320676" y="48651161"/>
          <a:ext cx="349250" cy="3505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251461</xdr:colOff>
      <xdr:row>291</xdr:row>
      <xdr:rowOff>137161</xdr:rowOff>
    </xdr:from>
    <xdr:to>
      <xdr:col>15</xdr:col>
      <xdr:colOff>89536</xdr:colOff>
      <xdr:row>293</xdr:row>
      <xdr:rowOff>135891</xdr:rowOff>
    </xdr:to>
    <xdr:sp macro="" textlink="">
      <xdr:nvSpPr>
        <xdr:cNvPr id="1982" name="Minus 2786">
          <a:extLst>
            <a:ext uri="{FF2B5EF4-FFF2-40B4-BE49-F238E27FC236}">
              <a16:creationId xmlns:a16="http://schemas.microsoft.com/office/drawing/2014/main" id="{BA2D1762-A4C2-4416-BA74-F51B726B32FA}"/>
            </a:ext>
          </a:extLst>
        </xdr:cNvPr>
        <xdr:cNvSpPr/>
      </xdr:nvSpPr>
      <xdr:spPr>
        <a:xfrm rot="16200000">
          <a:off x="5996624" y="51854418"/>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257176</xdr:colOff>
      <xdr:row>291</xdr:row>
      <xdr:rowOff>152401</xdr:rowOff>
    </xdr:from>
    <xdr:to>
      <xdr:col>25</xdr:col>
      <xdr:colOff>57151</xdr:colOff>
      <xdr:row>293</xdr:row>
      <xdr:rowOff>151131</xdr:rowOff>
    </xdr:to>
    <xdr:sp macro="" textlink="">
      <xdr:nvSpPr>
        <xdr:cNvPr id="1983" name="Minus 2787">
          <a:extLst>
            <a:ext uri="{FF2B5EF4-FFF2-40B4-BE49-F238E27FC236}">
              <a16:creationId xmlns:a16="http://schemas.microsoft.com/office/drawing/2014/main" id="{ECF76873-4C42-4FC0-BB9C-98C7578E8F87}"/>
            </a:ext>
          </a:extLst>
        </xdr:cNvPr>
        <xdr:cNvSpPr/>
      </xdr:nvSpPr>
      <xdr:spPr>
        <a:xfrm rot="16200000">
          <a:off x="9899969" y="51896328"/>
          <a:ext cx="349250" cy="2038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259081</xdr:colOff>
      <xdr:row>244</xdr:row>
      <xdr:rowOff>139065</xdr:rowOff>
    </xdr:from>
    <xdr:to>
      <xdr:col>15</xdr:col>
      <xdr:colOff>97156</xdr:colOff>
      <xdr:row>246</xdr:row>
      <xdr:rowOff>137795</xdr:rowOff>
    </xdr:to>
    <xdr:sp macro="" textlink="">
      <xdr:nvSpPr>
        <xdr:cNvPr id="1984" name="Minus 2788">
          <a:extLst>
            <a:ext uri="{FF2B5EF4-FFF2-40B4-BE49-F238E27FC236}">
              <a16:creationId xmlns:a16="http://schemas.microsoft.com/office/drawing/2014/main" id="{F95D7423-F393-41BC-972B-3376101F2164}"/>
            </a:ext>
          </a:extLst>
        </xdr:cNvPr>
        <xdr:cNvSpPr/>
      </xdr:nvSpPr>
      <xdr:spPr>
        <a:xfrm rot="16200000">
          <a:off x="6004244" y="43619102"/>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247651</xdr:colOff>
      <xdr:row>254</xdr:row>
      <xdr:rowOff>133350</xdr:rowOff>
    </xdr:from>
    <xdr:to>
      <xdr:col>13</xdr:col>
      <xdr:colOff>76201</xdr:colOff>
      <xdr:row>256</xdr:row>
      <xdr:rowOff>132080</xdr:rowOff>
    </xdr:to>
    <xdr:sp macro="" textlink="">
      <xdr:nvSpPr>
        <xdr:cNvPr id="1985" name="Minus 2789">
          <a:extLst>
            <a:ext uri="{FF2B5EF4-FFF2-40B4-BE49-F238E27FC236}">
              <a16:creationId xmlns:a16="http://schemas.microsoft.com/office/drawing/2014/main" id="{4CBD867E-EC7A-4972-8386-27E239A30A3B}"/>
            </a:ext>
          </a:extLst>
        </xdr:cNvPr>
        <xdr:cNvSpPr/>
      </xdr:nvSpPr>
      <xdr:spPr>
        <a:xfrm rot="16200000">
          <a:off x="5203191" y="4537075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247651</xdr:colOff>
      <xdr:row>309</xdr:row>
      <xdr:rowOff>152401</xdr:rowOff>
    </xdr:from>
    <xdr:to>
      <xdr:col>13</xdr:col>
      <xdr:colOff>76201</xdr:colOff>
      <xdr:row>311</xdr:row>
      <xdr:rowOff>151131</xdr:rowOff>
    </xdr:to>
    <xdr:sp macro="" textlink="">
      <xdr:nvSpPr>
        <xdr:cNvPr id="1986" name="Minus 2790">
          <a:extLst>
            <a:ext uri="{FF2B5EF4-FFF2-40B4-BE49-F238E27FC236}">
              <a16:creationId xmlns:a16="http://schemas.microsoft.com/office/drawing/2014/main" id="{7039D54F-9F72-4F51-84A0-3FC7B7B8E9EE}"/>
            </a:ext>
          </a:extLst>
        </xdr:cNvPr>
        <xdr:cNvSpPr/>
      </xdr:nvSpPr>
      <xdr:spPr>
        <a:xfrm rot="16200000">
          <a:off x="5203191" y="55029101"/>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50/4</a:t>
          </a:r>
        </a:p>
      </xdr:txBody>
    </xdr:sp>
    <xdr:clientData/>
  </xdr:twoCellAnchor>
  <xdr:twoCellAnchor>
    <xdr:from>
      <xdr:col>20</xdr:col>
      <xdr:colOff>276225</xdr:colOff>
      <xdr:row>309</xdr:row>
      <xdr:rowOff>123825</xdr:rowOff>
    </xdr:from>
    <xdr:to>
      <xdr:col>21</xdr:col>
      <xdr:colOff>76438</xdr:colOff>
      <xdr:row>311</xdr:row>
      <xdr:rowOff>122802</xdr:rowOff>
    </xdr:to>
    <xdr:sp macro="" textlink="">
      <xdr:nvSpPr>
        <xdr:cNvPr id="1987" name="Minus 2792">
          <a:extLst>
            <a:ext uri="{FF2B5EF4-FFF2-40B4-BE49-F238E27FC236}">
              <a16:creationId xmlns:a16="http://schemas.microsoft.com/office/drawing/2014/main" id="{16791A5E-2EE4-413A-80C7-9108C75A44AD}"/>
            </a:ext>
          </a:extLst>
        </xdr:cNvPr>
        <xdr:cNvSpPr/>
      </xdr:nvSpPr>
      <xdr:spPr>
        <a:xfrm rot="16200000">
          <a:off x="8356913" y="55007197"/>
          <a:ext cx="349497" cy="2345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289563</xdr:colOff>
      <xdr:row>244</xdr:row>
      <xdr:rowOff>123826</xdr:rowOff>
    </xdr:from>
    <xdr:to>
      <xdr:col>17</xdr:col>
      <xdr:colOff>66913</xdr:colOff>
      <xdr:row>246</xdr:row>
      <xdr:rowOff>106680</xdr:rowOff>
    </xdr:to>
    <xdr:sp macro="" textlink="">
      <xdr:nvSpPr>
        <xdr:cNvPr id="1988" name="Minus 2793">
          <a:extLst>
            <a:ext uri="{FF2B5EF4-FFF2-40B4-BE49-F238E27FC236}">
              <a16:creationId xmlns:a16="http://schemas.microsoft.com/office/drawing/2014/main" id="{CDB88F9C-A3BE-45E5-9A0A-B67DA45E4827}"/>
            </a:ext>
          </a:extLst>
        </xdr:cNvPr>
        <xdr:cNvSpPr/>
      </xdr:nvSpPr>
      <xdr:spPr>
        <a:xfrm rot="16200000">
          <a:off x="6797161" y="43626288"/>
          <a:ext cx="333374" cy="1964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285750</xdr:colOff>
      <xdr:row>244</xdr:row>
      <xdr:rowOff>95250</xdr:rowOff>
    </xdr:from>
    <xdr:to>
      <xdr:col>9</xdr:col>
      <xdr:colOff>95250</xdr:colOff>
      <xdr:row>246</xdr:row>
      <xdr:rowOff>93980</xdr:rowOff>
    </xdr:to>
    <xdr:sp macro="" textlink="">
      <xdr:nvSpPr>
        <xdr:cNvPr id="1989" name="Minus 2794">
          <a:extLst>
            <a:ext uri="{FF2B5EF4-FFF2-40B4-BE49-F238E27FC236}">
              <a16:creationId xmlns:a16="http://schemas.microsoft.com/office/drawing/2014/main" id="{A1644694-276D-4B4A-8288-8136BB64607E}"/>
            </a:ext>
          </a:extLst>
        </xdr:cNvPr>
        <xdr:cNvSpPr/>
      </xdr:nvSpPr>
      <xdr:spPr>
        <a:xfrm rot="16200000">
          <a:off x="3654425" y="4358195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276225</xdr:colOff>
      <xdr:row>318</xdr:row>
      <xdr:rowOff>104775</xdr:rowOff>
    </xdr:from>
    <xdr:to>
      <xdr:col>9</xdr:col>
      <xdr:colOff>85725</xdr:colOff>
      <xdr:row>320</xdr:row>
      <xdr:rowOff>103505</xdr:rowOff>
    </xdr:to>
    <xdr:sp macro="" textlink="">
      <xdr:nvSpPr>
        <xdr:cNvPr id="1990" name="Minus 2795">
          <a:extLst>
            <a:ext uri="{FF2B5EF4-FFF2-40B4-BE49-F238E27FC236}">
              <a16:creationId xmlns:a16="http://schemas.microsoft.com/office/drawing/2014/main" id="{4F30E3C2-D4CC-4600-B882-B37E5133867B}"/>
            </a:ext>
          </a:extLst>
        </xdr:cNvPr>
        <xdr:cNvSpPr/>
      </xdr:nvSpPr>
      <xdr:spPr>
        <a:xfrm rot="16200000">
          <a:off x="3644900" y="56560720"/>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5</xdr:col>
      <xdr:colOff>6985</xdr:colOff>
      <xdr:row>241</xdr:row>
      <xdr:rowOff>60325</xdr:rowOff>
    </xdr:from>
    <xdr:to>
      <xdr:col>6</xdr:col>
      <xdr:colOff>3175</xdr:colOff>
      <xdr:row>243</xdr:row>
      <xdr:rowOff>3175</xdr:rowOff>
    </xdr:to>
    <xdr:sp macro="" textlink="">
      <xdr:nvSpPr>
        <xdr:cNvPr id="1991" name="AutoShape 46">
          <a:extLst>
            <a:ext uri="{FF2B5EF4-FFF2-40B4-BE49-F238E27FC236}">
              <a16:creationId xmlns:a16="http://schemas.microsoft.com/office/drawing/2014/main" id="{51C273AD-C5B1-4F58-9A6C-1E91C7790886}"/>
            </a:ext>
          </a:extLst>
        </xdr:cNvPr>
        <xdr:cNvSpPr>
          <a:spLocks noChangeArrowheads="1"/>
        </xdr:cNvSpPr>
      </xdr:nvSpPr>
      <xdr:spPr>
        <a:xfrm>
          <a:off x="2262505" y="42968545"/>
          <a:ext cx="361950" cy="293370"/>
        </a:xfrm>
        <a:prstGeom prst="triangle">
          <a:avLst>
            <a:gd name="adj" fmla="val 50000"/>
          </a:avLst>
        </a:prstGeom>
        <a:solidFill>
          <a:srgbClr val="FF0000"/>
        </a:solidFill>
        <a:ln w="9525">
          <a:solidFill>
            <a:sysClr val="windowText" lastClr="000000"/>
          </a:solidFill>
          <a:miter lim="800000"/>
        </a:ln>
      </xdr:spPr>
    </xdr:sp>
    <xdr:clientData/>
  </xdr:twoCellAnchor>
  <xdr:twoCellAnchor>
    <xdr:from>
      <xdr:col>8</xdr:col>
      <xdr:colOff>276542</xdr:colOff>
      <xdr:row>263</xdr:row>
      <xdr:rowOff>127317</xdr:rowOff>
    </xdr:from>
    <xdr:to>
      <xdr:col>9</xdr:col>
      <xdr:colOff>76517</xdr:colOff>
      <xdr:row>265</xdr:row>
      <xdr:rowOff>126047</xdr:rowOff>
    </xdr:to>
    <xdr:sp macro="" textlink="">
      <xdr:nvSpPr>
        <xdr:cNvPr id="1992" name="Minus 999">
          <a:extLst>
            <a:ext uri="{FF2B5EF4-FFF2-40B4-BE49-F238E27FC236}">
              <a16:creationId xmlns:a16="http://schemas.microsoft.com/office/drawing/2014/main" id="{993F37AD-9748-41ED-BB2C-D4151934A59F}"/>
            </a:ext>
          </a:extLst>
        </xdr:cNvPr>
        <xdr:cNvSpPr/>
      </xdr:nvSpPr>
      <xdr:spPr>
        <a:xfrm rot="16200000">
          <a:off x="3640455" y="46948724"/>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11</xdr:col>
      <xdr:colOff>3175</xdr:colOff>
      <xdr:row>251</xdr:row>
      <xdr:rowOff>60325</xdr:rowOff>
    </xdr:from>
    <xdr:to>
      <xdr:col>12</xdr:col>
      <xdr:colOff>3175</xdr:colOff>
      <xdr:row>253</xdr:row>
      <xdr:rowOff>3175</xdr:rowOff>
    </xdr:to>
    <xdr:sp macro="" textlink="">
      <xdr:nvSpPr>
        <xdr:cNvPr id="1993" name="AutoShape 46">
          <a:extLst>
            <a:ext uri="{FF2B5EF4-FFF2-40B4-BE49-F238E27FC236}">
              <a16:creationId xmlns:a16="http://schemas.microsoft.com/office/drawing/2014/main" id="{044D113E-FD77-4D85-A5CF-8D3B8EB0BC26}"/>
            </a:ext>
          </a:extLst>
        </xdr:cNvPr>
        <xdr:cNvSpPr>
          <a:spLocks noChangeArrowheads="1"/>
        </xdr:cNvSpPr>
      </xdr:nvSpPr>
      <xdr:spPr>
        <a:xfrm>
          <a:off x="4643755" y="44721145"/>
          <a:ext cx="365760" cy="293370"/>
        </a:xfrm>
        <a:prstGeom prst="triangle">
          <a:avLst>
            <a:gd name="adj" fmla="val 50000"/>
          </a:avLst>
        </a:prstGeom>
        <a:gradFill>
          <a:gsLst>
            <a:gs pos="98000">
              <a:srgbClr val="FE4444"/>
            </a:gs>
            <a:gs pos="100000">
              <a:srgbClr val="832B2B"/>
            </a:gs>
          </a:gsLst>
          <a:lin ang="5400000" scaled="0"/>
        </a:gradFill>
        <a:ln w="9525">
          <a:solidFill>
            <a:srgbClr val="000000"/>
          </a:solidFill>
          <a:miter lim="800000"/>
        </a:ln>
      </xdr:spPr>
    </xdr:sp>
    <xdr:clientData/>
  </xdr:twoCellAnchor>
  <xdr:twoCellAnchor>
    <xdr:from>
      <xdr:col>12</xdr:col>
      <xdr:colOff>291147</xdr:colOff>
      <xdr:row>318</xdr:row>
      <xdr:rowOff>131762</xdr:rowOff>
    </xdr:from>
    <xdr:to>
      <xdr:col>13</xdr:col>
      <xdr:colOff>53022</xdr:colOff>
      <xdr:row>320</xdr:row>
      <xdr:rowOff>131127</xdr:rowOff>
    </xdr:to>
    <xdr:sp macro="" textlink="">
      <xdr:nvSpPr>
        <xdr:cNvPr id="1994" name="Minus 1453">
          <a:extLst>
            <a:ext uri="{FF2B5EF4-FFF2-40B4-BE49-F238E27FC236}">
              <a16:creationId xmlns:a16="http://schemas.microsoft.com/office/drawing/2014/main" id="{14164CCC-6F09-4F8C-9FA4-5C4BB168778B}"/>
            </a:ext>
          </a:extLst>
        </xdr:cNvPr>
        <xdr:cNvSpPr/>
      </xdr:nvSpPr>
      <xdr:spPr>
        <a:xfrm rot="16200000">
          <a:off x="5213032" y="56619457"/>
          <a:ext cx="349885" cy="1809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363537</xdr:colOff>
      <xdr:row>263</xdr:row>
      <xdr:rowOff>122237</xdr:rowOff>
    </xdr:from>
    <xdr:to>
      <xdr:col>1</xdr:col>
      <xdr:colOff>106362</xdr:colOff>
      <xdr:row>265</xdr:row>
      <xdr:rowOff>121602</xdr:rowOff>
    </xdr:to>
    <xdr:sp macro="" textlink="">
      <xdr:nvSpPr>
        <xdr:cNvPr id="1995" name="Minus 1569">
          <a:extLst>
            <a:ext uri="{FF2B5EF4-FFF2-40B4-BE49-F238E27FC236}">
              <a16:creationId xmlns:a16="http://schemas.microsoft.com/office/drawing/2014/main" id="{0D79A438-C1FD-49A7-9FB0-6B46D79F1FEA}"/>
            </a:ext>
          </a:extLst>
        </xdr:cNvPr>
        <xdr:cNvSpPr/>
      </xdr:nvSpPr>
      <xdr:spPr>
        <a:xfrm rot="16200000">
          <a:off x="330517" y="46919197"/>
          <a:ext cx="349885" cy="2838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66675</xdr:colOff>
      <xdr:row>282</xdr:row>
      <xdr:rowOff>85725</xdr:rowOff>
    </xdr:from>
    <xdr:to>
      <xdr:col>10</xdr:col>
      <xdr:colOff>104775</xdr:colOff>
      <xdr:row>285</xdr:row>
      <xdr:rowOff>95249</xdr:rowOff>
    </xdr:to>
    <xdr:sp macro="" textlink="">
      <xdr:nvSpPr>
        <xdr:cNvPr id="1996" name="AutoShape 10733">
          <a:extLst>
            <a:ext uri="{FF2B5EF4-FFF2-40B4-BE49-F238E27FC236}">
              <a16:creationId xmlns:a16="http://schemas.microsoft.com/office/drawing/2014/main" id="{2C9FCA80-ECB3-4556-8AB1-433D110B265D}"/>
            </a:ext>
          </a:extLst>
        </xdr:cNvPr>
        <xdr:cNvSpPr>
          <a:spLocks noChangeArrowheads="1"/>
        </xdr:cNvSpPr>
      </xdr:nvSpPr>
      <xdr:spPr>
        <a:xfrm rot="5400000">
          <a:off x="4039553" y="504282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10</xdr:col>
      <xdr:colOff>66675</xdr:colOff>
      <xdr:row>282</xdr:row>
      <xdr:rowOff>85725</xdr:rowOff>
    </xdr:from>
    <xdr:to>
      <xdr:col>10</xdr:col>
      <xdr:colOff>104775</xdr:colOff>
      <xdr:row>285</xdr:row>
      <xdr:rowOff>95249</xdr:rowOff>
    </xdr:to>
    <xdr:sp macro="" textlink="">
      <xdr:nvSpPr>
        <xdr:cNvPr id="1997" name="AutoShape 10733">
          <a:extLst>
            <a:ext uri="{FF2B5EF4-FFF2-40B4-BE49-F238E27FC236}">
              <a16:creationId xmlns:a16="http://schemas.microsoft.com/office/drawing/2014/main" id="{163373DF-F121-4EE5-A198-45B27738F0FA}"/>
            </a:ext>
          </a:extLst>
        </xdr:cNvPr>
        <xdr:cNvSpPr>
          <a:spLocks noChangeArrowheads="1"/>
        </xdr:cNvSpPr>
      </xdr:nvSpPr>
      <xdr:spPr>
        <a:xfrm rot="5400000">
          <a:off x="4039553" y="50428207"/>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2</xdr:col>
      <xdr:colOff>322262</xdr:colOff>
      <xdr:row>327</xdr:row>
      <xdr:rowOff>127317</xdr:rowOff>
    </xdr:from>
    <xdr:to>
      <xdr:col>3</xdr:col>
      <xdr:colOff>131762</xdr:colOff>
      <xdr:row>329</xdr:row>
      <xdr:rowOff>126047</xdr:rowOff>
    </xdr:to>
    <xdr:sp macro="" textlink="">
      <xdr:nvSpPr>
        <xdr:cNvPr id="1998" name="Minus 1573">
          <a:extLst>
            <a:ext uri="{FF2B5EF4-FFF2-40B4-BE49-F238E27FC236}">
              <a16:creationId xmlns:a16="http://schemas.microsoft.com/office/drawing/2014/main" id="{B430DD93-BA2F-4228-8DE6-FD8F0804BA8F}"/>
            </a:ext>
          </a:extLst>
        </xdr:cNvPr>
        <xdr:cNvSpPr/>
      </xdr:nvSpPr>
      <xdr:spPr>
        <a:xfrm rot="16200000">
          <a:off x="1237297" y="58122502"/>
          <a:ext cx="349250" cy="3200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3175</xdr:colOff>
      <xdr:row>260</xdr:row>
      <xdr:rowOff>69850</xdr:rowOff>
    </xdr:from>
    <xdr:to>
      <xdr:col>0</xdr:col>
      <xdr:colOff>3175</xdr:colOff>
      <xdr:row>262</xdr:row>
      <xdr:rowOff>12700</xdr:rowOff>
    </xdr:to>
    <xdr:sp macro="" textlink="">
      <xdr:nvSpPr>
        <xdr:cNvPr id="1999" name="AutoShape 46">
          <a:extLst>
            <a:ext uri="{FF2B5EF4-FFF2-40B4-BE49-F238E27FC236}">
              <a16:creationId xmlns:a16="http://schemas.microsoft.com/office/drawing/2014/main" id="{33F45874-8BE6-4F22-AAA5-7078E9E0E6D7}"/>
            </a:ext>
          </a:extLst>
        </xdr:cNvPr>
        <xdr:cNvSpPr>
          <a:spLocks noChangeArrowheads="1"/>
        </xdr:cNvSpPr>
      </xdr:nvSpPr>
      <xdr:spPr>
        <a:xfrm>
          <a:off x="3175" y="46308010"/>
          <a:ext cx="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20</xdr:col>
      <xdr:colOff>276226</xdr:colOff>
      <xdr:row>273</xdr:row>
      <xdr:rowOff>152401</xdr:rowOff>
    </xdr:from>
    <xdr:to>
      <xdr:col>21</xdr:col>
      <xdr:colOff>76201</xdr:colOff>
      <xdr:row>275</xdr:row>
      <xdr:rowOff>151131</xdr:rowOff>
    </xdr:to>
    <xdr:sp macro="" textlink="">
      <xdr:nvSpPr>
        <xdr:cNvPr id="2000" name="Minus 2796">
          <a:extLst>
            <a:ext uri="{FF2B5EF4-FFF2-40B4-BE49-F238E27FC236}">
              <a16:creationId xmlns:a16="http://schemas.microsoft.com/office/drawing/2014/main" id="{CA13F88C-E5FB-4012-BC16-3C8527C9591C}"/>
            </a:ext>
          </a:extLst>
        </xdr:cNvPr>
        <xdr:cNvSpPr/>
      </xdr:nvSpPr>
      <xdr:spPr>
        <a:xfrm rot="16200000">
          <a:off x="8356919" y="48726408"/>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280036</xdr:colOff>
      <xdr:row>282</xdr:row>
      <xdr:rowOff>114301</xdr:rowOff>
    </xdr:from>
    <xdr:to>
      <xdr:col>21</xdr:col>
      <xdr:colOff>80011</xdr:colOff>
      <xdr:row>284</xdr:row>
      <xdr:rowOff>113031</xdr:rowOff>
    </xdr:to>
    <xdr:sp macro="" textlink="">
      <xdr:nvSpPr>
        <xdr:cNvPr id="2001" name="Minus 2797">
          <a:extLst>
            <a:ext uri="{FF2B5EF4-FFF2-40B4-BE49-F238E27FC236}">
              <a16:creationId xmlns:a16="http://schemas.microsoft.com/office/drawing/2014/main" id="{7E7E3687-07E6-40A8-80CA-E06AB89C84DE}"/>
            </a:ext>
          </a:extLst>
        </xdr:cNvPr>
        <xdr:cNvSpPr/>
      </xdr:nvSpPr>
      <xdr:spPr>
        <a:xfrm rot="16200000">
          <a:off x="8360729" y="50265648"/>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3</xdr:col>
      <xdr:colOff>3175</xdr:colOff>
      <xdr:row>241</xdr:row>
      <xdr:rowOff>54610</xdr:rowOff>
    </xdr:from>
    <xdr:to>
      <xdr:col>4</xdr:col>
      <xdr:colOff>3175</xdr:colOff>
      <xdr:row>242</xdr:row>
      <xdr:rowOff>172720</xdr:rowOff>
    </xdr:to>
    <xdr:sp macro="" textlink="">
      <xdr:nvSpPr>
        <xdr:cNvPr id="2002" name="AutoShape 46">
          <a:extLst>
            <a:ext uri="{FF2B5EF4-FFF2-40B4-BE49-F238E27FC236}">
              <a16:creationId xmlns:a16="http://schemas.microsoft.com/office/drawing/2014/main" id="{A17E74DE-23CF-4491-B528-0D695E8E717C}"/>
            </a:ext>
          </a:extLst>
        </xdr:cNvPr>
        <xdr:cNvSpPr>
          <a:spLocks noChangeArrowheads="1"/>
        </xdr:cNvSpPr>
      </xdr:nvSpPr>
      <xdr:spPr>
        <a:xfrm>
          <a:off x="1443355" y="42962830"/>
          <a:ext cx="381000" cy="293370"/>
        </a:xfrm>
        <a:prstGeom prst="triangle">
          <a:avLst>
            <a:gd name="adj" fmla="val 50000"/>
          </a:avLst>
        </a:prstGeom>
        <a:solidFill>
          <a:srgbClr val="FF0000"/>
        </a:solidFill>
        <a:ln w="9525">
          <a:solidFill>
            <a:sysClr val="windowText" lastClr="000000"/>
          </a:solidFill>
          <a:miter lim="800000"/>
        </a:ln>
      </xdr:spPr>
    </xdr:sp>
    <xdr:clientData/>
  </xdr:twoCellAnchor>
  <xdr:twoCellAnchor>
    <xdr:from>
      <xdr:col>22</xdr:col>
      <xdr:colOff>286067</xdr:colOff>
      <xdr:row>282</xdr:row>
      <xdr:rowOff>136842</xdr:rowOff>
    </xdr:from>
    <xdr:to>
      <xdr:col>23</xdr:col>
      <xdr:colOff>86042</xdr:colOff>
      <xdr:row>284</xdr:row>
      <xdr:rowOff>135572</xdr:rowOff>
    </xdr:to>
    <xdr:sp macro="" textlink="">
      <xdr:nvSpPr>
        <xdr:cNvPr id="2003" name="Minus 992">
          <a:extLst>
            <a:ext uri="{FF2B5EF4-FFF2-40B4-BE49-F238E27FC236}">
              <a16:creationId xmlns:a16="http://schemas.microsoft.com/office/drawing/2014/main" id="{C2FC4C2F-332E-432E-AE95-37E6224BC1DC}"/>
            </a:ext>
          </a:extLst>
        </xdr:cNvPr>
        <xdr:cNvSpPr/>
      </xdr:nvSpPr>
      <xdr:spPr>
        <a:xfrm rot="16200000">
          <a:off x="9155430" y="50299619"/>
          <a:ext cx="34925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267017</xdr:colOff>
      <xdr:row>282</xdr:row>
      <xdr:rowOff>127317</xdr:rowOff>
    </xdr:from>
    <xdr:to>
      <xdr:col>5</xdr:col>
      <xdr:colOff>76517</xdr:colOff>
      <xdr:row>284</xdr:row>
      <xdr:rowOff>126047</xdr:rowOff>
    </xdr:to>
    <xdr:sp macro="" textlink="">
      <xdr:nvSpPr>
        <xdr:cNvPr id="2004" name="Minus 1575">
          <a:extLst>
            <a:ext uri="{FF2B5EF4-FFF2-40B4-BE49-F238E27FC236}">
              <a16:creationId xmlns:a16="http://schemas.microsoft.com/office/drawing/2014/main" id="{4ABF07AA-D1B4-43C7-A948-0CA6C9B6AB51}"/>
            </a:ext>
          </a:extLst>
        </xdr:cNvPr>
        <xdr:cNvSpPr/>
      </xdr:nvSpPr>
      <xdr:spPr>
        <a:xfrm rot="16200000">
          <a:off x="2035492" y="50273902"/>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268607</xdr:colOff>
      <xdr:row>282</xdr:row>
      <xdr:rowOff>123827</xdr:rowOff>
    </xdr:from>
    <xdr:to>
      <xdr:col>19</xdr:col>
      <xdr:colOff>68582</xdr:colOff>
      <xdr:row>284</xdr:row>
      <xdr:rowOff>122557</xdr:rowOff>
    </xdr:to>
    <xdr:sp macro="" textlink="">
      <xdr:nvSpPr>
        <xdr:cNvPr id="2005" name="Minus 2798">
          <a:extLst>
            <a:ext uri="{FF2B5EF4-FFF2-40B4-BE49-F238E27FC236}">
              <a16:creationId xmlns:a16="http://schemas.microsoft.com/office/drawing/2014/main" id="{2E4AE46A-D635-44AC-BFE1-306C74C568C9}"/>
            </a:ext>
          </a:extLst>
        </xdr:cNvPr>
        <xdr:cNvSpPr/>
      </xdr:nvSpPr>
      <xdr:spPr>
        <a:xfrm rot="16200000">
          <a:off x="7560630" y="50286604"/>
          <a:ext cx="34925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276226</xdr:colOff>
      <xdr:row>282</xdr:row>
      <xdr:rowOff>133351</xdr:rowOff>
    </xdr:from>
    <xdr:to>
      <xdr:col>25</xdr:col>
      <xdr:colOff>76201</xdr:colOff>
      <xdr:row>284</xdr:row>
      <xdr:rowOff>132081</xdr:rowOff>
    </xdr:to>
    <xdr:sp macro="" textlink="">
      <xdr:nvSpPr>
        <xdr:cNvPr id="2006" name="Minus 2799">
          <a:extLst>
            <a:ext uri="{FF2B5EF4-FFF2-40B4-BE49-F238E27FC236}">
              <a16:creationId xmlns:a16="http://schemas.microsoft.com/office/drawing/2014/main" id="{C2814499-F668-466B-B373-17CA9543C156}"/>
            </a:ext>
          </a:extLst>
        </xdr:cNvPr>
        <xdr:cNvSpPr/>
      </xdr:nvSpPr>
      <xdr:spPr>
        <a:xfrm rot="16200000">
          <a:off x="9919019" y="50299938"/>
          <a:ext cx="349250" cy="2038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331471</xdr:colOff>
      <xdr:row>282</xdr:row>
      <xdr:rowOff>142876</xdr:rowOff>
    </xdr:from>
    <xdr:to>
      <xdr:col>17</xdr:col>
      <xdr:colOff>102871</xdr:colOff>
      <xdr:row>284</xdr:row>
      <xdr:rowOff>141606</xdr:rowOff>
    </xdr:to>
    <xdr:sp macro="" textlink="">
      <xdr:nvSpPr>
        <xdr:cNvPr id="2007" name="Minus 2800">
          <a:extLst>
            <a:ext uri="{FF2B5EF4-FFF2-40B4-BE49-F238E27FC236}">
              <a16:creationId xmlns:a16="http://schemas.microsoft.com/office/drawing/2014/main" id="{66063EFA-8837-494B-ADAF-B5746BB95218}"/>
            </a:ext>
          </a:extLst>
        </xdr:cNvPr>
        <xdr:cNvSpPr/>
      </xdr:nvSpPr>
      <xdr:spPr>
        <a:xfrm rot="16200000">
          <a:off x="6828156" y="50316131"/>
          <a:ext cx="349250" cy="1905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304801</xdr:colOff>
      <xdr:row>273</xdr:row>
      <xdr:rowOff>114301</xdr:rowOff>
    </xdr:from>
    <xdr:to>
      <xdr:col>19</xdr:col>
      <xdr:colOff>104776</xdr:colOff>
      <xdr:row>275</xdr:row>
      <xdr:rowOff>113031</xdr:rowOff>
    </xdr:to>
    <xdr:sp macro="" textlink="">
      <xdr:nvSpPr>
        <xdr:cNvPr id="2008" name="Minus 2801">
          <a:extLst>
            <a:ext uri="{FF2B5EF4-FFF2-40B4-BE49-F238E27FC236}">
              <a16:creationId xmlns:a16="http://schemas.microsoft.com/office/drawing/2014/main" id="{B5A96663-A3D7-41B5-9427-3881745E4B6B}"/>
            </a:ext>
          </a:extLst>
        </xdr:cNvPr>
        <xdr:cNvSpPr/>
      </xdr:nvSpPr>
      <xdr:spPr>
        <a:xfrm rot="16200000">
          <a:off x="7596824" y="48699738"/>
          <a:ext cx="349250" cy="21145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251461</xdr:colOff>
      <xdr:row>282</xdr:row>
      <xdr:rowOff>152401</xdr:rowOff>
    </xdr:from>
    <xdr:to>
      <xdr:col>15</xdr:col>
      <xdr:colOff>89536</xdr:colOff>
      <xdr:row>284</xdr:row>
      <xdr:rowOff>151131</xdr:rowOff>
    </xdr:to>
    <xdr:sp macro="" textlink="">
      <xdr:nvSpPr>
        <xdr:cNvPr id="2009" name="Minus 2802">
          <a:extLst>
            <a:ext uri="{FF2B5EF4-FFF2-40B4-BE49-F238E27FC236}">
              <a16:creationId xmlns:a16="http://schemas.microsoft.com/office/drawing/2014/main" id="{A465401A-1D1B-4DEA-9F5E-5D8708ECE631}"/>
            </a:ext>
          </a:extLst>
        </xdr:cNvPr>
        <xdr:cNvSpPr/>
      </xdr:nvSpPr>
      <xdr:spPr>
        <a:xfrm rot="16200000">
          <a:off x="5996624" y="50292318"/>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274323</xdr:colOff>
      <xdr:row>244</xdr:row>
      <xdr:rowOff>123826</xdr:rowOff>
    </xdr:from>
    <xdr:to>
      <xdr:col>25</xdr:col>
      <xdr:colOff>68581</xdr:colOff>
      <xdr:row>246</xdr:row>
      <xdr:rowOff>121919</xdr:rowOff>
    </xdr:to>
    <xdr:sp macro="" textlink="">
      <xdr:nvSpPr>
        <xdr:cNvPr id="2010" name="Minus 2803">
          <a:extLst>
            <a:ext uri="{FF2B5EF4-FFF2-40B4-BE49-F238E27FC236}">
              <a16:creationId xmlns:a16="http://schemas.microsoft.com/office/drawing/2014/main" id="{FDA44737-8748-4B47-A52C-132E6B74C1AD}"/>
            </a:ext>
          </a:extLst>
        </xdr:cNvPr>
        <xdr:cNvSpPr/>
      </xdr:nvSpPr>
      <xdr:spPr>
        <a:xfrm rot="16200000">
          <a:off x="9914575" y="43633074"/>
          <a:ext cx="348613" cy="19811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257175</xdr:colOff>
      <xdr:row>244</xdr:row>
      <xdr:rowOff>123825</xdr:rowOff>
    </xdr:from>
    <xdr:to>
      <xdr:col>5</xdr:col>
      <xdr:colOff>76200</xdr:colOff>
      <xdr:row>246</xdr:row>
      <xdr:rowOff>122555</xdr:rowOff>
    </xdr:to>
    <xdr:sp macro="" textlink="">
      <xdr:nvSpPr>
        <xdr:cNvPr id="2011" name="Minus 2804">
          <a:extLst>
            <a:ext uri="{FF2B5EF4-FFF2-40B4-BE49-F238E27FC236}">
              <a16:creationId xmlns:a16="http://schemas.microsoft.com/office/drawing/2014/main" id="{7E4D7108-3694-42E7-A1C3-A77560EABF60}"/>
            </a:ext>
          </a:extLst>
        </xdr:cNvPr>
        <xdr:cNvSpPr/>
      </xdr:nvSpPr>
      <xdr:spPr>
        <a:xfrm rot="16200000">
          <a:off x="2030413" y="43605767"/>
          <a:ext cx="349250" cy="25336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276226</xdr:colOff>
      <xdr:row>263</xdr:row>
      <xdr:rowOff>104775</xdr:rowOff>
    </xdr:from>
    <xdr:to>
      <xdr:col>5</xdr:col>
      <xdr:colOff>85726</xdr:colOff>
      <xdr:row>265</xdr:row>
      <xdr:rowOff>103505</xdr:rowOff>
    </xdr:to>
    <xdr:sp macro="" textlink="">
      <xdr:nvSpPr>
        <xdr:cNvPr id="2012" name="Minus 2805">
          <a:extLst>
            <a:ext uri="{FF2B5EF4-FFF2-40B4-BE49-F238E27FC236}">
              <a16:creationId xmlns:a16="http://schemas.microsoft.com/office/drawing/2014/main" id="{BF080F17-B6B5-4F50-9FA2-0181790F8C7A}"/>
            </a:ext>
          </a:extLst>
        </xdr:cNvPr>
        <xdr:cNvSpPr/>
      </xdr:nvSpPr>
      <xdr:spPr>
        <a:xfrm rot="16200000">
          <a:off x="2044701" y="46921420"/>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266701</xdr:colOff>
      <xdr:row>254</xdr:row>
      <xdr:rowOff>114301</xdr:rowOff>
    </xdr:from>
    <xdr:to>
      <xdr:col>27</xdr:col>
      <xdr:colOff>76201</xdr:colOff>
      <xdr:row>256</xdr:row>
      <xdr:rowOff>113031</xdr:rowOff>
    </xdr:to>
    <xdr:sp macro="" textlink="">
      <xdr:nvSpPr>
        <xdr:cNvPr id="2013" name="Minus 2806">
          <a:extLst>
            <a:ext uri="{FF2B5EF4-FFF2-40B4-BE49-F238E27FC236}">
              <a16:creationId xmlns:a16="http://schemas.microsoft.com/office/drawing/2014/main" id="{3F0E1F2A-9EC1-4E18-AFE1-7D28031E89A4}"/>
            </a:ext>
          </a:extLst>
        </xdr:cNvPr>
        <xdr:cNvSpPr/>
      </xdr:nvSpPr>
      <xdr:spPr>
        <a:xfrm rot="16200000">
          <a:off x="10676256" y="45376466"/>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352425</xdr:colOff>
      <xdr:row>336</xdr:row>
      <xdr:rowOff>142875</xdr:rowOff>
    </xdr:from>
    <xdr:to>
      <xdr:col>23</xdr:col>
      <xdr:colOff>76438</xdr:colOff>
      <xdr:row>338</xdr:row>
      <xdr:rowOff>141852</xdr:rowOff>
    </xdr:to>
    <xdr:sp macro="" textlink="">
      <xdr:nvSpPr>
        <xdr:cNvPr id="2014" name="Minus 2809">
          <a:extLst>
            <a:ext uri="{FF2B5EF4-FFF2-40B4-BE49-F238E27FC236}">
              <a16:creationId xmlns:a16="http://schemas.microsoft.com/office/drawing/2014/main" id="{E9EC5494-3F77-4BDF-B5BA-0E035A33E2D0}"/>
            </a:ext>
          </a:extLst>
        </xdr:cNvPr>
        <xdr:cNvSpPr/>
      </xdr:nvSpPr>
      <xdr:spPr>
        <a:xfrm rot="16200000">
          <a:off x="9183683" y="59807797"/>
          <a:ext cx="349497" cy="13549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305117</xdr:colOff>
      <xdr:row>263</xdr:row>
      <xdr:rowOff>146367</xdr:rowOff>
    </xdr:from>
    <xdr:to>
      <xdr:col>3</xdr:col>
      <xdr:colOff>105092</xdr:colOff>
      <xdr:row>265</xdr:row>
      <xdr:rowOff>145097</xdr:rowOff>
    </xdr:to>
    <xdr:sp macro="" textlink="">
      <xdr:nvSpPr>
        <xdr:cNvPr id="2015" name="Minus 2813">
          <a:extLst>
            <a:ext uri="{FF2B5EF4-FFF2-40B4-BE49-F238E27FC236}">
              <a16:creationId xmlns:a16="http://schemas.microsoft.com/office/drawing/2014/main" id="{DA707E3F-7F21-471A-989D-03893BEC4ED4}"/>
            </a:ext>
          </a:extLst>
        </xdr:cNvPr>
        <xdr:cNvSpPr/>
      </xdr:nvSpPr>
      <xdr:spPr>
        <a:xfrm rot="16200000">
          <a:off x="1215390" y="46929674"/>
          <a:ext cx="349250" cy="3105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262890</xdr:colOff>
      <xdr:row>282</xdr:row>
      <xdr:rowOff>123825</xdr:rowOff>
    </xdr:from>
    <xdr:to>
      <xdr:col>11</xdr:col>
      <xdr:colOff>72390</xdr:colOff>
      <xdr:row>284</xdr:row>
      <xdr:rowOff>122555</xdr:rowOff>
    </xdr:to>
    <xdr:sp macro="" textlink="">
      <xdr:nvSpPr>
        <xdr:cNvPr id="2016" name="Minus 2814">
          <a:extLst>
            <a:ext uri="{FF2B5EF4-FFF2-40B4-BE49-F238E27FC236}">
              <a16:creationId xmlns:a16="http://schemas.microsoft.com/office/drawing/2014/main" id="{90B01A7B-624D-46BB-9856-BEACD2F4FCC2}"/>
            </a:ext>
          </a:extLst>
        </xdr:cNvPr>
        <xdr:cNvSpPr/>
      </xdr:nvSpPr>
      <xdr:spPr>
        <a:xfrm rot="16200000">
          <a:off x="4424045" y="50278030"/>
          <a:ext cx="349250" cy="2286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352425</xdr:colOff>
      <xdr:row>336</xdr:row>
      <xdr:rowOff>142875</xdr:rowOff>
    </xdr:from>
    <xdr:to>
      <xdr:col>21</xdr:col>
      <xdr:colOff>76438</xdr:colOff>
      <xdr:row>338</xdr:row>
      <xdr:rowOff>141852</xdr:rowOff>
    </xdr:to>
    <xdr:sp macro="" textlink="">
      <xdr:nvSpPr>
        <xdr:cNvPr id="2017" name="Minus 2815">
          <a:extLst>
            <a:ext uri="{FF2B5EF4-FFF2-40B4-BE49-F238E27FC236}">
              <a16:creationId xmlns:a16="http://schemas.microsoft.com/office/drawing/2014/main" id="{7ACD693C-3DDE-4395-AA11-1AC204E70DC8}"/>
            </a:ext>
          </a:extLst>
        </xdr:cNvPr>
        <xdr:cNvSpPr/>
      </xdr:nvSpPr>
      <xdr:spPr>
        <a:xfrm rot="16200000">
          <a:off x="8395013" y="59796367"/>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276226</xdr:colOff>
      <xdr:row>273</xdr:row>
      <xdr:rowOff>123826</xdr:rowOff>
    </xdr:from>
    <xdr:to>
      <xdr:col>25</xdr:col>
      <xdr:colOff>76201</xdr:colOff>
      <xdr:row>275</xdr:row>
      <xdr:rowOff>122556</xdr:rowOff>
    </xdr:to>
    <xdr:sp macro="" textlink="">
      <xdr:nvSpPr>
        <xdr:cNvPr id="2018" name="Minus 2816">
          <a:extLst>
            <a:ext uri="{FF2B5EF4-FFF2-40B4-BE49-F238E27FC236}">
              <a16:creationId xmlns:a16="http://schemas.microsoft.com/office/drawing/2014/main" id="{818C9DFC-85FF-43ED-AF48-7F7872E0E951}"/>
            </a:ext>
          </a:extLst>
        </xdr:cNvPr>
        <xdr:cNvSpPr/>
      </xdr:nvSpPr>
      <xdr:spPr>
        <a:xfrm rot="16200000">
          <a:off x="9919019" y="48713073"/>
          <a:ext cx="349250" cy="2038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260986</xdr:colOff>
      <xdr:row>254</xdr:row>
      <xdr:rowOff>133350</xdr:rowOff>
    </xdr:from>
    <xdr:to>
      <xdr:col>15</xdr:col>
      <xdr:colOff>99061</xdr:colOff>
      <xdr:row>256</xdr:row>
      <xdr:rowOff>132080</xdr:rowOff>
    </xdr:to>
    <xdr:sp macro="" textlink="">
      <xdr:nvSpPr>
        <xdr:cNvPr id="2019" name="Minus 2791">
          <a:extLst>
            <a:ext uri="{FF2B5EF4-FFF2-40B4-BE49-F238E27FC236}">
              <a16:creationId xmlns:a16="http://schemas.microsoft.com/office/drawing/2014/main" id="{F395CB77-1449-4F1F-8E07-C59BEF205A68}"/>
            </a:ext>
          </a:extLst>
        </xdr:cNvPr>
        <xdr:cNvSpPr/>
      </xdr:nvSpPr>
      <xdr:spPr>
        <a:xfrm rot="16200000">
          <a:off x="6006149" y="45365987"/>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266701</xdr:colOff>
      <xdr:row>254</xdr:row>
      <xdr:rowOff>133350</xdr:rowOff>
    </xdr:from>
    <xdr:to>
      <xdr:col>5</xdr:col>
      <xdr:colOff>76201</xdr:colOff>
      <xdr:row>256</xdr:row>
      <xdr:rowOff>132080</xdr:rowOff>
    </xdr:to>
    <xdr:sp macro="" textlink="">
      <xdr:nvSpPr>
        <xdr:cNvPr id="2020" name="Minus 2829">
          <a:extLst>
            <a:ext uri="{FF2B5EF4-FFF2-40B4-BE49-F238E27FC236}">
              <a16:creationId xmlns:a16="http://schemas.microsoft.com/office/drawing/2014/main" id="{785BF244-0A3A-4E7C-A11E-129D95DFFF3D}"/>
            </a:ext>
          </a:extLst>
        </xdr:cNvPr>
        <xdr:cNvSpPr/>
      </xdr:nvSpPr>
      <xdr:spPr>
        <a:xfrm rot="16200000">
          <a:off x="2035176" y="4537265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247651</xdr:colOff>
      <xdr:row>244</xdr:row>
      <xdr:rowOff>133350</xdr:rowOff>
    </xdr:from>
    <xdr:to>
      <xdr:col>13</xdr:col>
      <xdr:colOff>76201</xdr:colOff>
      <xdr:row>246</xdr:row>
      <xdr:rowOff>132080</xdr:rowOff>
    </xdr:to>
    <xdr:sp macro="" textlink="">
      <xdr:nvSpPr>
        <xdr:cNvPr id="2021" name="Minus 2830">
          <a:extLst>
            <a:ext uri="{FF2B5EF4-FFF2-40B4-BE49-F238E27FC236}">
              <a16:creationId xmlns:a16="http://schemas.microsoft.com/office/drawing/2014/main" id="{D0E65DFD-F04E-410F-A117-F914E5DD0347}"/>
            </a:ext>
          </a:extLst>
        </xdr:cNvPr>
        <xdr:cNvSpPr/>
      </xdr:nvSpPr>
      <xdr:spPr>
        <a:xfrm rot="16200000">
          <a:off x="5203191" y="4361815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312421</xdr:colOff>
      <xdr:row>244</xdr:row>
      <xdr:rowOff>144780</xdr:rowOff>
    </xdr:from>
    <xdr:to>
      <xdr:col>3</xdr:col>
      <xdr:colOff>123826</xdr:colOff>
      <xdr:row>246</xdr:row>
      <xdr:rowOff>143510</xdr:rowOff>
    </xdr:to>
    <xdr:sp macro="" textlink="">
      <xdr:nvSpPr>
        <xdr:cNvPr id="2022" name="Minus 1363">
          <a:extLst>
            <a:ext uri="{FF2B5EF4-FFF2-40B4-BE49-F238E27FC236}">
              <a16:creationId xmlns:a16="http://schemas.microsoft.com/office/drawing/2014/main" id="{5E2FAC46-DEF9-43E7-B5B5-EFE7E909CC5A}"/>
            </a:ext>
          </a:extLst>
        </xdr:cNvPr>
        <xdr:cNvSpPr/>
      </xdr:nvSpPr>
      <xdr:spPr>
        <a:xfrm rot="16200000">
          <a:off x="1228409" y="43592432"/>
          <a:ext cx="349250" cy="3219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266701</xdr:colOff>
      <xdr:row>244</xdr:row>
      <xdr:rowOff>137160</xdr:rowOff>
    </xdr:from>
    <xdr:to>
      <xdr:col>11</xdr:col>
      <xdr:colOff>85726</xdr:colOff>
      <xdr:row>246</xdr:row>
      <xdr:rowOff>135890</xdr:rowOff>
    </xdr:to>
    <xdr:sp macro="" textlink="">
      <xdr:nvSpPr>
        <xdr:cNvPr id="2023" name="Minus 1363">
          <a:extLst>
            <a:ext uri="{FF2B5EF4-FFF2-40B4-BE49-F238E27FC236}">
              <a16:creationId xmlns:a16="http://schemas.microsoft.com/office/drawing/2014/main" id="{CE86C55B-2874-4686-92EC-C3DE8E0AD73D}"/>
            </a:ext>
          </a:extLst>
        </xdr:cNvPr>
        <xdr:cNvSpPr/>
      </xdr:nvSpPr>
      <xdr:spPr>
        <a:xfrm rot="16200000">
          <a:off x="4432619" y="43626722"/>
          <a:ext cx="349250" cy="2381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266701</xdr:colOff>
      <xdr:row>244</xdr:row>
      <xdr:rowOff>121920</xdr:rowOff>
    </xdr:from>
    <xdr:to>
      <xdr:col>7</xdr:col>
      <xdr:colOff>85726</xdr:colOff>
      <xdr:row>246</xdr:row>
      <xdr:rowOff>120650</xdr:rowOff>
    </xdr:to>
    <xdr:sp macro="" textlink="">
      <xdr:nvSpPr>
        <xdr:cNvPr id="2024" name="Minus 1363">
          <a:extLst>
            <a:ext uri="{FF2B5EF4-FFF2-40B4-BE49-F238E27FC236}">
              <a16:creationId xmlns:a16="http://schemas.microsoft.com/office/drawing/2014/main" id="{44467D9C-512C-4FA1-85A4-1AFCB269EEF1}"/>
            </a:ext>
          </a:extLst>
        </xdr:cNvPr>
        <xdr:cNvSpPr/>
      </xdr:nvSpPr>
      <xdr:spPr>
        <a:xfrm rot="16200000">
          <a:off x="2840039" y="43603862"/>
          <a:ext cx="349250" cy="25336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304801</xdr:colOff>
      <xdr:row>254</xdr:row>
      <xdr:rowOff>121920</xdr:rowOff>
    </xdr:from>
    <xdr:to>
      <xdr:col>3</xdr:col>
      <xdr:colOff>116206</xdr:colOff>
      <xdr:row>256</xdr:row>
      <xdr:rowOff>120650</xdr:rowOff>
    </xdr:to>
    <xdr:sp macro="" textlink="">
      <xdr:nvSpPr>
        <xdr:cNvPr id="2025" name="Minus 1363">
          <a:extLst>
            <a:ext uri="{FF2B5EF4-FFF2-40B4-BE49-F238E27FC236}">
              <a16:creationId xmlns:a16="http://schemas.microsoft.com/office/drawing/2014/main" id="{5FBE97FF-64BB-49DE-9865-2DFD175380F5}"/>
            </a:ext>
          </a:extLst>
        </xdr:cNvPr>
        <xdr:cNvSpPr/>
      </xdr:nvSpPr>
      <xdr:spPr>
        <a:xfrm rot="16200000">
          <a:off x="1220789" y="45322172"/>
          <a:ext cx="349250" cy="3219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259080</xdr:colOff>
      <xdr:row>282</xdr:row>
      <xdr:rowOff>121920</xdr:rowOff>
    </xdr:from>
    <xdr:to>
      <xdr:col>13</xdr:col>
      <xdr:colOff>76200</xdr:colOff>
      <xdr:row>284</xdr:row>
      <xdr:rowOff>120650</xdr:rowOff>
    </xdr:to>
    <xdr:sp macro="" textlink="">
      <xdr:nvSpPr>
        <xdr:cNvPr id="2026" name="Minus 2814">
          <a:extLst>
            <a:ext uri="{FF2B5EF4-FFF2-40B4-BE49-F238E27FC236}">
              <a16:creationId xmlns:a16="http://schemas.microsoft.com/office/drawing/2014/main" id="{B95F4BA4-C936-43D1-896A-DE1E14668089}"/>
            </a:ext>
          </a:extLst>
        </xdr:cNvPr>
        <xdr:cNvSpPr/>
      </xdr:nvSpPr>
      <xdr:spPr>
        <a:xfrm rot="16200000">
          <a:off x="5208905" y="50272315"/>
          <a:ext cx="349250" cy="2362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274321</xdr:colOff>
      <xdr:row>273</xdr:row>
      <xdr:rowOff>137160</xdr:rowOff>
    </xdr:from>
    <xdr:to>
      <xdr:col>5</xdr:col>
      <xdr:colOff>85726</xdr:colOff>
      <xdr:row>275</xdr:row>
      <xdr:rowOff>135890</xdr:rowOff>
    </xdr:to>
    <xdr:sp macro="" textlink="">
      <xdr:nvSpPr>
        <xdr:cNvPr id="2027" name="Minus 2751">
          <a:extLst>
            <a:ext uri="{FF2B5EF4-FFF2-40B4-BE49-F238E27FC236}">
              <a16:creationId xmlns:a16="http://schemas.microsoft.com/office/drawing/2014/main" id="{26BF3C1F-0640-4CD9-8F9E-A9F8308B156C}"/>
            </a:ext>
          </a:extLst>
        </xdr:cNvPr>
        <xdr:cNvSpPr/>
      </xdr:nvSpPr>
      <xdr:spPr>
        <a:xfrm rot="16200000">
          <a:off x="2043749" y="48705452"/>
          <a:ext cx="349250" cy="2457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304801</xdr:colOff>
      <xdr:row>273</xdr:row>
      <xdr:rowOff>137160</xdr:rowOff>
    </xdr:from>
    <xdr:to>
      <xdr:col>3</xdr:col>
      <xdr:colOff>116206</xdr:colOff>
      <xdr:row>275</xdr:row>
      <xdr:rowOff>135890</xdr:rowOff>
    </xdr:to>
    <xdr:sp macro="" textlink="">
      <xdr:nvSpPr>
        <xdr:cNvPr id="2028" name="Minus 1363">
          <a:extLst>
            <a:ext uri="{FF2B5EF4-FFF2-40B4-BE49-F238E27FC236}">
              <a16:creationId xmlns:a16="http://schemas.microsoft.com/office/drawing/2014/main" id="{21B15F67-6CFF-406A-B9E0-E9FCA9F66111}"/>
            </a:ext>
          </a:extLst>
        </xdr:cNvPr>
        <xdr:cNvSpPr/>
      </xdr:nvSpPr>
      <xdr:spPr>
        <a:xfrm rot="16200000">
          <a:off x="1220789" y="48667352"/>
          <a:ext cx="349250" cy="3219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266701</xdr:colOff>
      <xdr:row>291</xdr:row>
      <xdr:rowOff>144780</xdr:rowOff>
    </xdr:from>
    <xdr:to>
      <xdr:col>7</xdr:col>
      <xdr:colOff>89536</xdr:colOff>
      <xdr:row>293</xdr:row>
      <xdr:rowOff>143510</xdr:rowOff>
    </xdr:to>
    <xdr:sp macro="" textlink="">
      <xdr:nvSpPr>
        <xdr:cNvPr id="2029" name="Minus 2760">
          <a:extLst>
            <a:ext uri="{FF2B5EF4-FFF2-40B4-BE49-F238E27FC236}">
              <a16:creationId xmlns:a16="http://schemas.microsoft.com/office/drawing/2014/main" id="{6EB79BB4-316E-4BE4-86A3-2A1E6F8D2222}"/>
            </a:ext>
          </a:extLst>
        </xdr:cNvPr>
        <xdr:cNvSpPr/>
      </xdr:nvSpPr>
      <xdr:spPr>
        <a:xfrm rot="16200000">
          <a:off x="2841944" y="51862037"/>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297183</xdr:colOff>
      <xdr:row>263</xdr:row>
      <xdr:rowOff>137160</xdr:rowOff>
    </xdr:from>
    <xdr:to>
      <xdr:col>17</xdr:col>
      <xdr:colOff>74298</xdr:colOff>
      <xdr:row>265</xdr:row>
      <xdr:rowOff>129540</xdr:rowOff>
    </xdr:to>
    <xdr:sp macro="" textlink="">
      <xdr:nvSpPr>
        <xdr:cNvPr id="2030" name="Minus 2760">
          <a:extLst>
            <a:ext uri="{FF2B5EF4-FFF2-40B4-BE49-F238E27FC236}">
              <a16:creationId xmlns:a16="http://schemas.microsoft.com/office/drawing/2014/main" id="{BC62986C-91CD-4FCF-85BB-232BBC487D79}"/>
            </a:ext>
          </a:extLst>
        </xdr:cNvPr>
        <xdr:cNvSpPr/>
      </xdr:nvSpPr>
      <xdr:spPr>
        <a:xfrm rot="16200000">
          <a:off x="6799901" y="46974442"/>
          <a:ext cx="342900" cy="1962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236221</xdr:colOff>
      <xdr:row>263</xdr:row>
      <xdr:rowOff>137160</xdr:rowOff>
    </xdr:from>
    <xdr:to>
      <xdr:col>15</xdr:col>
      <xdr:colOff>81916</xdr:colOff>
      <xdr:row>265</xdr:row>
      <xdr:rowOff>135890</xdr:rowOff>
    </xdr:to>
    <xdr:sp macro="" textlink="">
      <xdr:nvSpPr>
        <xdr:cNvPr id="2031" name="Minus 2760">
          <a:extLst>
            <a:ext uri="{FF2B5EF4-FFF2-40B4-BE49-F238E27FC236}">
              <a16:creationId xmlns:a16="http://schemas.microsoft.com/office/drawing/2014/main" id="{8AD77C99-D533-4F87-BEB8-C016AA161852}"/>
            </a:ext>
          </a:extLst>
        </xdr:cNvPr>
        <xdr:cNvSpPr/>
      </xdr:nvSpPr>
      <xdr:spPr>
        <a:xfrm rot="16200000">
          <a:off x="5985194" y="46943327"/>
          <a:ext cx="349250" cy="26479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17</xdr:col>
      <xdr:colOff>15240</xdr:colOff>
      <xdr:row>288</xdr:row>
      <xdr:rowOff>57150</xdr:rowOff>
    </xdr:from>
    <xdr:to>
      <xdr:col>17</xdr:col>
      <xdr:colOff>355600</xdr:colOff>
      <xdr:row>290</xdr:row>
      <xdr:rowOff>0</xdr:rowOff>
    </xdr:to>
    <xdr:sp macro="" textlink="">
      <xdr:nvSpPr>
        <xdr:cNvPr id="2034" name="AutoShape 46">
          <a:extLst>
            <a:ext uri="{FF2B5EF4-FFF2-40B4-BE49-F238E27FC236}">
              <a16:creationId xmlns:a16="http://schemas.microsoft.com/office/drawing/2014/main" id="{F7162DC9-232E-44F8-B8A0-05A9BFCC5465}"/>
            </a:ext>
          </a:extLst>
        </xdr:cNvPr>
        <xdr:cNvSpPr>
          <a:spLocks noChangeArrowheads="1"/>
        </xdr:cNvSpPr>
      </xdr:nvSpPr>
      <xdr:spPr>
        <a:xfrm>
          <a:off x="7010400" y="51202590"/>
          <a:ext cx="3403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7620</xdr:colOff>
      <xdr:row>306</xdr:row>
      <xdr:rowOff>57150</xdr:rowOff>
    </xdr:from>
    <xdr:to>
      <xdr:col>7</xdr:col>
      <xdr:colOff>347980</xdr:colOff>
      <xdr:row>308</xdr:row>
      <xdr:rowOff>0</xdr:rowOff>
    </xdr:to>
    <xdr:sp macro="" textlink="">
      <xdr:nvSpPr>
        <xdr:cNvPr id="2035" name="AutoShape 46">
          <a:extLst>
            <a:ext uri="{FF2B5EF4-FFF2-40B4-BE49-F238E27FC236}">
              <a16:creationId xmlns:a16="http://schemas.microsoft.com/office/drawing/2014/main" id="{D1986C80-8852-45C4-A1C4-D72C696CCE0B}"/>
            </a:ext>
          </a:extLst>
        </xdr:cNvPr>
        <xdr:cNvSpPr>
          <a:spLocks noChangeArrowheads="1"/>
        </xdr:cNvSpPr>
      </xdr:nvSpPr>
      <xdr:spPr>
        <a:xfrm>
          <a:off x="3063240" y="54357270"/>
          <a:ext cx="3403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10</xdr:col>
      <xdr:colOff>257810</xdr:colOff>
      <xdr:row>263</xdr:row>
      <xdr:rowOff>149860</xdr:rowOff>
    </xdr:from>
    <xdr:to>
      <xdr:col>11</xdr:col>
      <xdr:colOff>80010</xdr:colOff>
      <xdr:row>265</xdr:row>
      <xdr:rowOff>148590</xdr:rowOff>
    </xdr:to>
    <xdr:sp macro="" textlink="">
      <xdr:nvSpPr>
        <xdr:cNvPr id="2036" name="Minus 703">
          <a:extLst>
            <a:ext uri="{FF2B5EF4-FFF2-40B4-BE49-F238E27FC236}">
              <a16:creationId xmlns:a16="http://schemas.microsoft.com/office/drawing/2014/main" id="{92619E73-95A7-444D-82F4-C06D0EA8B0D6}"/>
            </a:ext>
          </a:extLst>
        </xdr:cNvPr>
        <xdr:cNvSpPr/>
      </xdr:nvSpPr>
      <xdr:spPr>
        <a:xfrm rot="16200000">
          <a:off x="4425315" y="46967775"/>
          <a:ext cx="349250" cy="24130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289563</xdr:colOff>
      <xdr:row>291</xdr:row>
      <xdr:rowOff>99060</xdr:rowOff>
    </xdr:from>
    <xdr:to>
      <xdr:col>17</xdr:col>
      <xdr:colOff>81916</xdr:colOff>
      <xdr:row>293</xdr:row>
      <xdr:rowOff>68580</xdr:rowOff>
    </xdr:to>
    <xdr:sp macro="" textlink="">
      <xdr:nvSpPr>
        <xdr:cNvPr id="2037" name="Minus 2739">
          <a:extLst>
            <a:ext uri="{FF2B5EF4-FFF2-40B4-BE49-F238E27FC236}">
              <a16:creationId xmlns:a16="http://schemas.microsoft.com/office/drawing/2014/main" id="{FCC43663-8F56-4C2F-ACB3-72E4B49520C6}"/>
            </a:ext>
          </a:extLst>
        </xdr:cNvPr>
        <xdr:cNvSpPr/>
      </xdr:nvSpPr>
      <xdr:spPr>
        <a:xfrm rot="16200000">
          <a:off x="6811330" y="51824573"/>
          <a:ext cx="320040" cy="2114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266701</xdr:colOff>
      <xdr:row>309</xdr:row>
      <xdr:rowOff>129540</xdr:rowOff>
    </xdr:from>
    <xdr:to>
      <xdr:col>7</xdr:col>
      <xdr:colOff>84059</xdr:colOff>
      <xdr:row>311</xdr:row>
      <xdr:rowOff>128517</xdr:rowOff>
    </xdr:to>
    <xdr:sp macro="" textlink="">
      <xdr:nvSpPr>
        <xdr:cNvPr id="2038" name="Minus 2726">
          <a:extLst>
            <a:ext uri="{FF2B5EF4-FFF2-40B4-BE49-F238E27FC236}">
              <a16:creationId xmlns:a16="http://schemas.microsoft.com/office/drawing/2014/main" id="{FD6DF1BB-F01A-4DF4-96DE-0508FBA97FB7}"/>
            </a:ext>
          </a:extLst>
        </xdr:cNvPr>
        <xdr:cNvSpPr/>
      </xdr:nvSpPr>
      <xdr:spPr>
        <a:xfrm rot="16200000">
          <a:off x="2839081" y="55004340"/>
          <a:ext cx="349497" cy="251698"/>
        </a:xfrm>
        <a:prstGeom prst="mathMinus">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266700</xdr:colOff>
      <xdr:row>327</xdr:row>
      <xdr:rowOff>121920</xdr:rowOff>
    </xdr:from>
    <xdr:to>
      <xdr:col>5</xdr:col>
      <xdr:colOff>76200</xdr:colOff>
      <xdr:row>329</xdr:row>
      <xdr:rowOff>120650</xdr:rowOff>
    </xdr:to>
    <xdr:sp macro="" textlink="">
      <xdr:nvSpPr>
        <xdr:cNvPr id="2039" name="Minus 1573">
          <a:extLst>
            <a:ext uri="{FF2B5EF4-FFF2-40B4-BE49-F238E27FC236}">
              <a16:creationId xmlns:a16="http://schemas.microsoft.com/office/drawing/2014/main" id="{582CF15F-D7CB-4B9B-83FF-A89F9CF81627}"/>
            </a:ext>
          </a:extLst>
        </xdr:cNvPr>
        <xdr:cNvSpPr/>
      </xdr:nvSpPr>
      <xdr:spPr>
        <a:xfrm rot="16200000">
          <a:off x="2035175" y="581552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266700</xdr:colOff>
      <xdr:row>254</xdr:row>
      <xdr:rowOff>129540</xdr:rowOff>
    </xdr:from>
    <xdr:to>
      <xdr:col>11</xdr:col>
      <xdr:colOff>83820</xdr:colOff>
      <xdr:row>256</xdr:row>
      <xdr:rowOff>128270</xdr:rowOff>
    </xdr:to>
    <xdr:sp macro="" textlink="">
      <xdr:nvSpPr>
        <xdr:cNvPr id="2040" name="Minus 2756">
          <a:extLst>
            <a:ext uri="{FF2B5EF4-FFF2-40B4-BE49-F238E27FC236}">
              <a16:creationId xmlns:a16="http://schemas.microsoft.com/office/drawing/2014/main" id="{F77D6E06-6072-44F1-A253-A55DBF3C1359}"/>
            </a:ext>
          </a:extLst>
        </xdr:cNvPr>
        <xdr:cNvSpPr/>
      </xdr:nvSpPr>
      <xdr:spPr>
        <a:xfrm rot="16200000">
          <a:off x="4431665" y="45372655"/>
          <a:ext cx="349250" cy="2362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342900</xdr:colOff>
      <xdr:row>336</xdr:row>
      <xdr:rowOff>137160</xdr:rowOff>
    </xdr:from>
    <xdr:to>
      <xdr:col>25</xdr:col>
      <xdr:colOff>66913</xdr:colOff>
      <xdr:row>338</xdr:row>
      <xdr:rowOff>136137</xdr:rowOff>
    </xdr:to>
    <xdr:sp macro="" textlink="">
      <xdr:nvSpPr>
        <xdr:cNvPr id="2041" name="Minus 2809">
          <a:extLst>
            <a:ext uri="{FF2B5EF4-FFF2-40B4-BE49-F238E27FC236}">
              <a16:creationId xmlns:a16="http://schemas.microsoft.com/office/drawing/2014/main" id="{388E96F5-8A7E-4EC4-BB32-DA77E9CF105C}"/>
            </a:ext>
          </a:extLst>
        </xdr:cNvPr>
        <xdr:cNvSpPr/>
      </xdr:nvSpPr>
      <xdr:spPr>
        <a:xfrm rot="16200000">
          <a:off x="9947588" y="59805892"/>
          <a:ext cx="349497" cy="12787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259080</xdr:colOff>
      <xdr:row>309</xdr:row>
      <xdr:rowOff>144780</xdr:rowOff>
    </xdr:from>
    <xdr:to>
      <xdr:col>11</xdr:col>
      <xdr:colOff>82153</xdr:colOff>
      <xdr:row>311</xdr:row>
      <xdr:rowOff>143757</xdr:rowOff>
    </xdr:to>
    <xdr:sp macro="" textlink="">
      <xdr:nvSpPr>
        <xdr:cNvPr id="2042" name="Minus 2782">
          <a:extLst>
            <a:ext uri="{FF2B5EF4-FFF2-40B4-BE49-F238E27FC236}">
              <a16:creationId xmlns:a16="http://schemas.microsoft.com/office/drawing/2014/main" id="{6E527DFD-A96F-4DCA-964E-1FCF2CD02353}"/>
            </a:ext>
          </a:extLst>
        </xdr:cNvPr>
        <xdr:cNvSpPr/>
      </xdr:nvSpPr>
      <xdr:spPr>
        <a:xfrm rot="16200000">
          <a:off x="4426898" y="55024342"/>
          <a:ext cx="349497" cy="24217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289561</xdr:colOff>
      <xdr:row>282</xdr:row>
      <xdr:rowOff>144780</xdr:rowOff>
    </xdr:from>
    <xdr:to>
      <xdr:col>9</xdr:col>
      <xdr:colOff>89536</xdr:colOff>
      <xdr:row>284</xdr:row>
      <xdr:rowOff>143510</xdr:rowOff>
    </xdr:to>
    <xdr:sp macro="" textlink="">
      <xdr:nvSpPr>
        <xdr:cNvPr id="2043" name="Minus 2748">
          <a:extLst>
            <a:ext uri="{FF2B5EF4-FFF2-40B4-BE49-F238E27FC236}">
              <a16:creationId xmlns:a16="http://schemas.microsoft.com/office/drawing/2014/main" id="{29876347-964F-4E46-BC04-3C2D05EA68DD}"/>
            </a:ext>
          </a:extLst>
        </xdr:cNvPr>
        <xdr:cNvSpPr/>
      </xdr:nvSpPr>
      <xdr:spPr>
        <a:xfrm rot="16200000">
          <a:off x="3653474" y="50296127"/>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144780</xdr:colOff>
      <xdr:row>282</xdr:row>
      <xdr:rowOff>22860</xdr:rowOff>
    </xdr:from>
    <xdr:to>
      <xdr:col>8</xdr:col>
      <xdr:colOff>182880</xdr:colOff>
      <xdr:row>285</xdr:row>
      <xdr:rowOff>32384</xdr:rowOff>
    </xdr:to>
    <xdr:sp macro="" textlink="">
      <xdr:nvSpPr>
        <xdr:cNvPr id="2044" name="AutoShape 10733">
          <a:extLst>
            <a:ext uri="{FF2B5EF4-FFF2-40B4-BE49-F238E27FC236}">
              <a16:creationId xmlns:a16="http://schemas.microsoft.com/office/drawing/2014/main" id="{DD44187D-1667-469B-9C2E-AD7C0AC3D0AF}"/>
            </a:ext>
          </a:extLst>
        </xdr:cNvPr>
        <xdr:cNvSpPr>
          <a:spLocks noChangeArrowheads="1"/>
        </xdr:cNvSpPr>
      </xdr:nvSpPr>
      <xdr:spPr>
        <a:xfrm rot="5400000">
          <a:off x="3317558" y="50365342"/>
          <a:ext cx="535304" cy="38100"/>
        </a:xfrm>
        <a:prstGeom prst="chevron">
          <a:avLst>
            <a:gd name="adj" fmla="val 312500"/>
          </a:avLst>
        </a:prstGeom>
        <a:solidFill>
          <a:srgbClr val="CC99FF"/>
        </a:solidFill>
        <a:ln w="9525" algn="ctr">
          <a:solidFill>
            <a:srgbClr val="000000"/>
          </a:solidFill>
          <a:miter lim="800000"/>
        </a:ln>
      </xdr:spPr>
    </xdr:sp>
    <xdr:clientData/>
  </xdr:twoCellAnchor>
  <xdr:twoCellAnchor>
    <xdr:from>
      <xdr:col>12</xdr:col>
      <xdr:colOff>251460</xdr:colOff>
      <xdr:row>263</xdr:row>
      <xdr:rowOff>137160</xdr:rowOff>
    </xdr:from>
    <xdr:to>
      <xdr:col>13</xdr:col>
      <xdr:colOff>76438</xdr:colOff>
      <xdr:row>265</xdr:row>
      <xdr:rowOff>136137</xdr:rowOff>
    </xdr:to>
    <xdr:sp macro="" textlink="">
      <xdr:nvSpPr>
        <xdr:cNvPr id="2045" name="Minus 2729">
          <a:extLst>
            <a:ext uri="{FF2B5EF4-FFF2-40B4-BE49-F238E27FC236}">
              <a16:creationId xmlns:a16="http://schemas.microsoft.com/office/drawing/2014/main" id="{57754FBB-64E0-4F14-BB8D-92B5B6C85754}"/>
            </a:ext>
          </a:extLst>
        </xdr:cNvPr>
        <xdr:cNvSpPr/>
      </xdr:nvSpPr>
      <xdr:spPr>
        <a:xfrm rot="16200000">
          <a:off x="5205090" y="46953810"/>
          <a:ext cx="349497" cy="24407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342900</xdr:colOff>
      <xdr:row>282</xdr:row>
      <xdr:rowOff>137160</xdr:rowOff>
    </xdr:from>
    <xdr:to>
      <xdr:col>3</xdr:col>
      <xdr:colOff>76200</xdr:colOff>
      <xdr:row>284</xdr:row>
      <xdr:rowOff>135890</xdr:rowOff>
    </xdr:to>
    <xdr:sp macro="" textlink="">
      <xdr:nvSpPr>
        <xdr:cNvPr id="2046" name="Minus 1575">
          <a:extLst>
            <a:ext uri="{FF2B5EF4-FFF2-40B4-BE49-F238E27FC236}">
              <a16:creationId xmlns:a16="http://schemas.microsoft.com/office/drawing/2014/main" id="{E7CC3C03-5C97-4EA0-815A-AEE7748AFD9F}"/>
            </a:ext>
          </a:extLst>
        </xdr:cNvPr>
        <xdr:cNvSpPr/>
      </xdr:nvSpPr>
      <xdr:spPr>
        <a:xfrm rot="16200000">
          <a:off x="1219835" y="5028374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320041</xdr:colOff>
      <xdr:row>263</xdr:row>
      <xdr:rowOff>137160</xdr:rowOff>
    </xdr:from>
    <xdr:to>
      <xdr:col>21</xdr:col>
      <xdr:colOff>81916</xdr:colOff>
      <xdr:row>265</xdr:row>
      <xdr:rowOff>129540</xdr:rowOff>
    </xdr:to>
    <xdr:sp macro="" textlink="">
      <xdr:nvSpPr>
        <xdr:cNvPr id="2047" name="Minus 2760">
          <a:extLst>
            <a:ext uri="{FF2B5EF4-FFF2-40B4-BE49-F238E27FC236}">
              <a16:creationId xmlns:a16="http://schemas.microsoft.com/office/drawing/2014/main" id="{899D83E2-BCC6-48AA-83FF-90D469E8E948}"/>
            </a:ext>
          </a:extLst>
        </xdr:cNvPr>
        <xdr:cNvSpPr/>
      </xdr:nvSpPr>
      <xdr:spPr>
        <a:xfrm rot="16200000">
          <a:off x="8384859" y="46974442"/>
          <a:ext cx="342900" cy="1962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289560</xdr:colOff>
      <xdr:row>263</xdr:row>
      <xdr:rowOff>129540</xdr:rowOff>
    </xdr:from>
    <xdr:to>
      <xdr:col>7</xdr:col>
      <xdr:colOff>89535</xdr:colOff>
      <xdr:row>265</xdr:row>
      <xdr:rowOff>128270</xdr:rowOff>
    </xdr:to>
    <xdr:sp macro="" textlink="">
      <xdr:nvSpPr>
        <xdr:cNvPr id="2048" name="Minus 999">
          <a:extLst>
            <a:ext uri="{FF2B5EF4-FFF2-40B4-BE49-F238E27FC236}">
              <a16:creationId xmlns:a16="http://schemas.microsoft.com/office/drawing/2014/main" id="{9B25000E-7179-4533-B211-D7456389B22F}"/>
            </a:ext>
          </a:extLst>
        </xdr:cNvPr>
        <xdr:cNvSpPr/>
      </xdr:nvSpPr>
      <xdr:spPr>
        <a:xfrm rot="16200000">
          <a:off x="2853373" y="46950947"/>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274320</xdr:colOff>
      <xdr:row>263</xdr:row>
      <xdr:rowOff>137160</xdr:rowOff>
    </xdr:from>
    <xdr:to>
      <xdr:col>25</xdr:col>
      <xdr:colOff>68580</xdr:colOff>
      <xdr:row>265</xdr:row>
      <xdr:rowOff>135890</xdr:rowOff>
    </xdr:to>
    <xdr:sp macro="" textlink="">
      <xdr:nvSpPr>
        <xdr:cNvPr id="2049" name="Minus 2784">
          <a:extLst>
            <a:ext uri="{FF2B5EF4-FFF2-40B4-BE49-F238E27FC236}">
              <a16:creationId xmlns:a16="http://schemas.microsoft.com/office/drawing/2014/main" id="{8D505BCA-6883-478C-B0F1-022AC01E4C29}"/>
            </a:ext>
          </a:extLst>
        </xdr:cNvPr>
        <xdr:cNvSpPr/>
      </xdr:nvSpPr>
      <xdr:spPr>
        <a:xfrm rot="16200000">
          <a:off x="9914255" y="46976665"/>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274320</xdr:colOff>
      <xdr:row>363</xdr:row>
      <xdr:rowOff>137160</xdr:rowOff>
    </xdr:from>
    <xdr:to>
      <xdr:col>7</xdr:col>
      <xdr:colOff>83820</xdr:colOff>
      <xdr:row>365</xdr:row>
      <xdr:rowOff>135890</xdr:rowOff>
    </xdr:to>
    <xdr:sp macro="" textlink="">
      <xdr:nvSpPr>
        <xdr:cNvPr id="2050" name="Minus 1573">
          <a:extLst>
            <a:ext uri="{FF2B5EF4-FFF2-40B4-BE49-F238E27FC236}">
              <a16:creationId xmlns:a16="http://schemas.microsoft.com/office/drawing/2014/main" id="{7B3B721C-E517-4A73-A4C4-22107F5FD766}"/>
            </a:ext>
          </a:extLst>
        </xdr:cNvPr>
        <xdr:cNvSpPr/>
      </xdr:nvSpPr>
      <xdr:spPr>
        <a:xfrm rot="16200000">
          <a:off x="284289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266700</xdr:colOff>
      <xdr:row>363</xdr:row>
      <xdr:rowOff>137160</xdr:rowOff>
    </xdr:from>
    <xdr:to>
      <xdr:col>15</xdr:col>
      <xdr:colOff>91440</xdr:colOff>
      <xdr:row>365</xdr:row>
      <xdr:rowOff>135890</xdr:rowOff>
    </xdr:to>
    <xdr:sp macro="" textlink="">
      <xdr:nvSpPr>
        <xdr:cNvPr id="2051" name="Minus 1573">
          <a:extLst>
            <a:ext uri="{FF2B5EF4-FFF2-40B4-BE49-F238E27FC236}">
              <a16:creationId xmlns:a16="http://schemas.microsoft.com/office/drawing/2014/main" id="{FB2F367D-5063-40EA-B57C-0A4710A9693E}"/>
            </a:ext>
          </a:extLst>
        </xdr:cNvPr>
        <xdr:cNvSpPr/>
      </xdr:nvSpPr>
      <xdr:spPr>
        <a:xfrm rot="16200000">
          <a:off x="600519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251460</xdr:colOff>
      <xdr:row>363</xdr:row>
      <xdr:rowOff>137160</xdr:rowOff>
    </xdr:from>
    <xdr:to>
      <xdr:col>17</xdr:col>
      <xdr:colOff>76200</xdr:colOff>
      <xdr:row>365</xdr:row>
      <xdr:rowOff>135890</xdr:rowOff>
    </xdr:to>
    <xdr:sp macro="" textlink="">
      <xdr:nvSpPr>
        <xdr:cNvPr id="2052" name="Minus 1573">
          <a:extLst>
            <a:ext uri="{FF2B5EF4-FFF2-40B4-BE49-F238E27FC236}">
              <a16:creationId xmlns:a16="http://schemas.microsoft.com/office/drawing/2014/main" id="{3519462A-495D-4670-86D4-8E63FF9D9E93}"/>
            </a:ext>
          </a:extLst>
        </xdr:cNvPr>
        <xdr:cNvSpPr/>
      </xdr:nvSpPr>
      <xdr:spPr>
        <a:xfrm rot="16200000">
          <a:off x="677481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251460</xdr:colOff>
      <xdr:row>363</xdr:row>
      <xdr:rowOff>137160</xdr:rowOff>
    </xdr:from>
    <xdr:to>
      <xdr:col>19</xdr:col>
      <xdr:colOff>83820</xdr:colOff>
      <xdr:row>365</xdr:row>
      <xdr:rowOff>135890</xdr:rowOff>
    </xdr:to>
    <xdr:sp macro="" textlink="">
      <xdr:nvSpPr>
        <xdr:cNvPr id="2053" name="Minus 1573">
          <a:extLst>
            <a:ext uri="{FF2B5EF4-FFF2-40B4-BE49-F238E27FC236}">
              <a16:creationId xmlns:a16="http://schemas.microsoft.com/office/drawing/2014/main" id="{FC7AEBA5-8322-4681-A277-65E289C9F802}"/>
            </a:ext>
          </a:extLst>
        </xdr:cNvPr>
        <xdr:cNvSpPr/>
      </xdr:nvSpPr>
      <xdr:spPr>
        <a:xfrm rot="16200000">
          <a:off x="755967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266700</xdr:colOff>
      <xdr:row>363</xdr:row>
      <xdr:rowOff>137160</xdr:rowOff>
    </xdr:from>
    <xdr:to>
      <xdr:col>21</xdr:col>
      <xdr:colOff>76200</xdr:colOff>
      <xdr:row>365</xdr:row>
      <xdr:rowOff>135890</xdr:rowOff>
    </xdr:to>
    <xdr:sp macro="" textlink="">
      <xdr:nvSpPr>
        <xdr:cNvPr id="2054" name="Minus 1573">
          <a:extLst>
            <a:ext uri="{FF2B5EF4-FFF2-40B4-BE49-F238E27FC236}">
              <a16:creationId xmlns:a16="http://schemas.microsoft.com/office/drawing/2014/main" id="{E4B3F4ED-9E7F-46D9-8781-BE47E373EBAE}"/>
            </a:ext>
          </a:extLst>
        </xdr:cNvPr>
        <xdr:cNvSpPr/>
      </xdr:nvSpPr>
      <xdr:spPr>
        <a:xfrm rot="16200000">
          <a:off x="835215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266700</xdr:colOff>
      <xdr:row>363</xdr:row>
      <xdr:rowOff>129540</xdr:rowOff>
    </xdr:from>
    <xdr:to>
      <xdr:col>9</xdr:col>
      <xdr:colOff>76200</xdr:colOff>
      <xdr:row>365</xdr:row>
      <xdr:rowOff>128270</xdr:rowOff>
    </xdr:to>
    <xdr:sp macro="" textlink="">
      <xdr:nvSpPr>
        <xdr:cNvPr id="2055" name="Minus 1573">
          <a:extLst>
            <a:ext uri="{FF2B5EF4-FFF2-40B4-BE49-F238E27FC236}">
              <a16:creationId xmlns:a16="http://schemas.microsoft.com/office/drawing/2014/main" id="{FA457CBB-1E8C-47A4-88FE-23CC878890A0}"/>
            </a:ext>
          </a:extLst>
        </xdr:cNvPr>
        <xdr:cNvSpPr/>
      </xdr:nvSpPr>
      <xdr:spPr>
        <a:xfrm rot="16200000">
          <a:off x="3635375" y="6447218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7</xdr:col>
      <xdr:colOff>8890</xdr:colOff>
      <xdr:row>342</xdr:row>
      <xdr:rowOff>50800</xdr:rowOff>
    </xdr:from>
    <xdr:to>
      <xdr:col>8</xdr:col>
      <xdr:colOff>7620</xdr:colOff>
      <xdr:row>343</xdr:row>
      <xdr:rowOff>172720</xdr:rowOff>
    </xdr:to>
    <xdr:sp macro="" textlink="">
      <xdr:nvSpPr>
        <xdr:cNvPr id="2056" name="AutoShape 46">
          <a:extLst>
            <a:ext uri="{FF2B5EF4-FFF2-40B4-BE49-F238E27FC236}">
              <a16:creationId xmlns:a16="http://schemas.microsoft.com/office/drawing/2014/main" id="{D398E97F-A303-44CC-909B-3FDC120A6ACA}"/>
            </a:ext>
          </a:extLst>
        </xdr:cNvPr>
        <xdr:cNvSpPr>
          <a:spLocks noChangeArrowheads="1"/>
        </xdr:cNvSpPr>
      </xdr:nvSpPr>
      <xdr:spPr>
        <a:xfrm>
          <a:off x="3064510" y="60660280"/>
          <a:ext cx="364490" cy="29718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342</xdr:row>
      <xdr:rowOff>64770</xdr:rowOff>
    </xdr:from>
    <xdr:to>
      <xdr:col>21</xdr:col>
      <xdr:colOff>352425</xdr:colOff>
      <xdr:row>344</xdr:row>
      <xdr:rowOff>7620</xdr:rowOff>
    </xdr:to>
    <xdr:sp macro="" textlink="">
      <xdr:nvSpPr>
        <xdr:cNvPr id="2057" name="AutoShape 46">
          <a:extLst>
            <a:ext uri="{FF2B5EF4-FFF2-40B4-BE49-F238E27FC236}">
              <a16:creationId xmlns:a16="http://schemas.microsoft.com/office/drawing/2014/main" id="{BE718112-1F72-4B27-B1EC-0EC614BF946B}"/>
            </a:ext>
          </a:extLst>
        </xdr:cNvPr>
        <xdr:cNvSpPr>
          <a:spLocks noChangeArrowheads="1"/>
        </xdr:cNvSpPr>
      </xdr:nvSpPr>
      <xdr:spPr>
        <a:xfrm>
          <a:off x="8572500" y="60674250"/>
          <a:ext cx="35242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342</xdr:row>
      <xdr:rowOff>57150</xdr:rowOff>
    </xdr:from>
    <xdr:to>
      <xdr:col>16</xdr:col>
      <xdr:colOff>0</xdr:colOff>
      <xdr:row>344</xdr:row>
      <xdr:rowOff>0</xdr:rowOff>
    </xdr:to>
    <xdr:sp macro="" textlink="">
      <xdr:nvSpPr>
        <xdr:cNvPr id="2058" name="AutoShape 46">
          <a:extLst>
            <a:ext uri="{FF2B5EF4-FFF2-40B4-BE49-F238E27FC236}">
              <a16:creationId xmlns:a16="http://schemas.microsoft.com/office/drawing/2014/main" id="{2E7984F1-F3C2-438B-B051-4CF0EA57976F}"/>
            </a:ext>
          </a:extLst>
        </xdr:cNvPr>
        <xdr:cNvSpPr>
          <a:spLocks noChangeArrowheads="1"/>
        </xdr:cNvSpPr>
      </xdr:nvSpPr>
      <xdr:spPr>
        <a:xfrm>
          <a:off x="6210300" y="6066663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165100</xdr:colOff>
      <xdr:row>260</xdr:row>
      <xdr:rowOff>56515</xdr:rowOff>
    </xdr:from>
    <xdr:to>
      <xdr:col>23</xdr:col>
      <xdr:colOff>174625</xdr:colOff>
      <xdr:row>260</xdr:row>
      <xdr:rowOff>161290</xdr:rowOff>
    </xdr:to>
    <xdr:sp macro="" textlink="">
      <xdr:nvSpPr>
        <xdr:cNvPr id="2059" name="Freeform 10707">
          <a:extLst>
            <a:ext uri="{FF2B5EF4-FFF2-40B4-BE49-F238E27FC236}">
              <a16:creationId xmlns:a16="http://schemas.microsoft.com/office/drawing/2014/main" id="{FFD5D9DE-5819-44BD-B73D-03811A9ECA19}"/>
            </a:ext>
          </a:extLst>
        </xdr:cNvPr>
        <xdr:cNvSpPr/>
      </xdr:nvSpPr>
      <xdr:spPr>
        <a:xfrm>
          <a:off x="8737600" y="4629467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182880</xdr:colOff>
      <xdr:row>260</xdr:row>
      <xdr:rowOff>47625</xdr:rowOff>
    </xdr:from>
    <xdr:to>
      <xdr:col>25</xdr:col>
      <xdr:colOff>200025</xdr:colOff>
      <xdr:row>260</xdr:row>
      <xdr:rowOff>152400</xdr:rowOff>
    </xdr:to>
    <xdr:sp macro="" textlink="">
      <xdr:nvSpPr>
        <xdr:cNvPr id="2060" name="Freeform 10707">
          <a:extLst>
            <a:ext uri="{FF2B5EF4-FFF2-40B4-BE49-F238E27FC236}">
              <a16:creationId xmlns:a16="http://schemas.microsoft.com/office/drawing/2014/main" id="{27F9B68B-3C75-4BCE-8151-683D2DEF747F}"/>
            </a:ext>
          </a:extLst>
        </xdr:cNvPr>
        <xdr:cNvSpPr/>
      </xdr:nvSpPr>
      <xdr:spPr>
        <a:xfrm>
          <a:off x="9532620" y="46285785"/>
          <a:ext cx="786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260</xdr:row>
      <xdr:rowOff>47625</xdr:rowOff>
    </xdr:from>
    <xdr:to>
      <xdr:col>27</xdr:col>
      <xdr:colOff>203200</xdr:colOff>
      <xdr:row>260</xdr:row>
      <xdr:rowOff>152400</xdr:rowOff>
    </xdr:to>
    <xdr:sp macro="" textlink="">
      <xdr:nvSpPr>
        <xdr:cNvPr id="2061" name="Freeform 10707">
          <a:extLst>
            <a:ext uri="{FF2B5EF4-FFF2-40B4-BE49-F238E27FC236}">
              <a16:creationId xmlns:a16="http://schemas.microsoft.com/office/drawing/2014/main" id="{8AC75409-E965-41D9-BBF7-6CB92C0EDA60}"/>
            </a:ext>
          </a:extLst>
        </xdr:cNvPr>
        <xdr:cNvSpPr/>
      </xdr:nvSpPr>
      <xdr:spPr>
        <a:xfrm>
          <a:off x="10290810" y="46285785"/>
          <a:ext cx="78613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186690</xdr:colOff>
      <xdr:row>270</xdr:row>
      <xdr:rowOff>55245</xdr:rowOff>
    </xdr:from>
    <xdr:to>
      <xdr:col>3</xdr:col>
      <xdr:colOff>160020</xdr:colOff>
      <xdr:row>270</xdr:row>
      <xdr:rowOff>137160</xdr:rowOff>
    </xdr:to>
    <xdr:sp macro="" textlink="">
      <xdr:nvSpPr>
        <xdr:cNvPr id="2062" name="Freeform 10707">
          <a:extLst>
            <a:ext uri="{FF2B5EF4-FFF2-40B4-BE49-F238E27FC236}">
              <a16:creationId xmlns:a16="http://schemas.microsoft.com/office/drawing/2014/main" id="{7332A11D-DC3C-4D4F-9D8B-04FD2AA55ADE}"/>
            </a:ext>
          </a:extLst>
        </xdr:cNvPr>
        <xdr:cNvSpPr/>
      </xdr:nvSpPr>
      <xdr:spPr>
        <a:xfrm>
          <a:off x="727710" y="48046005"/>
          <a:ext cx="872490" cy="8191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4</xdr:col>
      <xdr:colOff>281622</xdr:colOff>
      <xdr:row>363</xdr:row>
      <xdr:rowOff>132397</xdr:rowOff>
    </xdr:from>
    <xdr:to>
      <xdr:col>5</xdr:col>
      <xdr:colOff>91122</xdr:colOff>
      <xdr:row>365</xdr:row>
      <xdr:rowOff>131127</xdr:rowOff>
    </xdr:to>
    <xdr:sp macro="" textlink="">
      <xdr:nvSpPr>
        <xdr:cNvPr id="2063" name="Minus 1573">
          <a:extLst>
            <a:ext uri="{FF2B5EF4-FFF2-40B4-BE49-F238E27FC236}">
              <a16:creationId xmlns:a16="http://schemas.microsoft.com/office/drawing/2014/main" id="{5C768064-A28C-4ACB-A291-917179B8DB98}"/>
            </a:ext>
          </a:extLst>
        </xdr:cNvPr>
        <xdr:cNvSpPr/>
      </xdr:nvSpPr>
      <xdr:spPr>
        <a:xfrm rot="16200000">
          <a:off x="2050097" y="64475042"/>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373380</xdr:colOff>
      <xdr:row>363</xdr:row>
      <xdr:rowOff>129540</xdr:rowOff>
    </xdr:from>
    <xdr:to>
      <xdr:col>1</xdr:col>
      <xdr:colOff>76200</xdr:colOff>
      <xdr:row>365</xdr:row>
      <xdr:rowOff>128270</xdr:rowOff>
    </xdr:to>
    <xdr:sp macro="" textlink="">
      <xdr:nvSpPr>
        <xdr:cNvPr id="2064" name="Minus 1573">
          <a:extLst>
            <a:ext uri="{FF2B5EF4-FFF2-40B4-BE49-F238E27FC236}">
              <a16:creationId xmlns:a16="http://schemas.microsoft.com/office/drawing/2014/main" id="{68B0A396-BBFF-4E13-BA50-C836EA9E2C12}"/>
            </a:ext>
          </a:extLst>
        </xdr:cNvPr>
        <xdr:cNvSpPr/>
      </xdr:nvSpPr>
      <xdr:spPr>
        <a:xfrm rot="16200000">
          <a:off x="320675" y="6447218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25</xdr:col>
      <xdr:colOff>5080</xdr:colOff>
      <xdr:row>360</xdr:row>
      <xdr:rowOff>56515</xdr:rowOff>
    </xdr:from>
    <xdr:to>
      <xdr:col>26</xdr:col>
      <xdr:colOff>5080</xdr:colOff>
      <xdr:row>361</xdr:row>
      <xdr:rowOff>174625</xdr:rowOff>
    </xdr:to>
    <xdr:sp macro="" textlink="">
      <xdr:nvSpPr>
        <xdr:cNvPr id="2065" name="AutoShape 46">
          <a:extLst>
            <a:ext uri="{FF2B5EF4-FFF2-40B4-BE49-F238E27FC236}">
              <a16:creationId xmlns:a16="http://schemas.microsoft.com/office/drawing/2014/main" id="{885EC980-463C-4B3A-A331-F0BB68EE3A60}"/>
            </a:ext>
          </a:extLst>
        </xdr:cNvPr>
        <xdr:cNvSpPr>
          <a:spLocks noChangeArrowheads="1"/>
        </xdr:cNvSpPr>
      </xdr:nvSpPr>
      <xdr:spPr>
        <a:xfrm>
          <a:off x="10124440" y="63820675"/>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360</xdr:row>
      <xdr:rowOff>57150</xdr:rowOff>
    </xdr:from>
    <xdr:to>
      <xdr:col>4</xdr:col>
      <xdr:colOff>15240</xdr:colOff>
      <xdr:row>362</xdr:row>
      <xdr:rowOff>0</xdr:rowOff>
    </xdr:to>
    <xdr:sp macro="" textlink="">
      <xdr:nvSpPr>
        <xdr:cNvPr id="2066" name="AutoShape 46">
          <a:extLst>
            <a:ext uri="{FF2B5EF4-FFF2-40B4-BE49-F238E27FC236}">
              <a16:creationId xmlns:a16="http://schemas.microsoft.com/office/drawing/2014/main" id="{07CAF40F-4D51-47AC-9B19-906B57A5D589}"/>
            </a:ext>
          </a:extLst>
        </xdr:cNvPr>
        <xdr:cNvSpPr>
          <a:spLocks noChangeArrowheads="1"/>
        </xdr:cNvSpPr>
      </xdr:nvSpPr>
      <xdr:spPr>
        <a:xfrm>
          <a:off x="1440180" y="63821310"/>
          <a:ext cx="39624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12</xdr:col>
      <xdr:colOff>259397</xdr:colOff>
      <xdr:row>363</xdr:row>
      <xdr:rowOff>144462</xdr:rowOff>
    </xdr:from>
    <xdr:to>
      <xdr:col>13</xdr:col>
      <xdr:colOff>84137</xdr:colOff>
      <xdr:row>365</xdr:row>
      <xdr:rowOff>143192</xdr:rowOff>
    </xdr:to>
    <xdr:sp macro="" textlink="">
      <xdr:nvSpPr>
        <xdr:cNvPr id="2067" name="Minus 1573">
          <a:extLst>
            <a:ext uri="{FF2B5EF4-FFF2-40B4-BE49-F238E27FC236}">
              <a16:creationId xmlns:a16="http://schemas.microsoft.com/office/drawing/2014/main" id="{76082EE8-B848-4F99-AB96-8AACFAC22741}"/>
            </a:ext>
          </a:extLst>
        </xdr:cNvPr>
        <xdr:cNvSpPr/>
      </xdr:nvSpPr>
      <xdr:spPr>
        <a:xfrm rot="16200000">
          <a:off x="5213032" y="64487107"/>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240347</xdr:colOff>
      <xdr:row>355</xdr:row>
      <xdr:rowOff>135572</xdr:rowOff>
    </xdr:from>
    <xdr:to>
      <xdr:col>27</xdr:col>
      <xdr:colOff>94297</xdr:colOff>
      <xdr:row>357</xdr:row>
      <xdr:rowOff>134302</xdr:rowOff>
    </xdr:to>
    <xdr:sp macro="" textlink="">
      <xdr:nvSpPr>
        <xdr:cNvPr id="2068" name="Minus 1573">
          <a:extLst>
            <a:ext uri="{FF2B5EF4-FFF2-40B4-BE49-F238E27FC236}">
              <a16:creationId xmlns:a16="http://schemas.microsoft.com/office/drawing/2014/main" id="{AD566CFC-4906-4410-BF92-4F624E9118C8}"/>
            </a:ext>
          </a:extLst>
        </xdr:cNvPr>
        <xdr:cNvSpPr/>
      </xdr:nvSpPr>
      <xdr:spPr>
        <a:xfrm rot="16200000">
          <a:off x="10672127" y="63076772"/>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274320</xdr:colOff>
      <xdr:row>345</xdr:row>
      <xdr:rowOff>129540</xdr:rowOff>
    </xdr:from>
    <xdr:to>
      <xdr:col>19</xdr:col>
      <xdr:colOff>105410</xdr:colOff>
      <xdr:row>347</xdr:row>
      <xdr:rowOff>128270</xdr:rowOff>
    </xdr:to>
    <xdr:sp macro="" textlink="">
      <xdr:nvSpPr>
        <xdr:cNvPr id="2069" name="Minus 1573">
          <a:extLst>
            <a:ext uri="{FF2B5EF4-FFF2-40B4-BE49-F238E27FC236}">
              <a16:creationId xmlns:a16="http://schemas.microsoft.com/office/drawing/2014/main" id="{1F4C22C8-2DA3-40BC-B85C-407D88FB0D09}"/>
            </a:ext>
          </a:extLst>
        </xdr:cNvPr>
        <xdr:cNvSpPr/>
      </xdr:nvSpPr>
      <xdr:spPr>
        <a:xfrm rot="16200000">
          <a:off x="7581900" y="61318140"/>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259080</xdr:colOff>
      <xdr:row>363</xdr:row>
      <xdr:rowOff>137160</xdr:rowOff>
    </xdr:from>
    <xdr:to>
      <xdr:col>11</xdr:col>
      <xdr:colOff>83820</xdr:colOff>
      <xdr:row>365</xdr:row>
      <xdr:rowOff>135890</xdr:rowOff>
    </xdr:to>
    <xdr:sp macro="" textlink="">
      <xdr:nvSpPr>
        <xdr:cNvPr id="2070" name="Minus 1573">
          <a:extLst>
            <a:ext uri="{FF2B5EF4-FFF2-40B4-BE49-F238E27FC236}">
              <a16:creationId xmlns:a16="http://schemas.microsoft.com/office/drawing/2014/main" id="{329B9213-2085-4050-9F74-B566574871BB}"/>
            </a:ext>
          </a:extLst>
        </xdr:cNvPr>
        <xdr:cNvSpPr/>
      </xdr:nvSpPr>
      <xdr:spPr>
        <a:xfrm rot="16200000">
          <a:off x="442785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274320</xdr:colOff>
      <xdr:row>263</xdr:row>
      <xdr:rowOff>129540</xdr:rowOff>
    </xdr:from>
    <xdr:to>
      <xdr:col>23</xdr:col>
      <xdr:colOff>60960</xdr:colOff>
      <xdr:row>265</xdr:row>
      <xdr:rowOff>128270</xdr:rowOff>
    </xdr:to>
    <xdr:sp macro="" textlink="">
      <xdr:nvSpPr>
        <xdr:cNvPr id="2071" name="Minus 2784">
          <a:extLst>
            <a:ext uri="{FF2B5EF4-FFF2-40B4-BE49-F238E27FC236}">
              <a16:creationId xmlns:a16="http://schemas.microsoft.com/office/drawing/2014/main" id="{598FB191-94A4-4FFB-8286-A0E94DB89914}"/>
            </a:ext>
          </a:extLst>
        </xdr:cNvPr>
        <xdr:cNvSpPr/>
      </xdr:nvSpPr>
      <xdr:spPr>
        <a:xfrm rot="16200000">
          <a:off x="9137015" y="46969045"/>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251460</xdr:colOff>
      <xdr:row>355</xdr:row>
      <xdr:rowOff>129540</xdr:rowOff>
    </xdr:from>
    <xdr:to>
      <xdr:col>15</xdr:col>
      <xdr:colOff>76200</xdr:colOff>
      <xdr:row>357</xdr:row>
      <xdr:rowOff>128270</xdr:rowOff>
    </xdr:to>
    <xdr:sp macro="" textlink="">
      <xdr:nvSpPr>
        <xdr:cNvPr id="2072" name="Minus 1573">
          <a:extLst>
            <a:ext uri="{FF2B5EF4-FFF2-40B4-BE49-F238E27FC236}">
              <a16:creationId xmlns:a16="http://schemas.microsoft.com/office/drawing/2014/main" id="{E28480A7-E178-4CFA-9D4A-AA275373C04B}"/>
            </a:ext>
          </a:extLst>
        </xdr:cNvPr>
        <xdr:cNvSpPr/>
      </xdr:nvSpPr>
      <xdr:spPr>
        <a:xfrm rot="16200000">
          <a:off x="5989955" y="630701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266700</xdr:colOff>
      <xdr:row>363</xdr:row>
      <xdr:rowOff>137160</xdr:rowOff>
    </xdr:from>
    <xdr:to>
      <xdr:col>23</xdr:col>
      <xdr:colOff>99060</xdr:colOff>
      <xdr:row>365</xdr:row>
      <xdr:rowOff>135890</xdr:rowOff>
    </xdr:to>
    <xdr:sp macro="" textlink="">
      <xdr:nvSpPr>
        <xdr:cNvPr id="2073" name="Minus 1573">
          <a:extLst>
            <a:ext uri="{FF2B5EF4-FFF2-40B4-BE49-F238E27FC236}">
              <a16:creationId xmlns:a16="http://schemas.microsoft.com/office/drawing/2014/main" id="{F7F53E7A-433C-4456-8F79-F11AE70BC37D}"/>
            </a:ext>
          </a:extLst>
        </xdr:cNvPr>
        <xdr:cNvSpPr/>
      </xdr:nvSpPr>
      <xdr:spPr>
        <a:xfrm rot="16200000">
          <a:off x="915225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388620</xdr:colOff>
      <xdr:row>355</xdr:row>
      <xdr:rowOff>129540</xdr:rowOff>
    </xdr:from>
    <xdr:to>
      <xdr:col>1</xdr:col>
      <xdr:colOff>91440</xdr:colOff>
      <xdr:row>357</xdr:row>
      <xdr:rowOff>128270</xdr:rowOff>
    </xdr:to>
    <xdr:sp macro="" textlink="">
      <xdr:nvSpPr>
        <xdr:cNvPr id="2074" name="Minus 1573">
          <a:extLst>
            <a:ext uri="{FF2B5EF4-FFF2-40B4-BE49-F238E27FC236}">
              <a16:creationId xmlns:a16="http://schemas.microsoft.com/office/drawing/2014/main" id="{994B0519-9C08-4DEC-B856-A17CAA492F87}"/>
            </a:ext>
          </a:extLst>
        </xdr:cNvPr>
        <xdr:cNvSpPr/>
      </xdr:nvSpPr>
      <xdr:spPr>
        <a:xfrm rot="16200000">
          <a:off x="335915" y="630701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342900</xdr:colOff>
      <xdr:row>363</xdr:row>
      <xdr:rowOff>137160</xdr:rowOff>
    </xdr:from>
    <xdr:to>
      <xdr:col>3</xdr:col>
      <xdr:colOff>76200</xdr:colOff>
      <xdr:row>365</xdr:row>
      <xdr:rowOff>135890</xdr:rowOff>
    </xdr:to>
    <xdr:sp macro="" textlink="">
      <xdr:nvSpPr>
        <xdr:cNvPr id="2075" name="Minus 1573">
          <a:extLst>
            <a:ext uri="{FF2B5EF4-FFF2-40B4-BE49-F238E27FC236}">
              <a16:creationId xmlns:a16="http://schemas.microsoft.com/office/drawing/2014/main" id="{B82B6C5F-012D-401E-8017-CCAD476BCD08}"/>
            </a:ext>
          </a:extLst>
        </xdr:cNvPr>
        <xdr:cNvSpPr/>
      </xdr:nvSpPr>
      <xdr:spPr>
        <a:xfrm rot="16200000">
          <a:off x="1219835" y="6447980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243840</xdr:colOff>
      <xdr:row>345</xdr:row>
      <xdr:rowOff>121920</xdr:rowOff>
    </xdr:from>
    <xdr:to>
      <xdr:col>23</xdr:col>
      <xdr:colOff>74930</xdr:colOff>
      <xdr:row>347</xdr:row>
      <xdr:rowOff>120650</xdr:rowOff>
    </xdr:to>
    <xdr:sp macro="" textlink="">
      <xdr:nvSpPr>
        <xdr:cNvPr id="2076" name="Minus 1573">
          <a:extLst>
            <a:ext uri="{FF2B5EF4-FFF2-40B4-BE49-F238E27FC236}">
              <a16:creationId xmlns:a16="http://schemas.microsoft.com/office/drawing/2014/main" id="{3FFB4445-BBDC-4189-9F8B-75814AE1FF30}"/>
            </a:ext>
          </a:extLst>
        </xdr:cNvPr>
        <xdr:cNvSpPr/>
      </xdr:nvSpPr>
      <xdr:spPr>
        <a:xfrm rot="16200000">
          <a:off x="9128760" y="61310520"/>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274320</xdr:colOff>
      <xdr:row>345</xdr:row>
      <xdr:rowOff>137160</xdr:rowOff>
    </xdr:from>
    <xdr:to>
      <xdr:col>7</xdr:col>
      <xdr:colOff>82550</xdr:colOff>
      <xdr:row>347</xdr:row>
      <xdr:rowOff>135890</xdr:rowOff>
    </xdr:to>
    <xdr:sp macro="" textlink="">
      <xdr:nvSpPr>
        <xdr:cNvPr id="2077" name="Minus 1573">
          <a:extLst>
            <a:ext uri="{FF2B5EF4-FFF2-40B4-BE49-F238E27FC236}">
              <a16:creationId xmlns:a16="http://schemas.microsoft.com/office/drawing/2014/main" id="{F5FD5888-D59D-4D2D-9DF6-523DAF4D918D}"/>
            </a:ext>
          </a:extLst>
        </xdr:cNvPr>
        <xdr:cNvSpPr/>
      </xdr:nvSpPr>
      <xdr:spPr>
        <a:xfrm rot="16200000">
          <a:off x="2842260" y="61325760"/>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253365</xdr:colOff>
      <xdr:row>363</xdr:row>
      <xdr:rowOff>134620</xdr:rowOff>
    </xdr:from>
    <xdr:to>
      <xdr:col>25</xdr:col>
      <xdr:colOff>93345</xdr:colOff>
      <xdr:row>365</xdr:row>
      <xdr:rowOff>133350</xdr:rowOff>
    </xdr:to>
    <xdr:sp macro="" textlink="">
      <xdr:nvSpPr>
        <xdr:cNvPr id="2078" name="Minus 1573">
          <a:extLst>
            <a:ext uri="{FF2B5EF4-FFF2-40B4-BE49-F238E27FC236}">
              <a16:creationId xmlns:a16="http://schemas.microsoft.com/office/drawing/2014/main" id="{FB22E189-957E-4BC3-9FC9-D0EC2FEC8E05}"/>
            </a:ext>
          </a:extLst>
        </xdr:cNvPr>
        <xdr:cNvSpPr/>
      </xdr:nvSpPr>
      <xdr:spPr>
        <a:xfrm rot="16200000">
          <a:off x="9916160" y="6447726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7</xdr:col>
      <xdr:colOff>0</xdr:colOff>
      <xdr:row>352</xdr:row>
      <xdr:rowOff>50800</xdr:rowOff>
    </xdr:from>
    <xdr:to>
      <xdr:col>7</xdr:col>
      <xdr:colOff>352425</xdr:colOff>
      <xdr:row>353</xdr:row>
      <xdr:rowOff>172720</xdr:rowOff>
    </xdr:to>
    <xdr:sp macro="" textlink="">
      <xdr:nvSpPr>
        <xdr:cNvPr id="2079" name="AutoShape 46">
          <a:extLst>
            <a:ext uri="{FF2B5EF4-FFF2-40B4-BE49-F238E27FC236}">
              <a16:creationId xmlns:a16="http://schemas.microsoft.com/office/drawing/2014/main" id="{5B64D624-7CE7-42C1-BFEA-C070065EBACA}"/>
            </a:ext>
          </a:extLst>
        </xdr:cNvPr>
        <xdr:cNvSpPr>
          <a:spLocks noChangeArrowheads="1"/>
        </xdr:cNvSpPr>
      </xdr:nvSpPr>
      <xdr:spPr>
        <a:xfrm>
          <a:off x="3055620" y="62412880"/>
          <a:ext cx="352425" cy="297180"/>
        </a:xfrm>
        <a:prstGeom prst="triangle">
          <a:avLst>
            <a:gd name="adj" fmla="val 50000"/>
          </a:avLst>
        </a:prstGeom>
        <a:solidFill>
          <a:srgbClr val="FF0000"/>
        </a:solidFill>
        <a:ln w="9525">
          <a:solidFill>
            <a:srgbClr val="000000"/>
          </a:solidFill>
          <a:miter lim="800000"/>
        </a:ln>
      </xdr:spPr>
    </xdr:sp>
    <xdr:clientData/>
  </xdr:twoCellAnchor>
  <xdr:twoCellAnchor>
    <xdr:from>
      <xdr:col>24</xdr:col>
      <xdr:colOff>236220</xdr:colOff>
      <xdr:row>345</xdr:row>
      <xdr:rowOff>137160</xdr:rowOff>
    </xdr:from>
    <xdr:to>
      <xdr:col>25</xdr:col>
      <xdr:colOff>76200</xdr:colOff>
      <xdr:row>347</xdr:row>
      <xdr:rowOff>135890</xdr:rowOff>
    </xdr:to>
    <xdr:sp macro="" textlink="">
      <xdr:nvSpPr>
        <xdr:cNvPr id="2080" name="Minus 1573">
          <a:extLst>
            <a:ext uri="{FF2B5EF4-FFF2-40B4-BE49-F238E27FC236}">
              <a16:creationId xmlns:a16="http://schemas.microsoft.com/office/drawing/2014/main" id="{B7B08B5B-0EEA-4002-BB87-F58237FCD478}"/>
            </a:ext>
          </a:extLst>
        </xdr:cNvPr>
        <xdr:cNvSpPr/>
      </xdr:nvSpPr>
      <xdr:spPr>
        <a:xfrm rot="16200000">
          <a:off x="9899015" y="6132512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335280</xdr:colOff>
      <xdr:row>355</xdr:row>
      <xdr:rowOff>160020</xdr:rowOff>
    </xdr:from>
    <xdr:to>
      <xdr:col>5</xdr:col>
      <xdr:colOff>59293</xdr:colOff>
      <xdr:row>357</xdr:row>
      <xdr:rowOff>158997</xdr:rowOff>
    </xdr:to>
    <xdr:sp macro="" textlink="">
      <xdr:nvSpPr>
        <xdr:cNvPr id="2081" name="Minus 2815">
          <a:extLst>
            <a:ext uri="{FF2B5EF4-FFF2-40B4-BE49-F238E27FC236}">
              <a16:creationId xmlns:a16="http://schemas.microsoft.com/office/drawing/2014/main" id="{AF2A0304-329D-445A-971A-5547C0348503}"/>
            </a:ext>
          </a:extLst>
        </xdr:cNvPr>
        <xdr:cNvSpPr/>
      </xdr:nvSpPr>
      <xdr:spPr>
        <a:xfrm rot="16200000">
          <a:off x="2060888" y="6314345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320040</xdr:colOff>
      <xdr:row>355</xdr:row>
      <xdr:rowOff>129540</xdr:rowOff>
    </xdr:from>
    <xdr:to>
      <xdr:col>7</xdr:col>
      <xdr:colOff>44053</xdr:colOff>
      <xdr:row>357</xdr:row>
      <xdr:rowOff>128517</xdr:rowOff>
    </xdr:to>
    <xdr:sp macro="" textlink="">
      <xdr:nvSpPr>
        <xdr:cNvPr id="2082" name="Minus 2815">
          <a:extLst>
            <a:ext uri="{FF2B5EF4-FFF2-40B4-BE49-F238E27FC236}">
              <a16:creationId xmlns:a16="http://schemas.microsoft.com/office/drawing/2014/main" id="{9E6422B5-86C6-42C4-A9EE-69618D5A4DAC}"/>
            </a:ext>
          </a:extLst>
        </xdr:cNvPr>
        <xdr:cNvSpPr/>
      </xdr:nvSpPr>
      <xdr:spPr>
        <a:xfrm rot="16200000">
          <a:off x="2845748" y="6311297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304800</xdr:colOff>
      <xdr:row>355</xdr:row>
      <xdr:rowOff>137160</xdr:rowOff>
    </xdr:from>
    <xdr:to>
      <xdr:col>13</xdr:col>
      <xdr:colOff>44053</xdr:colOff>
      <xdr:row>357</xdr:row>
      <xdr:rowOff>136137</xdr:rowOff>
    </xdr:to>
    <xdr:sp macro="" textlink="">
      <xdr:nvSpPr>
        <xdr:cNvPr id="2083" name="Minus 2815">
          <a:extLst>
            <a:ext uri="{FF2B5EF4-FFF2-40B4-BE49-F238E27FC236}">
              <a16:creationId xmlns:a16="http://schemas.microsoft.com/office/drawing/2014/main" id="{A68DA94C-8BF9-4499-9468-3861A86C72A0}"/>
            </a:ext>
          </a:extLst>
        </xdr:cNvPr>
        <xdr:cNvSpPr/>
      </xdr:nvSpPr>
      <xdr:spPr>
        <a:xfrm rot="16200000">
          <a:off x="5215568" y="6312059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304800</xdr:colOff>
      <xdr:row>355</xdr:row>
      <xdr:rowOff>129540</xdr:rowOff>
    </xdr:from>
    <xdr:to>
      <xdr:col>17</xdr:col>
      <xdr:colOff>44053</xdr:colOff>
      <xdr:row>357</xdr:row>
      <xdr:rowOff>128517</xdr:rowOff>
    </xdr:to>
    <xdr:sp macro="" textlink="">
      <xdr:nvSpPr>
        <xdr:cNvPr id="2084" name="Minus 2815">
          <a:extLst>
            <a:ext uri="{FF2B5EF4-FFF2-40B4-BE49-F238E27FC236}">
              <a16:creationId xmlns:a16="http://schemas.microsoft.com/office/drawing/2014/main" id="{C8AFA25F-BFC4-428A-BC8A-E569AE5C8181}"/>
            </a:ext>
          </a:extLst>
        </xdr:cNvPr>
        <xdr:cNvSpPr/>
      </xdr:nvSpPr>
      <xdr:spPr>
        <a:xfrm rot="16200000">
          <a:off x="6785288" y="6311297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274320</xdr:colOff>
      <xdr:row>345</xdr:row>
      <xdr:rowOff>144780</xdr:rowOff>
    </xdr:from>
    <xdr:to>
      <xdr:col>21</xdr:col>
      <xdr:colOff>82550</xdr:colOff>
      <xdr:row>347</xdr:row>
      <xdr:rowOff>143510</xdr:rowOff>
    </xdr:to>
    <xdr:sp macro="" textlink="">
      <xdr:nvSpPr>
        <xdr:cNvPr id="2085" name="Minus 1573">
          <a:extLst>
            <a:ext uri="{FF2B5EF4-FFF2-40B4-BE49-F238E27FC236}">
              <a16:creationId xmlns:a16="http://schemas.microsoft.com/office/drawing/2014/main" id="{5C0130E1-2204-4788-A1B6-32A15406ADA7}"/>
            </a:ext>
          </a:extLst>
        </xdr:cNvPr>
        <xdr:cNvSpPr/>
      </xdr:nvSpPr>
      <xdr:spPr>
        <a:xfrm rot="16200000">
          <a:off x="8359140" y="61333380"/>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236220</xdr:colOff>
      <xdr:row>345</xdr:row>
      <xdr:rowOff>137160</xdr:rowOff>
    </xdr:from>
    <xdr:to>
      <xdr:col>27</xdr:col>
      <xdr:colOff>90170</xdr:colOff>
      <xdr:row>347</xdr:row>
      <xdr:rowOff>135890</xdr:rowOff>
    </xdr:to>
    <xdr:sp macro="" textlink="">
      <xdr:nvSpPr>
        <xdr:cNvPr id="2086" name="Minus 1573">
          <a:extLst>
            <a:ext uri="{FF2B5EF4-FFF2-40B4-BE49-F238E27FC236}">
              <a16:creationId xmlns:a16="http://schemas.microsoft.com/office/drawing/2014/main" id="{F0E12D19-82A0-400F-87DC-15271FBB321C}"/>
            </a:ext>
          </a:extLst>
        </xdr:cNvPr>
        <xdr:cNvSpPr/>
      </xdr:nvSpPr>
      <xdr:spPr>
        <a:xfrm rot="16200000">
          <a:off x="10668000" y="61325760"/>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251460</xdr:colOff>
      <xdr:row>345</xdr:row>
      <xdr:rowOff>137160</xdr:rowOff>
    </xdr:from>
    <xdr:to>
      <xdr:col>11</xdr:col>
      <xdr:colOff>74930</xdr:colOff>
      <xdr:row>347</xdr:row>
      <xdr:rowOff>135890</xdr:rowOff>
    </xdr:to>
    <xdr:sp macro="" textlink="">
      <xdr:nvSpPr>
        <xdr:cNvPr id="2087" name="Minus 1573">
          <a:extLst>
            <a:ext uri="{FF2B5EF4-FFF2-40B4-BE49-F238E27FC236}">
              <a16:creationId xmlns:a16="http://schemas.microsoft.com/office/drawing/2014/main" id="{ED38F1C4-AEB8-40DD-A059-834B05DBBDD2}"/>
            </a:ext>
          </a:extLst>
        </xdr:cNvPr>
        <xdr:cNvSpPr/>
      </xdr:nvSpPr>
      <xdr:spPr>
        <a:xfrm rot="16200000">
          <a:off x="4419600" y="61325760"/>
          <a:ext cx="349250" cy="2425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335280</xdr:colOff>
      <xdr:row>345</xdr:row>
      <xdr:rowOff>121920</xdr:rowOff>
    </xdr:from>
    <xdr:to>
      <xdr:col>5</xdr:col>
      <xdr:colOff>59293</xdr:colOff>
      <xdr:row>347</xdr:row>
      <xdr:rowOff>120897</xdr:rowOff>
    </xdr:to>
    <xdr:sp macro="" textlink="">
      <xdr:nvSpPr>
        <xdr:cNvPr id="2088" name="Minus 2815">
          <a:extLst>
            <a:ext uri="{FF2B5EF4-FFF2-40B4-BE49-F238E27FC236}">
              <a16:creationId xmlns:a16="http://schemas.microsoft.com/office/drawing/2014/main" id="{39A6A82D-0AD5-42ED-B22D-556356DC398B}"/>
            </a:ext>
          </a:extLst>
        </xdr:cNvPr>
        <xdr:cNvSpPr/>
      </xdr:nvSpPr>
      <xdr:spPr>
        <a:xfrm rot="16200000">
          <a:off x="2060888" y="6135275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342900</xdr:colOff>
      <xdr:row>254</xdr:row>
      <xdr:rowOff>152400</xdr:rowOff>
    </xdr:from>
    <xdr:to>
      <xdr:col>1</xdr:col>
      <xdr:colOff>123825</xdr:colOff>
      <xdr:row>256</xdr:row>
      <xdr:rowOff>151130</xdr:rowOff>
    </xdr:to>
    <xdr:sp macro="" textlink="">
      <xdr:nvSpPr>
        <xdr:cNvPr id="2089" name="Minus 1363">
          <a:extLst>
            <a:ext uri="{FF2B5EF4-FFF2-40B4-BE49-F238E27FC236}">
              <a16:creationId xmlns:a16="http://schemas.microsoft.com/office/drawing/2014/main" id="{8F10A36F-7A5C-4DE8-8DA7-967A7D936F40}"/>
            </a:ext>
          </a:extLst>
        </xdr:cNvPr>
        <xdr:cNvSpPr/>
      </xdr:nvSpPr>
      <xdr:spPr>
        <a:xfrm rot="16200000">
          <a:off x="329248" y="45352652"/>
          <a:ext cx="349250" cy="3219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396240</xdr:colOff>
      <xdr:row>355</xdr:row>
      <xdr:rowOff>129540</xdr:rowOff>
    </xdr:from>
    <xdr:to>
      <xdr:col>3</xdr:col>
      <xdr:colOff>44053</xdr:colOff>
      <xdr:row>357</xdr:row>
      <xdr:rowOff>128517</xdr:rowOff>
    </xdr:to>
    <xdr:sp macro="" textlink="">
      <xdr:nvSpPr>
        <xdr:cNvPr id="2090" name="Minus 2815">
          <a:extLst>
            <a:ext uri="{FF2B5EF4-FFF2-40B4-BE49-F238E27FC236}">
              <a16:creationId xmlns:a16="http://schemas.microsoft.com/office/drawing/2014/main" id="{367559F4-379B-4D35-9059-293B26C18A7E}"/>
            </a:ext>
          </a:extLst>
        </xdr:cNvPr>
        <xdr:cNvSpPr/>
      </xdr:nvSpPr>
      <xdr:spPr>
        <a:xfrm rot="16200000">
          <a:off x="1230308" y="6311297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327660</xdr:colOff>
      <xdr:row>355</xdr:row>
      <xdr:rowOff>152400</xdr:rowOff>
    </xdr:from>
    <xdr:to>
      <xdr:col>21</xdr:col>
      <xdr:colOff>51673</xdr:colOff>
      <xdr:row>357</xdr:row>
      <xdr:rowOff>151377</xdr:rowOff>
    </xdr:to>
    <xdr:sp macro="" textlink="">
      <xdr:nvSpPr>
        <xdr:cNvPr id="2091" name="Minus 2815">
          <a:extLst>
            <a:ext uri="{FF2B5EF4-FFF2-40B4-BE49-F238E27FC236}">
              <a16:creationId xmlns:a16="http://schemas.microsoft.com/office/drawing/2014/main" id="{0248E34A-5E0A-4E80-A6D4-4ADB0F9E8143}"/>
            </a:ext>
          </a:extLst>
        </xdr:cNvPr>
        <xdr:cNvSpPr/>
      </xdr:nvSpPr>
      <xdr:spPr>
        <a:xfrm rot="16200000">
          <a:off x="8370248" y="6313583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274320</xdr:colOff>
      <xdr:row>216</xdr:row>
      <xdr:rowOff>137160</xdr:rowOff>
    </xdr:from>
    <xdr:to>
      <xdr:col>5</xdr:col>
      <xdr:colOff>87630</xdr:colOff>
      <xdr:row>218</xdr:row>
      <xdr:rowOff>135890</xdr:rowOff>
    </xdr:to>
    <xdr:sp macro="" textlink="">
      <xdr:nvSpPr>
        <xdr:cNvPr id="2092" name="Minus 2830">
          <a:extLst>
            <a:ext uri="{FF2B5EF4-FFF2-40B4-BE49-F238E27FC236}">
              <a16:creationId xmlns:a16="http://schemas.microsoft.com/office/drawing/2014/main" id="{FAA4F67F-0D04-4B60-A884-4CECC20D77B0}"/>
            </a:ext>
          </a:extLst>
        </xdr:cNvPr>
        <xdr:cNvSpPr/>
      </xdr:nvSpPr>
      <xdr:spPr>
        <a:xfrm rot="16200000">
          <a:off x="2044700" y="387146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251460</xdr:colOff>
      <xdr:row>355</xdr:row>
      <xdr:rowOff>144780</xdr:rowOff>
    </xdr:from>
    <xdr:to>
      <xdr:col>19</xdr:col>
      <xdr:colOff>87630</xdr:colOff>
      <xdr:row>357</xdr:row>
      <xdr:rowOff>143510</xdr:rowOff>
    </xdr:to>
    <xdr:sp macro="" textlink="">
      <xdr:nvSpPr>
        <xdr:cNvPr id="2093" name="Minus 2830">
          <a:extLst>
            <a:ext uri="{FF2B5EF4-FFF2-40B4-BE49-F238E27FC236}">
              <a16:creationId xmlns:a16="http://schemas.microsoft.com/office/drawing/2014/main" id="{A744DFDC-CD05-4F1B-A867-C8F001EBA366}"/>
            </a:ext>
          </a:extLst>
        </xdr:cNvPr>
        <xdr:cNvSpPr/>
      </xdr:nvSpPr>
      <xdr:spPr>
        <a:xfrm rot="16200000">
          <a:off x="7561580" y="630834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259080</xdr:colOff>
      <xdr:row>355</xdr:row>
      <xdr:rowOff>144780</xdr:rowOff>
    </xdr:from>
    <xdr:to>
      <xdr:col>11</xdr:col>
      <xdr:colOff>87630</xdr:colOff>
      <xdr:row>357</xdr:row>
      <xdr:rowOff>143510</xdr:rowOff>
    </xdr:to>
    <xdr:sp macro="" textlink="">
      <xdr:nvSpPr>
        <xdr:cNvPr id="2094" name="Minus 2830">
          <a:extLst>
            <a:ext uri="{FF2B5EF4-FFF2-40B4-BE49-F238E27FC236}">
              <a16:creationId xmlns:a16="http://schemas.microsoft.com/office/drawing/2014/main" id="{223E605D-C387-4904-931D-F43BC6080233}"/>
            </a:ext>
          </a:extLst>
        </xdr:cNvPr>
        <xdr:cNvSpPr/>
      </xdr:nvSpPr>
      <xdr:spPr>
        <a:xfrm rot="16200000">
          <a:off x="4429760" y="630834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266700</xdr:colOff>
      <xdr:row>355</xdr:row>
      <xdr:rowOff>144780</xdr:rowOff>
    </xdr:from>
    <xdr:to>
      <xdr:col>9</xdr:col>
      <xdr:colOff>80010</xdr:colOff>
      <xdr:row>357</xdr:row>
      <xdr:rowOff>143510</xdr:rowOff>
    </xdr:to>
    <xdr:sp macro="" textlink="">
      <xdr:nvSpPr>
        <xdr:cNvPr id="2095" name="Minus 2830">
          <a:extLst>
            <a:ext uri="{FF2B5EF4-FFF2-40B4-BE49-F238E27FC236}">
              <a16:creationId xmlns:a16="http://schemas.microsoft.com/office/drawing/2014/main" id="{1D0581DA-B9A8-4704-91A2-A22ED9A975E1}"/>
            </a:ext>
          </a:extLst>
        </xdr:cNvPr>
        <xdr:cNvSpPr/>
      </xdr:nvSpPr>
      <xdr:spPr>
        <a:xfrm rot="16200000">
          <a:off x="3637280" y="630834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274320</xdr:colOff>
      <xdr:row>318</xdr:row>
      <xdr:rowOff>160020</xdr:rowOff>
    </xdr:from>
    <xdr:to>
      <xdr:col>5</xdr:col>
      <xdr:colOff>87630</xdr:colOff>
      <xdr:row>320</xdr:row>
      <xdr:rowOff>158750</xdr:rowOff>
    </xdr:to>
    <xdr:sp macro="" textlink="">
      <xdr:nvSpPr>
        <xdr:cNvPr id="2096" name="Minus 2830">
          <a:extLst>
            <a:ext uri="{FF2B5EF4-FFF2-40B4-BE49-F238E27FC236}">
              <a16:creationId xmlns:a16="http://schemas.microsoft.com/office/drawing/2014/main" id="{ECFCD0B3-C16E-49F6-8C6E-C844F286F707}"/>
            </a:ext>
          </a:extLst>
        </xdr:cNvPr>
        <xdr:cNvSpPr/>
      </xdr:nvSpPr>
      <xdr:spPr>
        <a:xfrm rot="16200000">
          <a:off x="2044700" y="566140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243840</xdr:colOff>
      <xdr:row>216</xdr:row>
      <xdr:rowOff>144780</xdr:rowOff>
    </xdr:from>
    <xdr:to>
      <xdr:col>19</xdr:col>
      <xdr:colOff>80010</xdr:colOff>
      <xdr:row>218</xdr:row>
      <xdr:rowOff>143510</xdr:rowOff>
    </xdr:to>
    <xdr:sp macro="" textlink="">
      <xdr:nvSpPr>
        <xdr:cNvPr id="2097" name="Minus 2830">
          <a:extLst>
            <a:ext uri="{FF2B5EF4-FFF2-40B4-BE49-F238E27FC236}">
              <a16:creationId xmlns:a16="http://schemas.microsoft.com/office/drawing/2014/main" id="{9FA9E5DE-2512-480E-B072-0A9684E3CCD9}"/>
            </a:ext>
          </a:extLst>
        </xdr:cNvPr>
        <xdr:cNvSpPr/>
      </xdr:nvSpPr>
      <xdr:spPr>
        <a:xfrm rot="16200000">
          <a:off x="7553960" y="387223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281940</xdr:colOff>
      <xdr:row>216</xdr:row>
      <xdr:rowOff>167640</xdr:rowOff>
    </xdr:from>
    <xdr:to>
      <xdr:col>21</xdr:col>
      <xdr:colOff>95250</xdr:colOff>
      <xdr:row>218</xdr:row>
      <xdr:rowOff>166370</xdr:rowOff>
    </xdr:to>
    <xdr:sp macro="" textlink="">
      <xdr:nvSpPr>
        <xdr:cNvPr id="2098" name="Minus 2830">
          <a:extLst>
            <a:ext uri="{FF2B5EF4-FFF2-40B4-BE49-F238E27FC236}">
              <a16:creationId xmlns:a16="http://schemas.microsoft.com/office/drawing/2014/main" id="{990507AF-BC48-4290-92B7-CA6AC1B6A416}"/>
            </a:ext>
          </a:extLst>
        </xdr:cNvPr>
        <xdr:cNvSpPr/>
      </xdr:nvSpPr>
      <xdr:spPr>
        <a:xfrm rot="16200000">
          <a:off x="8369300" y="387451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266700</xdr:colOff>
      <xdr:row>345</xdr:row>
      <xdr:rowOff>160020</xdr:rowOff>
    </xdr:from>
    <xdr:to>
      <xdr:col>15</xdr:col>
      <xdr:colOff>95250</xdr:colOff>
      <xdr:row>347</xdr:row>
      <xdr:rowOff>158750</xdr:rowOff>
    </xdr:to>
    <xdr:sp macro="" textlink="">
      <xdr:nvSpPr>
        <xdr:cNvPr id="2099" name="Minus 2830">
          <a:extLst>
            <a:ext uri="{FF2B5EF4-FFF2-40B4-BE49-F238E27FC236}">
              <a16:creationId xmlns:a16="http://schemas.microsoft.com/office/drawing/2014/main" id="{C866AAB6-3BDB-4123-843E-0636C020562C}"/>
            </a:ext>
          </a:extLst>
        </xdr:cNvPr>
        <xdr:cNvSpPr/>
      </xdr:nvSpPr>
      <xdr:spPr>
        <a:xfrm rot="16200000">
          <a:off x="6007100" y="613460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266700</xdr:colOff>
      <xdr:row>345</xdr:row>
      <xdr:rowOff>167640</xdr:rowOff>
    </xdr:from>
    <xdr:to>
      <xdr:col>17</xdr:col>
      <xdr:colOff>95250</xdr:colOff>
      <xdr:row>347</xdr:row>
      <xdr:rowOff>166370</xdr:rowOff>
    </xdr:to>
    <xdr:sp macro="" textlink="">
      <xdr:nvSpPr>
        <xdr:cNvPr id="2100" name="Minus 2830">
          <a:extLst>
            <a:ext uri="{FF2B5EF4-FFF2-40B4-BE49-F238E27FC236}">
              <a16:creationId xmlns:a16="http://schemas.microsoft.com/office/drawing/2014/main" id="{F847BEEF-7E79-481D-A58E-38764D14BE7B}"/>
            </a:ext>
          </a:extLst>
        </xdr:cNvPr>
        <xdr:cNvSpPr/>
      </xdr:nvSpPr>
      <xdr:spPr>
        <a:xfrm rot="16200000">
          <a:off x="6791960" y="613537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251460</xdr:colOff>
      <xdr:row>216</xdr:row>
      <xdr:rowOff>144780</xdr:rowOff>
    </xdr:from>
    <xdr:to>
      <xdr:col>23</xdr:col>
      <xdr:colOff>87630</xdr:colOff>
      <xdr:row>218</xdr:row>
      <xdr:rowOff>143510</xdr:rowOff>
    </xdr:to>
    <xdr:sp macro="" textlink="">
      <xdr:nvSpPr>
        <xdr:cNvPr id="2101" name="Minus 2830">
          <a:extLst>
            <a:ext uri="{FF2B5EF4-FFF2-40B4-BE49-F238E27FC236}">
              <a16:creationId xmlns:a16="http://schemas.microsoft.com/office/drawing/2014/main" id="{616082C8-FE23-493F-8964-CB9FB4B74056}"/>
            </a:ext>
          </a:extLst>
        </xdr:cNvPr>
        <xdr:cNvSpPr/>
      </xdr:nvSpPr>
      <xdr:spPr>
        <a:xfrm rot="16200000">
          <a:off x="9138920" y="387223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281940</xdr:colOff>
      <xdr:row>216</xdr:row>
      <xdr:rowOff>122856</xdr:rowOff>
    </xdr:from>
    <xdr:to>
      <xdr:col>7</xdr:col>
      <xdr:colOff>95250</xdr:colOff>
      <xdr:row>218</xdr:row>
      <xdr:rowOff>121586</xdr:rowOff>
    </xdr:to>
    <xdr:sp macro="" textlink="">
      <xdr:nvSpPr>
        <xdr:cNvPr id="2102" name="Minus 2830">
          <a:extLst>
            <a:ext uri="{FF2B5EF4-FFF2-40B4-BE49-F238E27FC236}">
              <a16:creationId xmlns:a16="http://schemas.microsoft.com/office/drawing/2014/main" id="{4919C888-E7FF-48E9-82BF-1AD5F4C5E61E}"/>
            </a:ext>
          </a:extLst>
        </xdr:cNvPr>
        <xdr:cNvSpPr/>
      </xdr:nvSpPr>
      <xdr:spPr>
        <a:xfrm rot="16200000">
          <a:off x="2856230" y="39427464"/>
          <a:ext cx="356403" cy="24873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259080</xdr:colOff>
      <xdr:row>345</xdr:row>
      <xdr:rowOff>152400</xdr:rowOff>
    </xdr:from>
    <xdr:to>
      <xdr:col>13</xdr:col>
      <xdr:colOff>87630</xdr:colOff>
      <xdr:row>347</xdr:row>
      <xdr:rowOff>151130</xdr:rowOff>
    </xdr:to>
    <xdr:sp macro="" textlink="">
      <xdr:nvSpPr>
        <xdr:cNvPr id="2103" name="Minus 2830">
          <a:extLst>
            <a:ext uri="{FF2B5EF4-FFF2-40B4-BE49-F238E27FC236}">
              <a16:creationId xmlns:a16="http://schemas.microsoft.com/office/drawing/2014/main" id="{5218EC0E-4BF5-4190-841C-468AC2249F23}"/>
            </a:ext>
          </a:extLst>
        </xdr:cNvPr>
        <xdr:cNvSpPr/>
      </xdr:nvSpPr>
      <xdr:spPr>
        <a:xfrm rot="16200000">
          <a:off x="5214620" y="613384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352425</xdr:colOff>
      <xdr:row>318</xdr:row>
      <xdr:rowOff>142875</xdr:rowOff>
    </xdr:from>
    <xdr:to>
      <xdr:col>21</xdr:col>
      <xdr:colOff>76438</xdr:colOff>
      <xdr:row>320</xdr:row>
      <xdr:rowOff>141852</xdr:rowOff>
    </xdr:to>
    <xdr:sp macro="" textlink="">
      <xdr:nvSpPr>
        <xdr:cNvPr id="2104" name="Minus 2737">
          <a:extLst>
            <a:ext uri="{FF2B5EF4-FFF2-40B4-BE49-F238E27FC236}">
              <a16:creationId xmlns:a16="http://schemas.microsoft.com/office/drawing/2014/main" id="{37C4E51D-3E76-4650-9CCD-BE80A896C4BC}"/>
            </a:ext>
          </a:extLst>
        </xdr:cNvPr>
        <xdr:cNvSpPr/>
      </xdr:nvSpPr>
      <xdr:spPr>
        <a:xfrm rot="16200000">
          <a:off x="8395013" y="56641687"/>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171450</xdr:colOff>
      <xdr:row>360</xdr:row>
      <xdr:rowOff>47625</xdr:rowOff>
    </xdr:from>
    <xdr:to>
      <xdr:col>9</xdr:col>
      <xdr:colOff>165735</xdr:colOff>
      <xdr:row>360</xdr:row>
      <xdr:rowOff>152400</xdr:rowOff>
    </xdr:to>
    <xdr:sp macro="" textlink="">
      <xdr:nvSpPr>
        <xdr:cNvPr id="2105" name="Freeform 10707">
          <a:extLst>
            <a:ext uri="{FF2B5EF4-FFF2-40B4-BE49-F238E27FC236}">
              <a16:creationId xmlns:a16="http://schemas.microsoft.com/office/drawing/2014/main" id="{D35F75FA-6132-4D25-9A2B-C01B0447437D}"/>
            </a:ext>
          </a:extLst>
        </xdr:cNvPr>
        <xdr:cNvSpPr/>
      </xdr:nvSpPr>
      <xdr:spPr>
        <a:xfrm>
          <a:off x="3227070" y="63811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171450</xdr:colOff>
      <xdr:row>360</xdr:row>
      <xdr:rowOff>47625</xdr:rowOff>
    </xdr:from>
    <xdr:to>
      <xdr:col>7</xdr:col>
      <xdr:colOff>165735</xdr:colOff>
      <xdr:row>360</xdr:row>
      <xdr:rowOff>152400</xdr:rowOff>
    </xdr:to>
    <xdr:sp macro="" textlink="">
      <xdr:nvSpPr>
        <xdr:cNvPr id="2106" name="Freeform 10707">
          <a:extLst>
            <a:ext uri="{FF2B5EF4-FFF2-40B4-BE49-F238E27FC236}">
              <a16:creationId xmlns:a16="http://schemas.microsoft.com/office/drawing/2014/main" id="{24E3C196-7CF3-4F97-B311-06FB2C4D92E2}"/>
            </a:ext>
          </a:extLst>
        </xdr:cNvPr>
        <xdr:cNvSpPr/>
      </xdr:nvSpPr>
      <xdr:spPr>
        <a:xfrm>
          <a:off x="2426970" y="63811785"/>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163195</xdr:colOff>
      <xdr:row>360</xdr:row>
      <xdr:rowOff>37465</xdr:rowOff>
    </xdr:from>
    <xdr:to>
      <xdr:col>5</xdr:col>
      <xdr:colOff>172720</xdr:colOff>
      <xdr:row>360</xdr:row>
      <xdr:rowOff>142240</xdr:rowOff>
    </xdr:to>
    <xdr:sp macro="" textlink="">
      <xdr:nvSpPr>
        <xdr:cNvPr id="2107" name="Freeform 10707">
          <a:extLst>
            <a:ext uri="{FF2B5EF4-FFF2-40B4-BE49-F238E27FC236}">
              <a16:creationId xmlns:a16="http://schemas.microsoft.com/office/drawing/2014/main" id="{26893B4F-EF7C-4E46-A277-B5806DA4D7BB}"/>
            </a:ext>
          </a:extLst>
        </xdr:cNvPr>
        <xdr:cNvSpPr/>
      </xdr:nvSpPr>
      <xdr:spPr>
        <a:xfrm>
          <a:off x="1603375" y="63801625"/>
          <a:ext cx="8248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190501</xdr:colOff>
      <xdr:row>360</xdr:row>
      <xdr:rowOff>41910</xdr:rowOff>
    </xdr:from>
    <xdr:to>
      <xdr:col>3</xdr:col>
      <xdr:colOff>143511</xdr:colOff>
      <xdr:row>360</xdr:row>
      <xdr:rowOff>167640</xdr:rowOff>
    </xdr:to>
    <xdr:sp macro="" textlink="">
      <xdr:nvSpPr>
        <xdr:cNvPr id="2108" name="Freeform 10707">
          <a:extLst>
            <a:ext uri="{FF2B5EF4-FFF2-40B4-BE49-F238E27FC236}">
              <a16:creationId xmlns:a16="http://schemas.microsoft.com/office/drawing/2014/main" id="{F4E9B47D-7B1D-41F2-861E-BA32FBE444B1}"/>
            </a:ext>
          </a:extLst>
        </xdr:cNvPr>
        <xdr:cNvSpPr/>
      </xdr:nvSpPr>
      <xdr:spPr>
        <a:xfrm>
          <a:off x="731521" y="63806070"/>
          <a:ext cx="852170" cy="12573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171450</xdr:colOff>
      <xdr:row>352</xdr:row>
      <xdr:rowOff>47625</xdr:rowOff>
    </xdr:from>
    <xdr:to>
      <xdr:col>27</xdr:col>
      <xdr:colOff>210185</xdr:colOff>
      <xdr:row>352</xdr:row>
      <xdr:rowOff>152400</xdr:rowOff>
    </xdr:to>
    <xdr:sp macro="" textlink="">
      <xdr:nvSpPr>
        <xdr:cNvPr id="2109" name="Freeform 10707">
          <a:extLst>
            <a:ext uri="{FF2B5EF4-FFF2-40B4-BE49-F238E27FC236}">
              <a16:creationId xmlns:a16="http://schemas.microsoft.com/office/drawing/2014/main" id="{BDD5D707-5344-423C-B359-2AE20781F39E}"/>
            </a:ext>
          </a:extLst>
        </xdr:cNvPr>
        <xdr:cNvSpPr/>
      </xdr:nvSpPr>
      <xdr:spPr>
        <a:xfrm>
          <a:off x="10290810" y="62409705"/>
          <a:ext cx="79311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184150</xdr:colOff>
      <xdr:row>360</xdr:row>
      <xdr:rowOff>50800</xdr:rowOff>
    </xdr:from>
    <xdr:to>
      <xdr:col>1</xdr:col>
      <xdr:colOff>193675</xdr:colOff>
      <xdr:row>360</xdr:row>
      <xdr:rowOff>155575</xdr:rowOff>
    </xdr:to>
    <xdr:sp macro="" textlink="">
      <xdr:nvSpPr>
        <xdr:cNvPr id="2110" name="Freeform 10707">
          <a:extLst>
            <a:ext uri="{FF2B5EF4-FFF2-40B4-BE49-F238E27FC236}">
              <a16:creationId xmlns:a16="http://schemas.microsoft.com/office/drawing/2014/main" id="{332BB871-B159-4A31-9DDD-672573791EF0}"/>
            </a:ext>
          </a:extLst>
        </xdr:cNvPr>
        <xdr:cNvSpPr/>
      </xdr:nvSpPr>
      <xdr:spPr>
        <a:xfrm>
          <a:off x="184150" y="63814960"/>
          <a:ext cx="55054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26</xdr:col>
      <xdr:colOff>262572</xdr:colOff>
      <xdr:row>234</xdr:row>
      <xdr:rowOff>132397</xdr:rowOff>
    </xdr:from>
    <xdr:to>
      <xdr:col>27</xdr:col>
      <xdr:colOff>71437</xdr:colOff>
      <xdr:row>236</xdr:row>
      <xdr:rowOff>130492</xdr:rowOff>
    </xdr:to>
    <xdr:sp macro="" textlink="">
      <xdr:nvSpPr>
        <xdr:cNvPr id="2118" name="Minus 2803">
          <a:extLst>
            <a:ext uri="{FF2B5EF4-FFF2-40B4-BE49-F238E27FC236}">
              <a16:creationId xmlns:a16="http://schemas.microsoft.com/office/drawing/2014/main" id="{61198DD3-EC39-4062-BCD0-FA154ABF40B8}"/>
            </a:ext>
          </a:extLst>
        </xdr:cNvPr>
        <xdr:cNvSpPr/>
      </xdr:nvSpPr>
      <xdr:spPr>
        <a:xfrm rot="16200000">
          <a:off x="10672127" y="41889362"/>
          <a:ext cx="348615" cy="19748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284162</xdr:colOff>
      <xdr:row>355</xdr:row>
      <xdr:rowOff>139382</xdr:rowOff>
    </xdr:from>
    <xdr:to>
      <xdr:col>25</xdr:col>
      <xdr:colOff>78422</xdr:colOff>
      <xdr:row>357</xdr:row>
      <xdr:rowOff>137477</xdr:rowOff>
    </xdr:to>
    <xdr:sp macro="" textlink="">
      <xdr:nvSpPr>
        <xdr:cNvPr id="2119" name="Minus 2803">
          <a:extLst>
            <a:ext uri="{FF2B5EF4-FFF2-40B4-BE49-F238E27FC236}">
              <a16:creationId xmlns:a16="http://schemas.microsoft.com/office/drawing/2014/main" id="{D99ABCC9-B70B-4826-A3EF-97A61AF439B8}"/>
            </a:ext>
          </a:extLst>
        </xdr:cNvPr>
        <xdr:cNvSpPr/>
      </xdr:nvSpPr>
      <xdr:spPr>
        <a:xfrm rot="16200000">
          <a:off x="9924414" y="63102490"/>
          <a:ext cx="348615"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11</xdr:col>
      <xdr:colOff>12700</xdr:colOff>
      <xdr:row>213</xdr:row>
      <xdr:rowOff>54610</xdr:rowOff>
    </xdr:from>
    <xdr:to>
      <xdr:col>12</xdr:col>
      <xdr:colOff>9525</xdr:colOff>
      <xdr:row>214</xdr:row>
      <xdr:rowOff>172720</xdr:rowOff>
    </xdr:to>
    <xdr:sp macro="" textlink="">
      <xdr:nvSpPr>
        <xdr:cNvPr id="2120" name="AutoShape 46">
          <a:extLst>
            <a:ext uri="{FF2B5EF4-FFF2-40B4-BE49-F238E27FC236}">
              <a16:creationId xmlns:a16="http://schemas.microsoft.com/office/drawing/2014/main" id="{62E62857-A600-4F4C-9EB7-D6E5553430F3}"/>
            </a:ext>
          </a:extLst>
        </xdr:cNvPr>
        <xdr:cNvSpPr>
          <a:spLocks noChangeArrowheads="1"/>
        </xdr:cNvSpPr>
      </xdr:nvSpPr>
      <xdr:spPr>
        <a:xfrm>
          <a:off x="4653280" y="38055550"/>
          <a:ext cx="362585" cy="293370"/>
        </a:xfrm>
        <a:prstGeom prst="triangle">
          <a:avLst>
            <a:gd name="adj" fmla="val 50000"/>
          </a:avLst>
        </a:prstGeom>
        <a:solidFill>
          <a:srgbClr val="FF0000"/>
        </a:solidFill>
        <a:ln w="9525">
          <a:solidFill>
            <a:srgbClr val="000000"/>
          </a:solidFill>
          <a:miter lim="800000"/>
        </a:ln>
      </xdr:spPr>
    </xdr:sp>
    <xdr:clientData/>
  </xdr:twoCellAnchor>
  <xdr:twoCellAnchor>
    <xdr:from>
      <xdr:col>2</xdr:col>
      <xdr:colOff>345122</xdr:colOff>
      <xdr:row>216</xdr:row>
      <xdr:rowOff>116522</xdr:rowOff>
    </xdr:from>
    <xdr:to>
      <xdr:col>3</xdr:col>
      <xdr:colOff>84772</xdr:colOff>
      <xdr:row>218</xdr:row>
      <xdr:rowOff>115252</xdr:rowOff>
    </xdr:to>
    <xdr:sp macro="" textlink="">
      <xdr:nvSpPr>
        <xdr:cNvPr id="2122" name="Minus 2830">
          <a:extLst>
            <a:ext uri="{FF2B5EF4-FFF2-40B4-BE49-F238E27FC236}">
              <a16:creationId xmlns:a16="http://schemas.microsoft.com/office/drawing/2014/main" id="{54F8A8ED-06D7-471E-B99E-6CD15A6C04A0}"/>
            </a:ext>
          </a:extLst>
        </xdr:cNvPr>
        <xdr:cNvSpPr/>
      </xdr:nvSpPr>
      <xdr:spPr>
        <a:xfrm rot="16200000">
          <a:off x="1225232" y="38692772"/>
          <a:ext cx="349250" cy="25019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13</xdr:col>
      <xdr:colOff>172720</xdr:colOff>
      <xdr:row>342</xdr:row>
      <xdr:rowOff>47625</xdr:rowOff>
    </xdr:from>
    <xdr:to>
      <xdr:col>15</xdr:col>
      <xdr:colOff>201295</xdr:colOff>
      <xdr:row>342</xdr:row>
      <xdr:rowOff>137160</xdr:rowOff>
    </xdr:to>
    <xdr:sp macro="" textlink="">
      <xdr:nvSpPr>
        <xdr:cNvPr id="2123" name="Freeform 10707">
          <a:extLst>
            <a:ext uri="{FF2B5EF4-FFF2-40B4-BE49-F238E27FC236}">
              <a16:creationId xmlns:a16="http://schemas.microsoft.com/office/drawing/2014/main" id="{F5AE2D60-D717-4DCE-8FF4-A3B74D150BA4}"/>
            </a:ext>
          </a:extLst>
        </xdr:cNvPr>
        <xdr:cNvSpPr/>
      </xdr:nvSpPr>
      <xdr:spPr>
        <a:xfrm>
          <a:off x="5598160" y="60657105"/>
          <a:ext cx="813435" cy="895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0</xdr:colOff>
      <xdr:row>231</xdr:row>
      <xdr:rowOff>50800</xdr:rowOff>
    </xdr:from>
    <xdr:to>
      <xdr:col>2</xdr:col>
      <xdr:colOff>1271</xdr:colOff>
      <xdr:row>233</xdr:row>
      <xdr:rowOff>15240</xdr:rowOff>
    </xdr:to>
    <xdr:sp macro="" textlink="">
      <xdr:nvSpPr>
        <xdr:cNvPr id="2124" name="AutoShape 46">
          <a:extLst>
            <a:ext uri="{FF2B5EF4-FFF2-40B4-BE49-F238E27FC236}">
              <a16:creationId xmlns:a16="http://schemas.microsoft.com/office/drawing/2014/main" id="{51525EB1-9DBF-4959-8D4D-26FBF2C8C757}"/>
            </a:ext>
          </a:extLst>
        </xdr:cNvPr>
        <xdr:cNvSpPr>
          <a:spLocks noChangeArrowheads="1"/>
        </xdr:cNvSpPr>
      </xdr:nvSpPr>
      <xdr:spPr>
        <a:xfrm>
          <a:off x="541020" y="41206420"/>
          <a:ext cx="389891" cy="314960"/>
        </a:xfrm>
        <a:prstGeom prst="triangle">
          <a:avLst>
            <a:gd name="adj" fmla="val 50000"/>
          </a:avLst>
        </a:prstGeom>
        <a:solidFill>
          <a:srgbClr val="FF0000"/>
        </a:solidFill>
        <a:ln w="9525">
          <a:solidFill>
            <a:srgbClr val="000000"/>
          </a:solidFill>
          <a:miter lim="800000"/>
        </a:ln>
      </xdr:spPr>
    </xdr:sp>
    <xdr:clientData/>
  </xdr:twoCellAnchor>
  <xdr:twoCellAnchor>
    <xdr:from>
      <xdr:col>12</xdr:col>
      <xdr:colOff>417195</xdr:colOff>
      <xdr:row>213</xdr:row>
      <xdr:rowOff>60325</xdr:rowOff>
    </xdr:from>
    <xdr:to>
      <xdr:col>13</xdr:col>
      <xdr:colOff>360680</xdr:colOff>
      <xdr:row>215</xdr:row>
      <xdr:rowOff>3175</xdr:rowOff>
    </xdr:to>
    <xdr:sp macro="" textlink="">
      <xdr:nvSpPr>
        <xdr:cNvPr id="2125" name="AutoShape 46">
          <a:extLst>
            <a:ext uri="{FF2B5EF4-FFF2-40B4-BE49-F238E27FC236}">
              <a16:creationId xmlns:a16="http://schemas.microsoft.com/office/drawing/2014/main" id="{E6D417A8-055C-4990-BA61-4E502CF741CF}"/>
            </a:ext>
          </a:extLst>
        </xdr:cNvPr>
        <xdr:cNvSpPr>
          <a:spLocks noChangeArrowheads="1"/>
        </xdr:cNvSpPr>
      </xdr:nvSpPr>
      <xdr:spPr>
        <a:xfrm>
          <a:off x="5423535" y="38061265"/>
          <a:ext cx="36258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7620</xdr:colOff>
      <xdr:row>213</xdr:row>
      <xdr:rowOff>57150</xdr:rowOff>
    </xdr:from>
    <xdr:to>
      <xdr:col>16</xdr:col>
      <xdr:colOff>4445</xdr:colOff>
      <xdr:row>215</xdr:row>
      <xdr:rowOff>0</xdr:rowOff>
    </xdr:to>
    <xdr:sp macro="" textlink="">
      <xdr:nvSpPr>
        <xdr:cNvPr id="2126" name="AutoShape 46">
          <a:extLst>
            <a:ext uri="{FF2B5EF4-FFF2-40B4-BE49-F238E27FC236}">
              <a16:creationId xmlns:a16="http://schemas.microsoft.com/office/drawing/2014/main" id="{04412681-E47F-48FF-B1D5-0023FE120974}"/>
            </a:ext>
          </a:extLst>
        </xdr:cNvPr>
        <xdr:cNvSpPr>
          <a:spLocks noChangeArrowheads="1"/>
        </xdr:cNvSpPr>
      </xdr:nvSpPr>
      <xdr:spPr>
        <a:xfrm>
          <a:off x="6217920" y="38058090"/>
          <a:ext cx="362585" cy="293370"/>
        </a:xfrm>
        <a:prstGeom prst="triangle">
          <a:avLst>
            <a:gd name="adj" fmla="val 50000"/>
          </a:avLst>
        </a:prstGeom>
        <a:solidFill>
          <a:srgbClr val="FFFF00"/>
        </a:solidFill>
        <a:ln w="9525">
          <a:solidFill>
            <a:srgbClr val="000000"/>
          </a:solidFill>
          <a:miter lim="800000"/>
        </a:ln>
      </xdr:spPr>
    </xdr:sp>
    <xdr:clientData/>
  </xdr:twoCellAnchor>
  <xdr:twoCellAnchor>
    <xdr:from>
      <xdr:col>11</xdr:col>
      <xdr:colOff>5715</xdr:colOff>
      <xdr:row>222</xdr:row>
      <xdr:rowOff>50800</xdr:rowOff>
    </xdr:from>
    <xdr:to>
      <xdr:col>12</xdr:col>
      <xdr:colOff>2540</xdr:colOff>
      <xdr:row>223</xdr:row>
      <xdr:rowOff>172720</xdr:rowOff>
    </xdr:to>
    <xdr:sp macro="" textlink="">
      <xdr:nvSpPr>
        <xdr:cNvPr id="2127" name="AutoShape 46">
          <a:extLst>
            <a:ext uri="{FF2B5EF4-FFF2-40B4-BE49-F238E27FC236}">
              <a16:creationId xmlns:a16="http://schemas.microsoft.com/office/drawing/2014/main" id="{FC7E6D29-C87F-428C-8B63-615723F11722}"/>
            </a:ext>
          </a:extLst>
        </xdr:cNvPr>
        <xdr:cNvSpPr>
          <a:spLocks noChangeArrowheads="1"/>
        </xdr:cNvSpPr>
      </xdr:nvSpPr>
      <xdr:spPr>
        <a:xfrm>
          <a:off x="4646295" y="39629080"/>
          <a:ext cx="362585" cy="29718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10795</xdr:colOff>
      <xdr:row>213</xdr:row>
      <xdr:rowOff>60325</xdr:rowOff>
    </xdr:from>
    <xdr:to>
      <xdr:col>16</xdr:col>
      <xdr:colOff>7620</xdr:colOff>
      <xdr:row>215</xdr:row>
      <xdr:rowOff>3175</xdr:rowOff>
    </xdr:to>
    <xdr:sp macro="" textlink="">
      <xdr:nvSpPr>
        <xdr:cNvPr id="2128" name="AutoShape 46">
          <a:extLst>
            <a:ext uri="{FF2B5EF4-FFF2-40B4-BE49-F238E27FC236}">
              <a16:creationId xmlns:a16="http://schemas.microsoft.com/office/drawing/2014/main" id="{0BE89436-83CB-4CA5-A5D7-F0EB36A1F653}"/>
            </a:ext>
          </a:extLst>
        </xdr:cNvPr>
        <xdr:cNvSpPr>
          <a:spLocks noChangeArrowheads="1"/>
        </xdr:cNvSpPr>
      </xdr:nvSpPr>
      <xdr:spPr>
        <a:xfrm>
          <a:off x="6221095" y="38061265"/>
          <a:ext cx="362585" cy="29337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9525</xdr:colOff>
      <xdr:row>213</xdr:row>
      <xdr:rowOff>53340</xdr:rowOff>
    </xdr:from>
    <xdr:to>
      <xdr:col>18</xdr:col>
      <xdr:colOff>6350</xdr:colOff>
      <xdr:row>215</xdr:row>
      <xdr:rowOff>0</xdr:rowOff>
    </xdr:to>
    <xdr:sp macro="" textlink="">
      <xdr:nvSpPr>
        <xdr:cNvPr id="2129" name="AutoShape 46">
          <a:extLst>
            <a:ext uri="{FF2B5EF4-FFF2-40B4-BE49-F238E27FC236}">
              <a16:creationId xmlns:a16="http://schemas.microsoft.com/office/drawing/2014/main" id="{33C68F3F-8EE6-4492-BFFA-62F3FC843A53}"/>
            </a:ext>
          </a:extLst>
        </xdr:cNvPr>
        <xdr:cNvSpPr>
          <a:spLocks noChangeArrowheads="1"/>
        </xdr:cNvSpPr>
      </xdr:nvSpPr>
      <xdr:spPr>
        <a:xfrm>
          <a:off x="7004685" y="38054280"/>
          <a:ext cx="362585" cy="29718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125730</xdr:colOff>
      <xdr:row>352</xdr:row>
      <xdr:rowOff>55245</xdr:rowOff>
    </xdr:from>
    <xdr:to>
      <xdr:col>5</xdr:col>
      <xdr:colOff>224155</xdr:colOff>
      <xdr:row>352</xdr:row>
      <xdr:rowOff>160020</xdr:rowOff>
    </xdr:to>
    <xdr:sp macro="" textlink="">
      <xdr:nvSpPr>
        <xdr:cNvPr id="2130" name="Freeform 10707">
          <a:extLst>
            <a:ext uri="{FF2B5EF4-FFF2-40B4-BE49-F238E27FC236}">
              <a16:creationId xmlns:a16="http://schemas.microsoft.com/office/drawing/2014/main" id="{B83380BA-B0D6-4871-A6E2-DEB93B1EED45}"/>
            </a:ext>
          </a:extLst>
        </xdr:cNvPr>
        <xdr:cNvSpPr/>
      </xdr:nvSpPr>
      <xdr:spPr>
        <a:xfrm>
          <a:off x="1565910" y="62417325"/>
          <a:ext cx="91376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133350</xdr:colOff>
      <xdr:row>352</xdr:row>
      <xdr:rowOff>55245</xdr:rowOff>
    </xdr:from>
    <xdr:to>
      <xdr:col>7</xdr:col>
      <xdr:colOff>216535</xdr:colOff>
      <xdr:row>352</xdr:row>
      <xdr:rowOff>160020</xdr:rowOff>
    </xdr:to>
    <xdr:sp macro="" textlink="">
      <xdr:nvSpPr>
        <xdr:cNvPr id="2131" name="Freeform 10707">
          <a:extLst>
            <a:ext uri="{FF2B5EF4-FFF2-40B4-BE49-F238E27FC236}">
              <a16:creationId xmlns:a16="http://schemas.microsoft.com/office/drawing/2014/main" id="{0DD799B0-75CB-47EC-B378-FBDF52BEDB5F}"/>
            </a:ext>
          </a:extLst>
        </xdr:cNvPr>
        <xdr:cNvSpPr/>
      </xdr:nvSpPr>
      <xdr:spPr>
        <a:xfrm>
          <a:off x="2388870" y="62417325"/>
          <a:ext cx="8832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148590</xdr:colOff>
      <xdr:row>352</xdr:row>
      <xdr:rowOff>55245</xdr:rowOff>
    </xdr:from>
    <xdr:to>
      <xdr:col>9</xdr:col>
      <xdr:colOff>231775</xdr:colOff>
      <xdr:row>352</xdr:row>
      <xdr:rowOff>160020</xdr:rowOff>
    </xdr:to>
    <xdr:sp macro="" textlink="">
      <xdr:nvSpPr>
        <xdr:cNvPr id="2132" name="Freeform 10707">
          <a:extLst>
            <a:ext uri="{FF2B5EF4-FFF2-40B4-BE49-F238E27FC236}">
              <a16:creationId xmlns:a16="http://schemas.microsoft.com/office/drawing/2014/main" id="{16D4BF55-6C42-4D40-B74D-527452852B53}"/>
            </a:ext>
          </a:extLst>
        </xdr:cNvPr>
        <xdr:cNvSpPr/>
      </xdr:nvSpPr>
      <xdr:spPr>
        <a:xfrm>
          <a:off x="3204210" y="62417325"/>
          <a:ext cx="8832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133350</xdr:colOff>
      <xdr:row>352</xdr:row>
      <xdr:rowOff>55245</xdr:rowOff>
    </xdr:from>
    <xdr:to>
      <xdr:col>11</xdr:col>
      <xdr:colOff>231775</xdr:colOff>
      <xdr:row>352</xdr:row>
      <xdr:rowOff>160020</xdr:rowOff>
    </xdr:to>
    <xdr:sp macro="" textlink="">
      <xdr:nvSpPr>
        <xdr:cNvPr id="2133" name="Freeform 10707">
          <a:extLst>
            <a:ext uri="{FF2B5EF4-FFF2-40B4-BE49-F238E27FC236}">
              <a16:creationId xmlns:a16="http://schemas.microsoft.com/office/drawing/2014/main" id="{FEB68752-834A-4BC4-9A6C-C4C7449A061C}"/>
            </a:ext>
          </a:extLst>
        </xdr:cNvPr>
        <xdr:cNvSpPr/>
      </xdr:nvSpPr>
      <xdr:spPr>
        <a:xfrm>
          <a:off x="3989070" y="62417325"/>
          <a:ext cx="8832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125730</xdr:colOff>
      <xdr:row>352</xdr:row>
      <xdr:rowOff>70485</xdr:rowOff>
    </xdr:from>
    <xdr:to>
      <xdr:col>13</xdr:col>
      <xdr:colOff>224155</xdr:colOff>
      <xdr:row>353</xdr:row>
      <xdr:rowOff>0</xdr:rowOff>
    </xdr:to>
    <xdr:sp macro="" textlink="">
      <xdr:nvSpPr>
        <xdr:cNvPr id="2134" name="Freeform 10707">
          <a:extLst>
            <a:ext uri="{FF2B5EF4-FFF2-40B4-BE49-F238E27FC236}">
              <a16:creationId xmlns:a16="http://schemas.microsoft.com/office/drawing/2014/main" id="{85D78DA3-071B-41DC-A87E-A18FDE535B49}"/>
            </a:ext>
          </a:extLst>
        </xdr:cNvPr>
        <xdr:cNvSpPr/>
      </xdr:nvSpPr>
      <xdr:spPr>
        <a:xfrm>
          <a:off x="4766310" y="62432565"/>
          <a:ext cx="8832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140970</xdr:colOff>
      <xdr:row>352</xdr:row>
      <xdr:rowOff>70485</xdr:rowOff>
    </xdr:from>
    <xdr:to>
      <xdr:col>15</xdr:col>
      <xdr:colOff>239395</xdr:colOff>
      <xdr:row>353</xdr:row>
      <xdr:rowOff>0</xdr:rowOff>
    </xdr:to>
    <xdr:sp macro="" textlink="">
      <xdr:nvSpPr>
        <xdr:cNvPr id="2135" name="Freeform 10707">
          <a:extLst>
            <a:ext uri="{FF2B5EF4-FFF2-40B4-BE49-F238E27FC236}">
              <a16:creationId xmlns:a16="http://schemas.microsoft.com/office/drawing/2014/main" id="{1A5D0C37-2660-4E5C-8922-F1735DA32421}"/>
            </a:ext>
          </a:extLst>
        </xdr:cNvPr>
        <xdr:cNvSpPr/>
      </xdr:nvSpPr>
      <xdr:spPr>
        <a:xfrm>
          <a:off x="5566410" y="62432565"/>
          <a:ext cx="8832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171450</xdr:colOff>
      <xdr:row>352</xdr:row>
      <xdr:rowOff>68580</xdr:rowOff>
    </xdr:from>
    <xdr:to>
      <xdr:col>17</xdr:col>
      <xdr:colOff>212725</xdr:colOff>
      <xdr:row>352</xdr:row>
      <xdr:rowOff>144780</xdr:rowOff>
    </xdr:to>
    <xdr:sp macro="" textlink="">
      <xdr:nvSpPr>
        <xdr:cNvPr id="2136" name="Freeform 10707">
          <a:extLst>
            <a:ext uri="{FF2B5EF4-FFF2-40B4-BE49-F238E27FC236}">
              <a16:creationId xmlns:a16="http://schemas.microsoft.com/office/drawing/2014/main" id="{A52442C8-0985-4B95-8B68-930BB3B0CF0D}"/>
            </a:ext>
          </a:extLst>
        </xdr:cNvPr>
        <xdr:cNvSpPr/>
      </xdr:nvSpPr>
      <xdr:spPr>
        <a:xfrm>
          <a:off x="6381750" y="62430660"/>
          <a:ext cx="826135" cy="762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171450</xdr:colOff>
      <xdr:row>352</xdr:row>
      <xdr:rowOff>70485</xdr:rowOff>
    </xdr:from>
    <xdr:to>
      <xdr:col>19</xdr:col>
      <xdr:colOff>163195</xdr:colOff>
      <xdr:row>353</xdr:row>
      <xdr:rowOff>19050</xdr:rowOff>
    </xdr:to>
    <xdr:sp macro="" textlink="">
      <xdr:nvSpPr>
        <xdr:cNvPr id="2137" name="Freeform 10707">
          <a:extLst>
            <a:ext uri="{FF2B5EF4-FFF2-40B4-BE49-F238E27FC236}">
              <a16:creationId xmlns:a16="http://schemas.microsoft.com/office/drawing/2014/main" id="{9B55DDC0-6922-4A5A-8702-92E1F66BFBED}"/>
            </a:ext>
          </a:extLst>
        </xdr:cNvPr>
        <xdr:cNvSpPr/>
      </xdr:nvSpPr>
      <xdr:spPr>
        <a:xfrm>
          <a:off x="7166610" y="62432565"/>
          <a:ext cx="768985" cy="12382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133350</xdr:colOff>
      <xdr:row>352</xdr:row>
      <xdr:rowOff>55245</xdr:rowOff>
    </xdr:from>
    <xdr:to>
      <xdr:col>21</xdr:col>
      <xdr:colOff>216535</xdr:colOff>
      <xdr:row>352</xdr:row>
      <xdr:rowOff>160020</xdr:rowOff>
    </xdr:to>
    <xdr:sp macro="" textlink="">
      <xdr:nvSpPr>
        <xdr:cNvPr id="2138" name="Freeform 10707">
          <a:extLst>
            <a:ext uri="{FF2B5EF4-FFF2-40B4-BE49-F238E27FC236}">
              <a16:creationId xmlns:a16="http://schemas.microsoft.com/office/drawing/2014/main" id="{A3EABE85-BA58-4D96-B89F-C6609AE5DBE1}"/>
            </a:ext>
          </a:extLst>
        </xdr:cNvPr>
        <xdr:cNvSpPr/>
      </xdr:nvSpPr>
      <xdr:spPr>
        <a:xfrm>
          <a:off x="7905750" y="62417325"/>
          <a:ext cx="8832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148590</xdr:colOff>
      <xdr:row>352</xdr:row>
      <xdr:rowOff>55245</xdr:rowOff>
    </xdr:from>
    <xdr:to>
      <xdr:col>23</xdr:col>
      <xdr:colOff>175260</xdr:colOff>
      <xdr:row>352</xdr:row>
      <xdr:rowOff>137160</xdr:rowOff>
    </xdr:to>
    <xdr:sp macro="" textlink="">
      <xdr:nvSpPr>
        <xdr:cNvPr id="2139" name="Freeform 10707">
          <a:extLst>
            <a:ext uri="{FF2B5EF4-FFF2-40B4-BE49-F238E27FC236}">
              <a16:creationId xmlns:a16="http://schemas.microsoft.com/office/drawing/2014/main" id="{FBA8D2A8-E486-419E-B85C-678D985AC9CD}"/>
            </a:ext>
          </a:extLst>
        </xdr:cNvPr>
        <xdr:cNvSpPr/>
      </xdr:nvSpPr>
      <xdr:spPr>
        <a:xfrm>
          <a:off x="8721090" y="62417325"/>
          <a:ext cx="803910" cy="8191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330200</xdr:colOff>
      <xdr:row>244</xdr:row>
      <xdr:rowOff>133985</xdr:rowOff>
    </xdr:from>
    <xdr:to>
      <xdr:col>1</xdr:col>
      <xdr:colOff>111760</xdr:colOff>
      <xdr:row>246</xdr:row>
      <xdr:rowOff>132715</xdr:rowOff>
    </xdr:to>
    <xdr:sp macro="" textlink="">
      <xdr:nvSpPr>
        <xdr:cNvPr id="2140" name="Minus 1363">
          <a:extLst>
            <a:ext uri="{FF2B5EF4-FFF2-40B4-BE49-F238E27FC236}">
              <a16:creationId xmlns:a16="http://schemas.microsoft.com/office/drawing/2014/main" id="{D3B79002-6933-4179-BC66-AF9BFD8C64F4}"/>
            </a:ext>
          </a:extLst>
        </xdr:cNvPr>
        <xdr:cNvSpPr/>
      </xdr:nvSpPr>
      <xdr:spPr>
        <a:xfrm rot="16200000">
          <a:off x="316865" y="43581320"/>
          <a:ext cx="349250" cy="32258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205740</xdr:colOff>
      <xdr:row>244</xdr:row>
      <xdr:rowOff>125730</xdr:rowOff>
    </xdr:from>
    <xdr:to>
      <xdr:col>19</xdr:col>
      <xdr:colOff>113030</xdr:colOff>
      <xdr:row>246</xdr:row>
      <xdr:rowOff>124460</xdr:rowOff>
    </xdr:to>
    <xdr:sp macro="" textlink="">
      <xdr:nvSpPr>
        <xdr:cNvPr id="2141" name="Minus 1363">
          <a:extLst>
            <a:ext uri="{FF2B5EF4-FFF2-40B4-BE49-F238E27FC236}">
              <a16:creationId xmlns:a16="http://schemas.microsoft.com/office/drawing/2014/main" id="{4BD783BF-8669-46D0-B8E6-18F20895E01E}"/>
            </a:ext>
          </a:extLst>
        </xdr:cNvPr>
        <xdr:cNvSpPr/>
      </xdr:nvSpPr>
      <xdr:spPr>
        <a:xfrm rot="16200000">
          <a:off x="7551420" y="43574970"/>
          <a:ext cx="349250" cy="31877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270192</xdr:colOff>
      <xdr:row>216</xdr:row>
      <xdr:rowOff>124777</xdr:rowOff>
    </xdr:from>
    <xdr:to>
      <xdr:col>9</xdr:col>
      <xdr:colOff>83502</xdr:colOff>
      <xdr:row>218</xdr:row>
      <xdr:rowOff>123507</xdr:rowOff>
    </xdr:to>
    <xdr:sp macro="" textlink="">
      <xdr:nvSpPr>
        <xdr:cNvPr id="2142" name="Minus 2830">
          <a:extLst>
            <a:ext uri="{FF2B5EF4-FFF2-40B4-BE49-F238E27FC236}">
              <a16:creationId xmlns:a16="http://schemas.microsoft.com/office/drawing/2014/main" id="{EE2E2F51-25DF-485D-951C-971305C7BFEF}"/>
            </a:ext>
          </a:extLst>
        </xdr:cNvPr>
        <xdr:cNvSpPr/>
      </xdr:nvSpPr>
      <xdr:spPr>
        <a:xfrm rot="16200000">
          <a:off x="3640772" y="38702297"/>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267017</xdr:colOff>
      <xdr:row>216</xdr:row>
      <xdr:rowOff>127317</xdr:rowOff>
    </xdr:from>
    <xdr:to>
      <xdr:col>11</xdr:col>
      <xdr:colOff>95567</xdr:colOff>
      <xdr:row>218</xdr:row>
      <xdr:rowOff>126047</xdr:rowOff>
    </xdr:to>
    <xdr:sp macro="" textlink="">
      <xdr:nvSpPr>
        <xdr:cNvPr id="2143" name="Minus 2830">
          <a:extLst>
            <a:ext uri="{FF2B5EF4-FFF2-40B4-BE49-F238E27FC236}">
              <a16:creationId xmlns:a16="http://schemas.microsoft.com/office/drawing/2014/main" id="{3C7E18EF-E659-458B-9C41-26460A628A9D}"/>
            </a:ext>
          </a:extLst>
        </xdr:cNvPr>
        <xdr:cNvSpPr/>
      </xdr:nvSpPr>
      <xdr:spPr>
        <a:xfrm rot="16200000">
          <a:off x="4437697" y="38704837"/>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266700</xdr:colOff>
      <xdr:row>216</xdr:row>
      <xdr:rowOff>146050</xdr:rowOff>
    </xdr:from>
    <xdr:to>
      <xdr:col>13</xdr:col>
      <xdr:colOff>95250</xdr:colOff>
      <xdr:row>218</xdr:row>
      <xdr:rowOff>144780</xdr:rowOff>
    </xdr:to>
    <xdr:sp macro="" textlink="">
      <xdr:nvSpPr>
        <xdr:cNvPr id="2144" name="Minus 2830">
          <a:extLst>
            <a:ext uri="{FF2B5EF4-FFF2-40B4-BE49-F238E27FC236}">
              <a16:creationId xmlns:a16="http://schemas.microsoft.com/office/drawing/2014/main" id="{C0298A1F-FB78-4CD1-BFC3-53C174FEB48A}"/>
            </a:ext>
          </a:extLst>
        </xdr:cNvPr>
        <xdr:cNvSpPr/>
      </xdr:nvSpPr>
      <xdr:spPr>
        <a:xfrm rot="16200000">
          <a:off x="5222240" y="3872357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260350</xdr:colOff>
      <xdr:row>216</xdr:row>
      <xdr:rowOff>146050</xdr:rowOff>
    </xdr:from>
    <xdr:to>
      <xdr:col>15</xdr:col>
      <xdr:colOff>88900</xdr:colOff>
      <xdr:row>218</xdr:row>
      <xdr:rowOff>144780</xdr:rowOff>
    </xdr:to>
    <xdr:sp macro="" textlink="">
      <xdr:nvSpPr>
        <xdr:cNvPr id="2145" name="Minus 2830">
          <a:extLst>
            <a:ext uri="{FF2B5EF4-FFF2-40B4-BE49-F238E27FC236}">
              <a16:creationId xmlns:a16="http://schemas.microsoft.com/office/drawing/2014/main" id="{DAD493B1-1081-4E3D-B9E7-6E7611B15104}"/>
            </a:ext>
          </a:extLst>
        </xdr:cNvPr>
        <xdr:cNvSpPr/>
      </xdr:nvSpPr>
      <xdr:spPr>
        <a:xfrm rot="16200000">
          <a:off x="6000750" y="3872357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279400</xdr:colOff>
      <xdr:row>234</xdr:row>
      <xdr:rowOff>139700</xdr:rowOff>
    </xdr:from>
    <xdr:to>
      <xdr:col>25</xdr:col>
      <xdr:colOff>69215</xdr:colOff>
      <xdr:row>236</xdr:row>
      <xdr:rowOff>137795</xdr:rowOff>
    </xdr:to>
    <xdr:sp macro="" textlink="">
      <xdr:nvSpPr>
        <xdr:cNvPr id="2146" name="Minus 2803">
          <a:extLst>
            <a:ext uri="{FF2B5EF4-FFF2-40B4-BE49-F238E27FC236}">
              <a16:creationId xmlns:a16="http://schemas.microsoft.com/office/drawing/2014/main" id="{6DC1C7BA-F290-4BCA-AD7D-248CAE503DAD}"/>
            </a:ext>
          </a:extLst>
        </xdr:cNvPr>
        <xdr:cNvSpPr/>
      </xdr:nvSpPr>
      <xdr:spPr>
        <a:xfrm rot="16200000">
          <a:off x="9917430" y="41898570"/>
          <a:ext cx="348615" cy="1936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234950</xdr:colOff>
      <xdr:row>244</xdr:row>
      <xdr:rowOff>146050</xdr:rowOff>
    </xdr:from>
    <xdr:to>
      <xdr:col>21</xdr:col>
      <xdr:colOff>116840</xdr:colOff>
      <xdr:row>246</xdr:row>
      <xdr:rowOff>144780</xdr:rowOff>
    </xdr:to>
    <xdr:sp macro="" textlink="">
      <xdr:nvSpPr>
        <xdr:cNvPr id="2147" name="Minus 1363">
          <a:extLst>
            <a:ext uri="{FF2B5EF4-FFF2-40B4-BE49-F238E27FC236}">
              <a16:creationId xmlns:a16="http://schemas.microsoft.com/office/drawing/2014/main" id="{16710CF1-399B-4032-BB8F-D444D9B32B30}"/>
            </a:ext>
          </a:extLst>
        </xdr:cNvPr>
        <xdr:cNvSpPr/>
      </xdr:nvSpPr>
      <xdr:spPr>
        <a:xfrm rot="16200000">
          <a:off x="8356600" y="43596560"/>
          <a:ext cx="349250" cy="31623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15</xdr:col>
      <xdr:colOff>152400</xdr:colOff>
      <xdr:row>241</xdr:row>
      <xdr:rowOff>45720</xdr:rowOff>
    </xdr:from>
    <xdr:to>
      <xdr:col>17</xdr:col>
      <xdr:colOff>161925</xdr:colOff>
      <xdr:row>241</xdr:row>
      <xdr:rowOff>150495</xdr:rowOff>
    </xdr:to>
    <xdr:sp macro="" textlink="">
      <xdr:nvSpPr>
        <xdr:cNvPr id="2148" name="Freeform 10707">
          <a:extLst>
            <a:ext uri="{FF2B5EF4-FFF2-40B4-BE49-F238E27FC236}">
              <a16:creationId xmlns:a16="http://schemas.microsoft.com/office/drawing/2014/main" id="{0C08F688-5F22-4472-A071-3E127AC6229A}"/>
            </a:ext>
          </a:extLst>
        </xdr:cNvPr>
        <xdr:cNvSpPr/>
      </xdr:nvSpPr>
      <xdr:spPr>
        <a:xfrm>
          <a:off x="6362700" y="42953940"/>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160020</xdr:colOff>
      <xdr:row>241</xdr:row>
      <xdr:rowOff>45720</xdr:rowOff>
    </xdr:from>
    <xdr:to>
      <xdr:col>19</xdr:col>
      <xdr:colOff>177165</xdr:colOff>
      <xdr:row>241</xdr:row>
      <xdr:rowOff>150495</xdr:rowOff>
    </xdr:to>
    <xdr:sp macro="" textlink="">
      <xdr:nvSpPr>
        <xdr:cNvPr id="2149" name="Freeform 10707">
          <a:extLst>
            <a:ext uri="{FF2B5EF4-FFF2-40B4-BE49-F238E27FC236}">
              <a16:creationId xmlns:a16="http://schemas.microsoft.com/office/drawing/2014/main" id="{4C391C67-C82B-43AB-8050-5D7A4D806A60}"/>
            </a:ext>
          </a:extLst>
        </xdr:cNvPr>
        <xdr:cNvSpPr/>
      </xdr:nvSpPr>
      <xdr:spPr>
        <a:xfrm>
          <a:off x="7155180" y="42953940"/>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167640</xdr:colOff>
      <xdr:row>241</xdr:row>
      <xdr:rowOff>53340</xdr:rowOff>
    </xdr:from>
    <xdr:to>
      <xdr:col>21</xdr:col>
      <xdr:colOff>161925</xdr:colOff>
      <xdr:row>241</xdr:row>
      <xdr:rowOff>158115</xdr:rowOff>
    </xdr:to>
    <xdr:sp macro="" textlink="">
      <xdr:nvSpPr>
        <xdr:cNvPr id="2150" name="Freeform 10707">
          <a:extLst>
            <a:ext uri="{FF2B5EF4-FFF2-40B4-BE49-F238E27FC236}">
              <a16:creationId xmlns:a16="http://schemas.microsoft.com/office/drawing/2014/main" id="{C43600BD-5192-4BB0-B8B3-2D3CAA12E379}"/>
            </a:ext>
          </a:extLst>
        </xdr:cNvPr>
        <xdr:cNvSpPr/>
      </xdr:nvSpPr>
      <xdr:spPr>
        <a:xfrm>
          <a:off x="7940040" y="42961560"/>
          <a:ext cx="79438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4</xdr:col>
      <xdr:colOff>129540</xdr:colOff>
      <xdr:row>41</xdr:row>
      <xdr:rowOff>160020</xdr:rowOff>
    </xdr:from>
    <xdr:to>
      <xdr:col>4</xdr:col>
      <xdr:colOff>304800</xdr:colOff>
      <xdr:row>45</xdr:row>
      <xdr:rowOff>60960</xdr:rowOff>
    </xdr:to>
    <xdr:sp macro="" textlink="">
      <xdr:nvSpPr>
        <xdr:cNvPr id="2156" name="AutoShape 1512">
          <a:extLst>
            <a:ext uri="{FF2B5EF4-FFF2-40B4-BE49-F238E27FC236}">
              <a16:creationId xmlns:a16="http://schemas.microsoft.com/office/drawing/2014/main" id="{C458A484-B6C9-430F-B977-B7123B473CAB}"/>
            </a:ext>
          </a:extLst>
        </xdr:cNvPr>
        <xdr:cNvSpPr>
          <a:spLocks noChangeArrowheads="1"/>
        </xdr:cNvSpPr>
      </xdr:nvSpPr>
      <xdr:spPr bwMode="auto">
        <a:xfrm rot="5400000" flipV="1">
          <a:off x="1737360" y="8229600"/>
          <a:ext cx="601980" cy="175260"/>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342900</xdr:colOff>
      <xdr:row>225</xdr:row>
      <xdr:rowOff>53340</xdr:rowOff>
    </xdr:from>
    <xdr:to>
      <xdr:col>3</xdr:col>
      <xdr:colOff>80010</xdr:colOff>
      <xdr:row>227</xdr:row>
      <xdr:rowOff>52070</xdr:rowOff>
    </xdr:to>
    <xdr:sp macro="" textlink="">
      <xdr:nvSpPr>
        <xdr:cNvPr id="2157" name="Minus 2830">
          <a:extLst>
            <a:ext uri="{FF2B5EF4-FFF2-40B4-BE49-F238E27FC236}">
              <a16:creationId xmlns:a16="http://schemas.microsoft.com/office/drawing/2014/main" id="{E11EDEDD-837C-42CA-954A-0F7BAF3E0852}"/>
            </a:ext>
          </a:extLst>
        </xdr:cNvPr>
        <xdr:cNvSpPr/>
      </xdr:nvSpPr>
      <xdr:spPr>
        <a:xfrm rot="16200000">
          <a:off x="1221740" y="402082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266700</xdr:colOff>
      <xdr:row>225</xdr:row>
      <xdr:rowOff>121920</xdr:rowOff>
    </xdr:from>
    <xdr:to>
      <xdr:col>7</xdr:col>
      <xdr:colOff>80010</xdr:colOff>
      <xdr:row>227</xdr:row>
      <xdr:rowOff>120650</xdr:rowOff>
    </xdr:to>
    <xdr:sp macro="" textlink="">
      <xdr:nvSpPr>
        <xdr:cNvPr id="2158" name="Minus 2830">
          <a:extLst>
            <a:ext uri="{FF2B5EF4-FFF2-40B4-BE49-F238E27FC236}">
              <a16:creationId xmlns:a16="http://schemas.microsoft.com/office/drawing/2014/main" id="{935BA5ED-E1CA-4E52-9DCE-10B9DAEF4F83}"/>
            </a:ext>
          </a:extLst>
        </xdr:cNvPr>
        <xdr:cNvSpPr/>
      </xdr:nvSpPr>
      <xdr:spPr>
        <a:xfrm rot="16200000">
          <a:off x="2837180" y="402767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274320</xdr:colOff>
      <xdr:row>225</xdr:row>
      <xdr:rowOff>106680</xdr:rowOff>
    </xdr:from>
    <xdr:to>
      <xdr:col>5</xdr:col>
      <xdr:colOff>87630</xdr:colOff>
      <xdr:row>227</xdr:row>
      <xdr:rowOff>105410</xdr:rowOff>
    </xdr:to>
    <xdr:sp macro="" textlink="">
      <xdr:nvSpPr>
        <xdr:cNvPr id="2159" name="Minus 2830">
          <a:extLst>
            <a:ext uri="{FF2B5EF4-FFF2-40B4-BE49-F238E27FC236}">
              <a16:creationId xmlns:a16="http://schemas.microsoft.com/office/drawing/2014/main" id="{6F93B78D-247C-46B2-B5B8-5775ED2242DA}"/>
            </a:ext>
          </a:extLst>
        </xdr:cNvPr>
        <xdr:cNvSpPr/>
      </xdr:nvSpPr>
      <xdr:spPr>
        <a:xfrm rot="16200000">
          <a:off x="2044700" y="402615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228600</xdr:colOff>
      <xdr:row>225</xdr:row>
      <xdr:rowOff>76200</xdr:rowOff>
    </xdr:from>
    <xdr:to>
      <xdr:col>27</xdr:col>
      <xdr:colOff>87630</xdr:colOff>
      <xdr:row>227</xdr:row>
      <xdr:rowOff>74930</xdr:rowOff>
    </xdr:to>
    <xdr:sp macro="" textlink="">
      <xdr:nvSpPr>
        <xdr:cNvPr id="2160" name="Minus 2830">
          <a:extLst>
            <a:ext uri="{FF2B5EF4-FFF2-40B4-BE49-F238E27FC236}">
              <a16:creationId xmlns:a16="http://schemas.microsoft.com/office/drawing/2014/main" id="{9D85C9E6-C65B-4E46-9CA4-A788728E11AA}"/>
            </a:ext>
          </a:extLst>
        </xdr:cNvPr>
        <xdr:cNvSpPr/>
      </xdr:nvSpPr>
      <xdr:spPr>
        <a:xfrm rot="16200000">
          <a:off x="10662920" y="402310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243840</xdr:colOff>
      <xdr:row>225</xdr:row>
      <xdr:rowOff>76200</xdr:rowOff>
    </xdr:from>
    <xdr:to>
      <xdr:col>25</xdr:col>
      <xdr:colOff>87630</xdr:colOff>
      <xdr:row>227</xdr:row>
      <xdr:rowOff>74930</xdr:rowOff>
    </xdr:to>
    <xdr:sp macro="" textlink="">
      <xdr:nvSpPr>
        <xdr:cNvPr id="2161" name="Minus 2830">
          <a:extLst>
            <a:ext uri="{FF2B5EF4-FFF2-40B4-BE49-F238E27FC236}">
              <a16:creationId xmlns:a16="http://schemas.microsoft.com/office/drawing/2014/main" id="{1EB014EC-790A-4851-B8AC-5C59851B8FD6}"/>
            </a:ext>
          </a:extLst>
        </xdr:cNvPr>
        <xdr:cNvSpPr/>
      </xdr:nvSpPr>
      <xdr:spPr>
        <a:xfrm rot="16200000">
          <a:off x="9908540" y="402310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274320</xdr:colOff>
      <xdr:row>225</xdr:row>
      <xdr:rowOff>114300</xdr:rowOff>
    </xdr:from>
    <xdr:to>
      <xdr:col>9</xdr:col>
      <xdr:colOff>87630</xdr:colOff>
      <xdr:row>227</xdr:row>
      <xdr:rowOff>113030</xdr:rowOff>
    </xdr:to>
    <xdr:sp macro="" textlink="">
      <xdr:nvSpPr>
        <xdr:cNvPr id="2162" name="Minus 2830">
          <a:extLst>
            <a:ext uri="{FF2B5EF4-FFF2-40B4-BE49-F238E27FC236}">
              <a16:creationId xmlns:a16="http://schemas.microsoft.com/office/drawing/2014/main" id="{22E599C8-CAB5-45E2-B339-CF9454BF588A}"/>
            </a:ext>
          </a:extLst>
        </xdr:cNvPr>
        <xdr:cNvSpPr/>
      </xdr:nvSpPr>
      <xdr:spPr>
        <a:xfrm rot="16200000">
          <a:off x="3644900" y="402691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236220</xdr:colOff>
      <xdr:row>318</xdr:row>
      <xdr:rowOff>106680</xdr:rowOff>
    </xdr:from>
    <xdr:to>
      <xdr:col>27</xdr:col>
      <xdr:colOff>95250</xdr:colOff>
      <xdr:row>320</xdr:row>
      <xdr:rowOff>105410</xdr:rowOff>
    </xdr:to>
    <xdr:sp macro="" textlink="">
      <xdr:nvSpPr>
        <xdr:cNvPr id="2163" name="Minus 2830">
          <a:extLst>
            <a:ext uri="{FF2B5EF4-FFF2-40B4-BE49-F238E27FC236}">
              <a16:creationId xmlns:a16="http://schemas.microsoft.com/office/drawing/2014/main" id="{FA0AD399-11B9-467B-B40F-477032A6115D}"/>
            </a:ext>
          </a:extLst>
        </xdr:cNvPr>
        <xdr:cNvSpPr/>
      </xdr:nvSpPr>
      <xdr:spPr>
        <a:xfrm rot="16200000">
          <a:off x="10670540" y="565607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274320</xdr:colOff>
      <xdr:row>234</xdr:row>
      <xdr:rowOff>106680</xdr:rowOff>
    </xdr:from>
    <xdr:to>
      <xdr:col>11</xdr:col>
      <xdr:colOff>102870</xdr:colOff>
      <xdr:row>236</xdr:row>
      <xdr:rowOff>105410</xdr:rowOff>
    </xdr:to>
    <xdr:sp macro="" textlink="">
      <xdr:nvSpPr>
        <xdr:cNvPr id="2164" name="Minus 2830">
          <a:extLst>
            <a:ext uri="{FF2B5EF4-FFF2-40B4-BE49-F238E27FC236}">
              <a16:creationId xmlns:a16="http://schemas.microsoft.com/office/drawing/2014/main" id="{3E132BAE-5C33-4ECC-910E-AE850E80288A}"/>
            </a:ext>
          </a:extLst>
        </xdr:cNvPr>
        <xdr:cNvSpPr/>
      </xdr:nvSpPr>
      <xdr:spPr>
        <a:xfrm rot="16200000">
          <a:off x="4445000" y="418388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274320</xdr:colOff>
      <xdr:row>234</xdr:row>
      <xdr:rowOff>114300</xdr:rowOff>
    </xdr:from>
    <xdr:to>
      <xdr:col>9</xdr:col>
      <xdr:colOff>87630</xdr:colOff>
      <xdr:row>236</xdr:row>
      <xdr:rowOff>113030</xdr:rowOff>
    </xdr:to>
    <xdr:sp macro="" textlink="">
      <xdr:nvSpPr>
        <xdr:cNvPr id="2165" name="Minus 2830">
          <a:extLst>
            <a:ext uri="{FF2B5EF4-FFF2-40B4-BE49-F238E27FC236}">
              <a16:creationId xmlns:a16="http://schemas.microsoft.com/office/drawing/2014/main" id="{75DE1771-AD14-414B-88F8-A632044BB86A}"/>
            </a:ext>
          </a:extLst>
        </xdr:cNvPr>
        <xdr:cNvSpPr/>
      </xdr:nvSpPr>
      <xdr:spPr>
        <a:xfrm rot="16200000">
          <a:off x="3644900" y="418465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251460</xdr:colOff>
      <xdr:row>216</xdr:row>
      <xdr:rowOff>106680</xdr:rowOff>
    </xdr:from>
    <xdr:to>
      <xdr:col>17</xdr:col>
      <xdr:colOff>80010</xdr:colOff>
      <xdr:row>218</xdr:row>
      <xdr:rowOff>105410</xdr:rowOff>
    </xdr:to>
    <xdr:sp macro="" textlink="">
      <xdr:nvSpPr>
        <xdr:cNvPr id="2166" name="Minus 2830">
          <a:extLst>
            <a:ext uri="{FF2B5EF4-FFF2-40B4-BE49-F238E27FC236}">
              <a16:creationId xmlns:a16="http://schemas.microsoft.com/office/drawing/2014/main" id="{48B13A49-1188-4F11-9F9C-6F202E89DD51}"/>
            </a:ext>
          </a:extLst>
        </xdr:cNvPr>
        <xdr:cNvSpPr/>
      </xdr:nvSpPr>
      <xdr:spPr>
        <a:xfrm rot="16200000">
          <a:off x="6776720" y="386842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289560</xdr:colOff>
      <xdr:row>234</xdr:row>
      <xdr:rowOff>76200</xdr:rowOff>
    </xdr:from>
    <xdr:to>
      <xdr:col>21</xdr:col>
      <xdr:colOff>102870</xdr:colOff>
      <xdr:row>236</xdr:row>
      <xdr:rowOff>74930</xdr:rowOff>
    </xdr:to>
    <xdr:sp macro="" textlink="">
      <xdr:nvSpPr>
        <xdr:cNvPr id="2167" name="Minus 2830">
          <a:extLst>
            <a:ext uri="{FF2B5EF4-FFF2-40B4-BE49-F238E27FC236}">
              <a16:creationId xmlns:a16="http://schemas.microsoft.com/office/drawing/2014/main" id="{7D15B4D1-24B6-4619-93CD-662C9CFF5D99}"/>
            </a:ext>
          </a:extLst>
        </xdr:cNvPr>
        <xdr:cNvSpPr/>
      </xdr:nvSpPr>
      <xdr:spPr>
        <a:xfrm rot="16200000">
          <a:off x="8376920" y="418084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281940</xdr:colOff>
      <xdr:row>234</xdr:row>
      <xdr:rowOff>137160</xdr:rowOff>
    </xdr:from>
    <xdr:to>
      <xdr:col>23</xdr:col>
      <xdr:colOff>118110</xdr:colOff>
      <xdr:row>236</xdr:row>
      <xdr:rowOff>135890</xdr:rowOff>
    </xdr:to>
    <xdr:sp macro="" textlink="">
      <xdr:nvSpPr>
        <xdr:cNvPr id="2168" name="Minus 2830">
          <a:extLst>
            <a:ext uri="{FF2B5EF4-FFF2-40B4-BE49-F238E27FC236}">
              <a16:creationId xmlns:a16="http://schemas.microsoft.com/office/drawing/2014/main" id="{958099B2-7871-43DE-8C2C-BA281BAEA0E1}"/>
            </a:ext>
          </a:extLst>
        </xdr:cNvPr>
        <xdr:cNvSpPr/>
      </xdr:nvSpPr>
      <xdr:spPr>
        <a:xfrm rot="16200000">
          <a:off x="9169400" y="418693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388620</xdr:colOff>
      <xdr:row>234</xdr:row>
      <xdr:rowOff>129540</xdr:rowOff>
    </xdr:from>
    <xdr:to>
      <xdr:col>1</xdr:col>
      <xdr:colOff>95250</xdr:colOff>
      <xdr:row>236</xdr:row>
      <xdr:rowOff>128270</xdr:rowOff>
    </xdr:to>
    <xdr:sp macro="" textlink="">
      <xdr:nvSpPr>
        <xdr:cNvPr id="2169" name="Minus 2830">
          <a:extLst>
            <a:ext uri="{FF2B5EF4-FFF2-40B4-BE49-F238E27FC236}">
              <a16:creationId xmlns:a16="http://schemas.microsoft.com/office/drawing/2014/main" id="{4C2D94D6-8027-489B-9650-CD4BF3DD3321}"/>
            </a:ext>
          </a:extLst>
        </xdr:cNvPr>
        <xdr:cNvSpPr/>
      </xdr:nvSpPr>
      <xdr:spPr>
        <a:xfrm rot="16200000">
          <a:off x="337820" y="418617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251460</xdr:colOff>
      <xdr:row>234</xdr:row>
      <xdr:rowOff>121920</xdr:rowOff>
    </xdr:from>
    <xdr:to>
      <xdr:col>17</xdr:col>
      <xdr:colOff>80010</xdr:colOff>
      <xdr:row>236</xdr:row>
      <xdr:rowOff>120650</xdr:rowOff>
    </xdr:to>
    <xdr:sp macro="" textlink="">
      <xdr:nvSpPr>
        <xdr:cNvPr id="2170" name="Minus 2830">
          <a:extLst>
            <a:ext uri="{FF2B5EF4-FFF2-40B4-BE49-F238E27FC236}">
              <a16:creationId xmlns:a16="http://schemas.microsoft.com/office/drawing/2014/main" id="{D34B4B33-6944-4A21-ADAE-51110C592B26}"/>
            </a:ext>
          </a:extLst>
        </xdr:cNvPr>
        <xdr:cNvSpPr/>
      </xdr:nvSpPr>
      <xdr:spPr>
        <a:xfrm rot="16200000">
          <a:off x="6776720" y="418541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259080</xdr:colOff>
      <xdr:row>234</xdr:row>
      <xdr:rowOff>121920</xdr:rowOff>
    </xdr:from>
    <xdr:to>
      <xdr:col>19</xdr:col>
      <xdr:colOff>95250</xdr:colOff>
      <xdr:row>236</xdr:row>
      <xdr:rowOff>120650</xdr:rowOff>
    </xdr:to>
    <xdr:sp macro="" textlink="">
      <xdr:nvSpPr>
        <xdr:cNvPr id="2171" name="Minus 2830">
          <a:extLst>
            <a:ext uri="{FF2B5EF4-FFF2-40B4-BE49-F238E27FC236}">
              <a16:creationId xmlns:a16="http://schemas.microsoft.com/office/drawing/2014/main" id="{60F9D42B-F8A7-48B8-AD81-FD8E4A27509A}"/>
            </a:ext>
          </a:extLst>
        </xdr:cNvPr>
        <xdr:cNvSpPr/>
      </xdr:nvSpPr>
      <xdr:spPr>
        <a:xfrm rot="16200000">
          <a:off x="7569200" y="418541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373380</xdr:colOff>
      <xdr:row>345</xdr:row>
      <xdr:rowOff>53340</xdr:rowOff>
    </xdr:from>
    <xdr:to>
      <xdr:col>1</xdr:col>
      <xdr:colOff>80010</xdr:colOff>
      <xdr:row>347</xdr:row>
      <xdr:rowOff>52070</xdr:rowOff>
    </xdr:to>
    <xdr:sp macro="" textlink="">
      <xdr:nvSpPr>
        <xdr:cNvPr id="2172" name="Minus 2830">
          <a:extLst>
            <a:ext uri="{FF2B5EF4-FFF2-40B4-BE49-F238E27FC236}">
              <a16:creationId xmlns:a16="http://schemas.microsoft.com/office/drawing/2014/main" id="{058DE716-2BB2-4122-BAD6-87C542023713}"/>
            </a:ext>
          </a:extLst>
        </xdr:cNvPr>
        <xdr:cNvSpPr/>
      </xdr:nvSpPr>
      <xdr:spPr>
        <a:xfrm rot="16200000">
          <a:off x="322580" y="612394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236220</xdr:colOff>
      <xdr:row>336</xdr:row>
      <xdr:rowOff>68580</xdr:rowOff>
    </xdr:from>
    <xdr:to>
      <xdr:col>27</xdr:col>
      <xdr:colOff>95250</xdr:colOff>
      <xdr:row>338</xdr:row>
      <xdr:rowOff>67310</xdr:rowOff>
    </xdr:to>
    <xdr:sp macro="" textlink="">
      <xdr:nvSpPr>
        <xdr:cNvPr id="2173" name="Minus 2830">
          <a:extLst>
            <a:ext uri="{FF2B5EF4-FFF2-40B4-BE49-F238E27FC236}">
              <a16:creationId xmlns:a16="http://schemas.microsoft.com/office/drawing/2014/main" id="{E30F657E-7B76-4F87-9F5E-CD1BA29F25CF}"/>
            </a:ext>
          </a:extLst>
        </xdr:cNvPr>
        <xdr:cNvSpPr/>
      </xdr:nvSpPr>
      <xdr:spPr>
        <a:xfrm rot="16200000">
          <a:off x="10670540" y="596773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251460</xdr:colOff>
      <xdr:row>355</xdr:row>
      <xdr:rowOff>83820</xdr:rowOff>
    </xdr:from>
    <xdr:to>
      <xdr:col>23</xdr:col>
      <xdr:colOff>87630</xdr:colOff>
      <xdr:row>357</xdr:row>
      <xdr:rowOff>82550</xdr:rowOff>
    </xdr:to>
    <xdr:sp macro="" textlink="">
      <xdr:nvSpPr>
        <xdr:cNvPr id="2174" name="Minus 2830">
          <a:extLst>
            <a:ext uri="{FF2B5EF4-FFF2-40B4-BE49-F238E27FC236}">
              <a16:creationId xmlns:a16="http://schemas.microsoft.com/office/drawing/2014/main" id="{86799159-E2BE-48BA-B260-EEAC61FC79ED}"/>
            </a:ext>
          </a:extLst>
        </xdr:cNvPr>
        <xdr:cNvSpPr/>
      </xdr:nvSpPr>
      <xdr:spPr>
        <a:xfrm rot="16200000">
          <a:off x="9138920" y="630224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274320</xdr:colOff>
      <xdr:row>97</xdr:row>
      <xdr:rowOff>138719</xdr:rowOff>
    </xdr:from>
    <xdr:to>
      <xdr:col>19</xdr:col>
      <xdr:colOff>110490</xdr:colOff>
      <xdr:row>99</xdr:row>
      <xdr:rowOff>137449</xdr:rowOff>
    </xdr:to>
    <xdr:sp macro="" textlink="">
      <xdr:nvSpPr>
        <xdr:cNvPr id="2175" name="Minus 2830">
          <a:extLst>
            <a:ext uri="{FF2B5EF4-FFF2-40B4-BE49-F238E27FC236}">
              <a16:creationId xmlns:a16="http://schemas.microsoft.com/office/drawing/2014/main" id="{B371A4FC-F49A-4CE9-9D12-BE9BC4B867B8}"/>
            </a:ext>
          </a:extLst>
        </xdr:cNvPr>
        <xdr:cNvSpPr/>
      </xdr:nvSpPr>
      <xdr:spPr>
        <a:xfrm rot="16200000">
          <a:off x="7591438" y="18161989"/>
          <a:ext cx="356404" cy="24827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259080</xdr:colOff>
      <xdr:row>88</xdr:row>
      <xdr:rowOff>68580</xdr:rowOff>
    </xdr:from>
    <xdr:to>
      <xdr:col>25</xdr:col>
      <xdr:colOff>102870</xdr:colOff>
      <xdr:row>90</xdr:row>
      <xdr:rowOff>67310</xdr:rowOff>
    </xdr:to>
    <xdr:sp macro="" textlink="">
      <xdr:nvSpPr>
        <xdr:cNvPr id="2176" name="Minus 2830">
          <a:extLst>
            <a:ext uri="{FF2B5EF4-FFF2-40B4-BE49-F238E27FC236}">
              <a16:creationId xmlns:a16="http://schemas.microsoft.com/office/drawing/2014/main" id="{463387A6-47D9-4127-AFC1-6334B95ED358}"/>
            </a:ext>
          </a:extLst>
        </xdr:cNvPr>
        <xdr:cNvSpPr/>
      </xdr:nvSpPr>
      <xdr:spPr>
        <a:xfrm rot="16200000">
          <a:off x="9923780" y="162128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236220</xdr:colOff>
      <xdr:row>88</xdr:row>
      <xdr:rowOff>68580</xdr:rowOff>
    </xdr:from>
    <xdr:to>
      <xdr:col>27</xdr:col>
      <xdr:colOff>95250</xdr:colOff>
      <xdr:row>90</xdr:row>
      <xdr:rowOff>67310</xdr:rowOff>
    </xdr:to>
    <xdr:sp macro="" textlink="">
      <xdr:nvSpPr>
        <xdr:cNvPr id="2177" name="Minus 2830">
          <a:extLst>
            <a:ext uri="{FF2B5EF4-FFF2-40B4-BE49-F238E27FC236}">
              <a16:creationId xmlns:a16="http://schemas.microsoft.com/office/drawing/2014/main" id="{E1373B8E-4AF2-4EE9-A723-553B49C0F859}"/>
            </a:ext>
          </a:extLst>
        </xdr:cNvPr>
        <xdr:cNvSpPr/>
      </xdr:nvSpPr>
      <xdr:spPr>
        <a:xfrm rot="16200000">
          <a:off x="10670540" y="162128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266700</xdr:colOff>
      <xdr:row>97</xdr:row>
      <xdr:rowOff>146340</xdr:rowOff>
    </xdr:from>
    <xdr:to>
      <xdr:col>17</xdr:col>
      <xdr:colOff>95250</xdr:colOff>
      <xdr:row>99</xdr:row>
      <xdr:rowOff>145070</xdr:rowOff>
    </xdr:to>
    <xdr:sp macro="" textlink="">
      <xdr:nvSpPr>
        <xdr:cNvPr id="2178" name="Minus 2830">
          <a:extLst>
            <a:ext uri="{FF2B5EF4-FFF2-40B4-BE49-F238E27FC236}">
              <a16:creationId xmlns:a16="http://schemas.microsoft.com/office/drawing/2014/main" id="{8B1F39FA-C5AF-4932-A858-C8B46C6DF383}"/>
            </a:ext>
          </a:extLst>
        </xdr:cNvPr>
        <xdr:cNvSpPr/>
      </xdr:nvSpPr>
      <xdr:spPr>
        <a:xfrm rot="16200000">
          <a:off x="6798569" y="18169532"/>
          <a:ext cx="356404" cy="24842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281940</xdr:colOff>
      <xdr:row>97</xdr:row>
      <xdr:rowOff>139029</xdr:rowOff>
    </xdr:from>
    <xdr:to>
      <xdr:col>21</xdr:col>
      <xdr:colOff>95250</xdr:colOff>
      <xdr:row>99</xdr:row>
      <xdr:rowOff>137759</xdr:rowOff>
    </xdr:to>
    <xdr:sp macro="" textlink="">
      <xdr:nvSpPr>
        <xdr:cNvPr id="2179" name="Minus 2830">
          <a:extLst>
            <a:ext uri="{FF2B5EF4-FFF2-40B4-BE49-F238E27FC236}">
              <a16:creationId xmlns:a16="http://schemas.microsoft.com/office/drawing/2014/main" id="{8E840D80-3A55-4A8E-9D4E-C528CF1B9346}"/>
            </a:ext>
          </a:extLst>
        </xdr:cNvPr>
        <xdr:cNvSpPr/>
      </xdr:nvSpPr>
      <xdr:spPr>
        <a:xfrm rot="16200000">
          <a:off x="8376842" y="18162066"/>
          <a:ext cx="356404" cy="24873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266700</xdr:colOff>
      <xdr:row>178</xdr:row>
      <xdr:rowOff>83820</xdr:rowOff>
    </xdr:from>
    <xdr:to>
      <xdr:col>19</xdr:col>
      <xdr:colOff>102870</xdr:colOff>
      <xdr:row>180</xdr:row>
      <xdr:rowOff>82550</xdr:rowOff>
    </xdr:to>
    <xdr:sp macro="" textlink="">
      <xdr:nvSpPr>
        <xdr:cNvPr id="2180" name="Minus 2830">
          <a:extLst>
            <a:ext uri="{FF2B5EF4-FFF2-40B4-BE49-F238E27FC236}">
              <a16:creationId xmlns:a16="http://schemas.microsoft.com/office/drawing/2014/main" id="{C2EE14E9-80B7-4DF2-88F3-C9B740F8E60E}"/>
            </a:ext>
          </a:extLst>
        </xdr:cNvPr>
        <xdr:cNvSpPr/>
      </xdr:nvSpPr>
      <xdr:spPr>
        <a:xfrm rot="16200000">
          <a:off x="7576820" y="320014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259080</xdr:colOff>
      <xdr:row>178</xdr:row>
      <xdr:rowOff>83820</xdr:rowOff>
    </xdr:from>
    <xdr:to>
      <xdr:col>15</xdr:col>
      <xdr:colOff>87630</xdr:colOff>
      <xdr:row>180</xdr:row>
      <xdr:rowOff>82550</xdr:rowOff>
    </xdr:to>
    <xdr:sp macro="" textlink="">
      <xdr:nvSpPr>
        <xdr:cNvPr id="2181" name="Minus 2830">
          <a:extLst>
            <a:ext uri="{FF2B5EF4-FFF2-40B4-BE49-F238E27FC236}">
              <a16:creationId xmlns:a16="http://schemas.microsoft.com/office/drawing/2014/main" id="{8464BB90-6A13-4D11-986A-BE7AB3036F3D}"/>
            </a:ext>
          </a:extLst>
        </xdr:cNvPr>
        <xdr:cNvSpPr/>
      </xdr:nvSpPr>
      <xdr:spPr>
        <a:xfrm rot="16200000">
          <a:off x="5999480" y="320014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266700</xdr:colOff>
      <xdr:row>178</xdr:row>
      <xdr:rowOff>76200</xdr:rowOff>
    </xdr:from>
    <xdr:to>
      <xdr:col>13</xdr:col>
      <xdr:colOff>95250</xdr:colOff>
      <xdr:row>180</xdr:row>
      <xdr:rowOff>74930</xdr:rowOff>
    </xdr:to>
    <xdr:sp macro="" textlink="">
      <xdr:nvSpPr>
        <xdr:cNvPr id="2182" name="Minus 2830">
          <a:extLst>
            <a:ext uri="{FF2B5EF4-FFF2-40B4-BE49-F238E27FC236}">
              <a16:creationId xmlns:a16="http://schemas.microsoft.com/office/drawing/2014/main" id="{E445A6D8-1F64-4498-A97C-AEB8503EDE4E}"/>
            </a:ext>
          </a:extLst>
        </xdr:cNvPr>
        <xdr:cNvSpPr/>
      </xdr:nvSpPr>
      <xdr:spPr>
        <a:xfrm rot="16200000">
          <a:off x="5222240" y="319938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281940</xdr:colOff>
      <xdr:row>178</xdr:row>
      <xdr:rowOff>60960</xdr:rowOff>
    </xdr:from>
    <xdr:to>
      <xdr:col>11</xdr:col>
      <xdr:colOff>110490</xdr:colOff>
      <xdr:row>180</xdr:row>
      <xdr:rowOff>59690</xdr:rowOff>
    </xdr:to>
    <xdr:sp macro="" textlink="">
      <xdr:nvSpPr>
        <xdr:cNvPr id="2183" name="Minus 2830">
          <a:extLst>
            <a:ext uri="{FF2B5EF4-FFF2-40B4-BE49-F238E27FC236}">
              <a16:creationId xmlns:a16="http://schemas.microsoft.com/office/drawing/2014/main" id="{019C99DA-B403-4D5C-A99B-174631D7A9D2}"/>
            </a:ext>
          </a:extLst>
        </xdr:cNvPr>
        <xdr:cNvSpPr/>
      </xdr:nvSpPr>
      <xdr:spPr>
        <a:xfrm rot="16200000">
          <a:off x="4452620" y="319786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281940</xdr:colOff>
      <xdr:row>178</xdr:row>
      <xdr:rowOff>76200</xdr:rowOff>
    </xdr:from>
    <xdr:to>
      <xdr:col>9</xdr:col>
      <xdr:colOff>95250</xdr:colOff>
      <xdr:row>180</xdr:row>
      <xdr:rowOff>74930</xdr:rowOff>
    </xdr:to>
    <xdr:sp macro="" textlink="">
      <xdr:nvSpPr>
        <xdr:cNvPr id="2184" name="Minus 2830">
          <a:extLst>
            <a:ext uri="{FF2B5EF4-FFF2-40B4-BE49-F238E27FC236}">
              <a16:creationId xmlns:a16="http://schemas.microsoft.com/office/drawing/2014/main" id="{6E008A4B-47DA-4F0D-9AC6-60FA71334165}"/>
            </a:ext>
          </a:extLst>
        </xdr:cNvPr>
        <xdr:cNvSpPr/>
      </xdr:nvSpPr>
      <xdr:spPr>
        <a:xfrm rot="16200000">
          <a:off x="3652520" y="319938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259080</xdr:colOff>
      <xdr:row>88</xdr:row>
      <xdr:rowOff>91440</xdr:rowOff>
    </xdr:from>
    <xdr:to>
      <xdr:col>23</xdr:col>
      <xdr:colOff>95250</xdr:colOff>
      <xdr:row>90</xdr:row>
      <xdr:rowOff>90170</xdr:rowOff>
    </xdr:to>
    <xdr:sp macro="" textlink="">
      <xdr:nvSpPr>
        <xdr:cNvPr id="2185" name="Minus 2830">
          <a:extLst>
            <a:ext uri="{FF2B5EF4-FFF2-40B4-BE49-F238E27FC236}">
              <a16:creationId xmlns:a16="http://schemas.microsoft.com/office/drawing/2014/main" id="{F26D3100-20F0-4020-8629-8FEE0A086171}"/>
            </a:ext>
          </a:extLst>
        </xdr:cNvPr>
        <xdr:cNvSpPr/>
      </xdr:nvSpPr>
      <xdr:spPr>
        <a:xfrm rot="16200000">
          <a:off x="9146540" y="162356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121920</xdr:colOff>
      <xdr:row>51</xdr:row>
      <xdr:rowOff>83820</xdr:rowOff>
    </xdr:from>
    <xdr:to>
      <xdr:col>24</xdr:col>
      <xdr:colOff>297180</xdr:colOff>
      <xdr:row>54</xdr:row>
      <xdr:rowOff>160020</xdr:rowOff>
    </xdr:to>
    <xdr:sp macro="" textlink="">
      <xdr:nvSpPr>
        <xdr:cNvPr id="2186" name="AutoShape 1512">
          <a:extLst>
            <a:ext uri="{FF2B5EF4-FFF2-40B4-BE49-F238E27FC236}">
              <a16:creationId xmlns:a16="http://schemas.microsoft.com/office/drawing/2014/main" id="{4B32C974-002B-40C3-A8A0-B1E326E85E59}"/>
            </a:ext>
          </a:extLst>
        </xdr:cNvPr>
        <xdr:cNvSpPr>
          <a:spLocks noChangeArrowheads="1"/>
        </xdr:cNvSpPr>
      </xdr:nvSpPr>
      <xdr:spPr bwMode="auto">
        <a:xfrm rot="5400000" flipV="1">
          <a:off x="9624060" y="9906000"/>
          <a:ext cx="601980" cy="175260"/>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17</xdr:col>
      <xdr:colOff>0</xdr:colOff>
      <xdr:row>21</xdr:row>
      <xdr:rowOff>60960</xdr:rowOff>
    </xdr:from>
    <xdr:to>
      <xdr:col>19</xdr:col>
      <xdr:colOff>159945</xdr:colOff>
      <xdr:row>23</xdr:row>
      <xdr:rowOff>26565</xdr:rowOff>
    </xdr:to>
    <xdr:sp macro="" textlink="">
      <xdr:nvSpPr>
        <xdr:cNvPr id="2187" name="Arrow: Notched Right 2186">
          <a:extLst>
            <a:ext uri="{FF2B5EF4-FFF2-40B4-BE49-F238E27FC236}">
              <a16:creationId xmlns:a16="http://schemas.microsoft.com/office/drawing/2014/main" id="{035A46C7-5419-45A5-851D-64178CF0634A}"/>
            </a:ext>
          </a:extLst>
        </xdr:cNvPr>
        <xdr:cNvSpPr/>
      </xdr:nvSpPr>
      <xdr:spPr>
        <a:xfrm>
          <a:off x="6995160" y="4343400"/>
          <a:ext cx="937185" cy="316125"/>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19</xdr:col>
      <xdr:colOff>0</xdr:colOff>
      <xdr:row>22</xdr:row>
      <xdr:rowOff>85612</xdr:rowOff>
    </xdr:from>
    <xdr:to>
      <xdr:col>20</xdr:col>
      <xdr:colOff>0</xdr:colOff>
      <xdr:row>24</xdr:row>
      <xdr:rowOff>0</xdr:rowOff>
    </xdr:to>
    <xdr:sp macro="" textlink="">
      <xdr:nvSpPr>
        <xdr:cNvPr id="2188" name="Isosceles Triangle 2187">
          <a:extLst>
            <a:ext uri="{FF2B5EF4-FFF2-40B4-BE49-F238E27FC236}">
              <a16:creationId xmlns:a16="http://schemas.microsoft.com/office/drawing/2014/main" id="{1E1665CC-4C3F-4581-B913-712E2CCC877E}"/>
            </a:ext>
          </a:extLst>
        </xdr:cNvPr>
        <xdr:cNvSpPr/>
      </xdr:nvSpPr>
      <xdr:spPr>
        <a:xfrm>
          <a:off x="7772400" y="4543312"/>
          <a:ext cx="365760" cy="264908"/>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25</xdr:col>
      <xdr:colOff>220980</xdr:colOff>
      <xdr:row>361</xdr:row>
      <xdr:rowOff>30480</xdr:rowOff>
    </xdr:from>
    <xdr:to>
      <xdr:col>27</xdr:col>
      <xdr:colOff>0</xdr:colOff>
      <xdr:row>363</xdr:row>
      <xdr:rowOff>167640</xdr:rowOff>
    </xdr:to>
    <xdr:sp macro="" textlink="">
      <xdr:nvSpPr>
        <xdr:cNvPr id="2189" name="Arrow: Notched Right 2188">
          <a:extLst>
            <a:ext uri="{FF2B5EF4-FFF2-40B4-BE49-F238E27FC236}">
              <a16:creationId xmlns:a16="http://schemas.microsoft.com/office/drawing/2014/main" id="{06D79D82-F4B3-4431-A87E-18FB3AA9B587}"/>
            </a:ext>
          </a:extLst>
        </xdr:cNvPr>
        <xdr:cNvSpPr/>
      </xdr:nvSpPr>
      <xdr:spPr>
        <a:xfrm>
          <a:off x="10340340" y="63969900"/>
          <a:ext cx="533400" cy="487680"/>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editAs="oneCell">
    <xdr:from>
      <xdr:col>26</xdr:col>
      <xdr:colOff>327661</xdr:colOff>
      <xdr:row>361</xdr:row>
      <xdr:rowOff>38100</xdr:rowOff>
    </xdr:from>
    <xdr:to>
      <xdr:col>29</xdr:col>
      <xdr:colOff>189325</xdr:colOff>
      <xdr:row>366</xdr:row>
      <xdr:rowOff>60960</xdr:rowOff>
    </xdr:to>
    <xdr:pic>
      <xdr:nvPicPr>
        <xdr:cNvPr id="2190" name="Picture 2189">
          <a:extLst>
            <a:ext uri="{FF2B5EF4-FFF2-40B4-BE49-F238E27FC236}">
              <a16:creationId xmlns:a16="http://schemas.microsoft.com/office/drawing/2014/main" id="{4B9C668C-B6CB-460F-BE48-A3669CAB03F5}"/>
            </a:ext>
          </a:extLst>
        </xdr:cNvPr>
        <xdr:cNvPicPr>
          <a:picLocks noChangeAspect="1"/>
        </xdr:cNvPicPr>
      </xdr:nvPicPr>
      <xdr:blipFill rotWithShape="1">
        <a:blip xmlns:r="http://schemas.openxmlformats.org/officeDocument/2006/relationships" r:embed="rId3"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10812781" y="63977520"/>
          <a:ext cx="989424" cy="899160"/>
        </a:xfrm>
        <a:prstGeom prst="rect">
          <a:avLst/>
        </a:prstGeom>
        <a:ln>
          <a:noFill/>
        </a:ln>
      </xdr:spPr>
    </xdr:pic>
    <xdr:clientData/>
  </xdr:twoCellAnchor>
  <xdr:twoCellAnchor>
    <xdr:from>
      <xdr:col>4</xdr:col>
      <xdr:colOff>281940</xdr:colOff>
      <xdr:row>234</xdr:row>
      <xdr:rowOff>144780</xdr:rowOff>
    </xdr:from>
    <xdr:to>
      <xdr:col>5</xdr:col>
      <xdr:colOff>95250</xdr:colOff>
      <xdr:row>236</xdr:row>
      <xdr:rowOff>143510</xdr:rowOff>
    </xdr:to>
    <xdr:sp macro="" textlink="">
      <xdr:nvSpPr>
        <xdr:cNvPr id="312" name="Minus 2830">
          <a:extLst>
            <a:ext uri="{FF2B5EF4-FFF2-40B4-BE49-F238E27FC236}">
              <a16:creationId xmlns:a16="http://schemas.microsoft.com/office/drawing/2014/main" id="{52E256CA-7D9F-426F-973D-FD699879FAE9}"/>
            </a:ext>
          </a:extLst>
        </xdr:cNvPr>
        <xdr:cNvSpPr/>
      </xdr:nvSpPr>
      <xdr:spPr>
        <a:xfrm rot="16200000">
          <a:off x="2052320" y="418769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175260</xdr:colOff>
      <xdr:row>42</xdr:row>
      <xdr:rowOff>167640</xdr:rowOff>
    </xdr:from>
    <xdr:to>
      <xdr:col>16</xdr:col>
      <xdr:colOff>350520</xdr:colOff>
      <xdr:row>46</xdr:row>
      <xdr:rowOff>68580</xdr:rowOff>
    </xdr:to>
    <xdr:sp macro="" textlink="">
      <xdr:nvSpPr>
        <xdr:cNvPr id="115" name="AutoShape 1512">
          <a:extLst>
            <a:ext uri="{FF2B5EF4-FFF2-40B4-BE49-F238E27FC236}">
              <a16:creationId xmlns:a16="http://schemas.microsoft.com/office/drawing/2014/main" id="{E3CE67B8-DFD2-4DDA-A096-303054E7FB00}"/>
            </a:ext>
          </a:extLst>
        </xdr:cNvPr>
        <xdr:cNvSpPr>
          <a:spLocks noChangeArrowheads="1"/>
        </xdr:cNvSpPr>
      </xdr:nvSpPr>
      <xdr:spPr bwMode="auto">
        <a:xfrm rot="5400000" flipV="1">
          <a:off x="6537960" y="8412480"/>
          <a:ext cx="601980" cy="175260"/>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24</xdr:col>
      <xdr:colOff>160020</xdr:colOff>
      <xdr:row>42</xdr:row>
      <xdr:rowOff>144780</xdr:rowOff>
    </xdr:from>
    <xdr:to>
      <xdr:col>24</xdr:col>
      <xdr:colOff>335280</xdr:colOff>
      <xdr:row>46</xdr:row>
      <xdr:rowOff>45720</xdr:rowOff>
    </xdr:to>
    <xdr:sp macro="" textlink="">
      <xdr:nvSpPr>
        <xdr:cNvPr id="313" name="AutoShape 1512">
          <a:extLst>
            <a:ext uri="{FF2B5EF4-FFF2-40B4-BE49-F238E27FC236}">
              <a16:creationId xmlns:a16="http://schemas.microsoft.com/office/drawing/2014/main" id="{F26D1C3B-FF60-4238-83CC-1EC4B1A890A7}"/>
            </a:ext>
          </a:extLst>
        </xdr:cNvPr>
        <xdr:cNvSpPr>
          <a:spLocks noChangeArrowheads="1"/>
        </xdr:cNvSpPr>
      </xdr:nvSpPr>
      <xdr:spPr bwMode="auto">
        <a:xfrm rot="5400000" flipV="1">
          <a:off x="9662160" y="8389620"/>
          <a:ext cx="601980" cy="175260"/>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22</xdr:col>
      <xdr:colOff>160020</xdr:colOff>
      <xdr:row>79</xdr:row>
      <xdr:rowOff>7620</xdr:rowOff>
    </xdr:from>
    <xdr:to>
      <xdr:col>22</xdr:col>
      <xdr:colOff>335280</xdr:colOff>
      <xdr:row>82</xdr:row>
      <xdr:rowOff>83820</xdr:rowOff>
    </xdr:to>
    <xdr:sp macro="" textlink="">
      <xdr:nvSpPr>
        <xdr:cNvPr id="568" name="AutoShape 1512">
          <a:extLst>
            <a:ext uri="{FF2B5EF4-FFF2-40B4-BE49-F238E27FC236}">
              <a16:creationId xmlns:a16="http://schemas.microsoft.com/office/drawing/2014/main" id="{0D8CA8D6-3E0D-487C-9EC7-BE82779B176A}"/>
            </a:ext>
          </a:extLst>
        </xdr:cNvPr>
        <xdr:cNvSpPr>
          <a:spLocks noChangeArrowheads="1"/>
        </xdr:cNvSpPr>
      </xdr:nvSpPr>
      <xdr:spPr bwMode="auto">
        <a:xfrm rot="5400000" flipV="1">
          <a:off x="8884920" y="14737080"/>
          <a:ext cx="601980" cy="175260"/>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6</xdr:col>
      <xdr:colOff>144780</xdr:colOff>
      <xdr:row>123</xdr:row>
      <xdr:rowOff>137160</xdr:rowOff>
    </xdr:from>
    <xdr:to>
      <xdr:col>6</xdr:col>
      <xdr:colOff>320040</xdr:colOff>
      <xdr:row>127</xdr:row>
      <xdr:rowOff>38100</xdr:rowOff>
    </xdr:to>
    <xdr:sp macro="" textlink="">
      <xdr:nvSpPr>
        <xdr:cNvPr id="1070" name="AutoShape 1512">
          <a:extLst>
            <a:ext uri="{FF2B5EF4-FFF2-40B4-BE49-F238E27FC236}">
              <a16:creationId xmlns:a16="http://schemas.microsoft.com/office/drawing/2014/main" id="{6896DCD3-95BC-425C-B6C2-0EB28B576D13}"/>
            </a:ext>
          </a:extLst>
        </xdr:cNvPr>
        <xdr:cNvSpPr>
          <a:spLocks noChangeArrowheads="1"/>
        </xdr:cNvSpPr>
      </xdr:nvSpPr>
      <xdr:spPr bwMode="auto">
        <a:xfrm rot="5400000" flipV="1">
          <a:off x="2552700" y="22578060"/>
          <a:ext cx="601980" cy="175260"/>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16</xdr:col>
      <xdr:colOff>60959</xdr:colOff>
      <xdr:row>42</xdr:row>
      <xdr:rowOff>152400</xdr:rowOff>
    </xdr:from>
    <xdr:to>
      <xdr:col>16</xdr:col>
      <xdr:colOff>188594</xdr:colOff>
      <xdr:row>46</xdr:row>
      <xdr:rowOff>95171</xdr:rowOff>
    </xdr:to>
    <xdr:sp macro="" textlink="">
      <xdr:nvSpPr>
        <xdr:cNvPr id="1071" name="AutoShape 10734">
          <a:extLst>
            <a:ext uri="{FF2B5EF4-FFF2-40B4-BE49-F238E27FC236}">
              <a16:creationId xmlns:a16="http://schemas.microsoft.com/office/drawing/2014/main" id="{0D0D3D47-2956-4181-BE32-CB03B04B01C1}"/>
            </a:ext>
          </a:extLst>
        </xdr:cNvPr>
        <xdr:cNvSpPr>
          <a:spLocks noChangeArrowheads="1"/>
        </xdr:cNvSpPr>
      </xdr:nvSpPr>
      <xdr:spPr>
        <a:xfrm rot="5400000">
          <a:off x="6378931" y="8441968"/>
          <a:ext cx="643811" cy="127635"/>
        </a:xfrm>
        <a:prstGeom prst="rightArrow">
          <a:avLst>
            <a:gd name="adj1" fmla="val 50000"/>
            <a:gd name="adj2" fmla="val 143750"/>
          </a:avLst>
        </a:prstGeom>
        <a:solidFill>
          <a:srgbClr val="9999FF"/>
        </a:solidFill>
        <a:ln w="9525" algn="ctr">
          <a:solidFill>
            <a:srgbClr val="9999FF"/>
          </a:solidFill>
          <a:miter lim="800000"/>
        </a:ln>
      </xdr:spPr>
    </xdr:sp>
    <xdr:clientData/>
  </xdr:twoCellAnchor>
  <xdr:twoCellAnchor>
    <xdr:from>
      <xdr:col>0</xdr:col>
      <xdr:colOff>344805</xdr:colOff>
      <xdr:row>327</xdr:row>
      <xdr:rowOff>123825</xdr:rowOff>
    </xdr:from>
    <xdr:to>
      <xdr:col>1</xdr:col>
      <xdr:colOff>125730</xdr:colOff>
      <xdr:row>329</xdr:row>
      <xdr:rowOff>122555</xdr:rowOff>
    </xdr:to>
    <xdr:sp macro="" textlink="">
      <xdr:nvSpPr>
        <xdr:cNvPr id="565" name="Minus 1573">
          <a:extLst>
            <a:ext uri="{FF2B5EF4-FFF2-40B4-BE49-F238E27FC236}">
              <a16:creationId xmlns:a16="http://schemas.microsoft.com/office/drawing/2014/main" id="{EB3B756D-60A5-472B-9662-3EA3C770BF90}"/>
            </a:ext>
          </a:extLst>
        </xdr:cNvPr>
        <xdr:cNvSpPr/>
      </xdr:nvSpPr>
      <xdr:spPr>
        <a:xfrm rot="16200000">
          <a:off x="331153" y="58118057"/>
          <a:ext cx="349250" cy="32194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274320</xdr:colOff>
      <xdr:row>263</xdr:row>
      <xdr:rowOff>133350</xdr:rowOff>
    </xdr:from>
    <xdr:to>
      <xdr:col>19</xdr:col>
      <xdr:colOff>60960</xdr:colOff>
      <xdr:row>265</xdr:row>
      <xdr:rowOff>132080</xdr:rowOff>
    </xdr:to>
    <xdr:sp macro="" textlink="">
      <xdr:nvSpPr>
        <xdr:cNvPr id="896" name="Minus 2784">
          <a:extLst>
            <a:ext uri="{FF2B5EF4-FFF2-40B4-BE49-F238E27FC236}">
              <a16:creationId xmlns:a16="http://schemas.microsoft.com/office/drawing/2014/main" id="{934C7718-0C26-4894-9A2F-BA5B0C445654}"/>
            </a:ext>
          </a:extLst>
        </xdr:cNvPr>
        <xdr:cNvSpPr/>
      </xdr:nvSpPr>
      <xdr:spPr>
        <a:xfrm rot="16200000">
          <a:off x="7559675" y="46972855"/>
          <a:ext cx="349250" cy="1981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266701</xdr:colOff>
      <xdr:row>254</xdr:row>
      <xdr:rowOff>123825</xdr:rowOff>
    </xdr:from>
    <xdr:to>
      <xdr:col>9</xdr:col>
      <xdr:colOff>74296</xdr:colOff>
      <xdr:row>256</xdr:row>
      <xdr:rowOff>122555</xdr:rowOff>
    </xdr:to>
    <xdr:sp macro="" textlink="">
      <xdr:nvSpPr>
        <xdr:cNvPr id="899" name="Minus 2756">
          <a:extLst>
            <a:ext uri="{FF2B5EF4-FFF2-40B4-BE49-F238E27FC236}">
              <a16:creationId xmlns:a16="http://schemas.microsoft.com/office/drawing/2014/main" id="{2085127B-5AB1-4F21-B01A-033F6972946E}"/>
            </a:ext>
          </a:extLst>
        </xdr:cNvPr>
        <xdr:cNvSpPr/>
      </xdr:nvSpPr>
      <xdr:spPr>
        <a:xfrm rot="16200000">
          <a:off x="3634424" y="45364082"/>
          <a:ext cx="349250" cy="2419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266701</xdr:colOff>
      <xdr:row>254</xdr:row>
      <xdr:rowOff>123825</xdr:rowOff>
    </xdr:from>
    <xdr:to>
      <xdr:col>7</xdr:col>
      <xdr:colOff>74296</xdr:colOff>
      <xdr:row>256</xdr:row>
      <xdr:rowOff>122555</xdr:rowOff>
    </xdr:to>
    <xdr:sp macro="" textlink="">
      <xdr:nvSpPr>
        <xdr:cNvPr id="904" name="Minus 2756">
          <a:extLst>
            <a:ext uri="{FF2B5EF4-FFF2-40B4-BE49-F238E27FC236}">
              <a16:creationId xmlns:a16="http://schemas.microsoft.com/office/drawing/2014/main" id="{1230495A-BB1F-45FE-B58B-ECE3859857C3}"/>
            </a:ext>
          </a:extLst>
        </xdr:cNvPr>
        <xdr:cNvSpPr/>
      </xdr:nvSpPr>
      <xdr:spPr>
        <a:xfrm rot="16200000">
          <a:off x="2834324" y="45364082"/>
          <a:ext cx="349250" cy="2419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228601</xdr:colOff>
      <xdr:row>244</xdr:row>
      <xdr:rowOff>123825</xdr:rowOff>
    </xdr:from>
    <xdr:to>
      <xdr:col>27</xdr:col>
      <xdr:colOff>74296</xdr:colOff>
      <xdr:row>246</xdr:row>
      <xdr:rowOff>122555</xdr:rowOff>
    </xdr:to>
    <xdr:sp macro="" textlink="">
      <xdr:nvSpPr>
        <xdr:cNvPr id="905" name="Minus 2756">
          <a:extLst>
            <a:ext uri="{FF2B5EF4-FFF2-40B4-BE49-F238E27FC236}">
              <a16:creationId xmlns:a16="http://schemas.microsoft.com/office/drawing/2014/main" id="{BA38408A-3E9E-4B92-81D0-49A3762D667A}"/>
            </a:ext>
          </a:extLst>
        </xdr:cNvPr>
        <xdr:cNvSpPr/>
      </xdr:nvSpPr>
      <xdr:spPr>
        <a:xfrm rot="16200000">
          <a:off x="10656254" y="43615292"/>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272416</xdr:colOff>
      <xdr:row>234</xdr:row>
      <xdr:rowOff>123825</xdr:rowOff>
    </xdr:from>
    <xdr:to>
      <xdr:col>7</xdr:col>
      <xdr:colOff>80011</xdr:colOff>
      <xdr:row>236</xdr:row>
      <xdr:rowOff>122555</xdr:rowOff>
    </xdr:to>
    <xdr:sp macro="" textlink="">
      <xdr:nvSpPr>
        <xdr:cNvPr id="906" name="Minus 2756">
          <a:extLst>
            <a:ext uri="{FF2B5EF4-FFF2-40B4-BE49-F238E27FC236}">
              <a16:creationId xmlns:a16="http://schemas.microsoft.com/office/drawing/2014/main" id="{3895C344-3811-4E0B-9360-98F110F36C73}"/>
            </a:ext>
          </a:extLst>
        </xdr:cNvPr>
        <xdr:cNvSpPr/>
      </xdr:nvSpPr>
      <xdr:spPr>
        <a:xfrm rot="16200000">
          <a:off x="2840039" y="41858882"/>
          <a:ext cx="349250" cy="2419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371476</xdr:colOff>
      <xdr:row>225</xdr:row>
      <xdr:rowOff>142876</xdr:rowOff>
    </xdr:from>
    <xdr:to>
      <xdr:col>1</xdr:col>
      <xdr:colOff>74296</xdr:colOff>
      <xdr:row>227</xdr:row>
      <xdr:rowOff>141606</xdr:rowOff>
    </xdr:to>
    <xdr:sp macro="" textlink="">
      <xdr:nvSpPr>
        <xdr:cNvPr id="907" name="Minus 2756">
          <a:extLst>
            <a:ext uri="{FF2B5EF4-FFF2-40B4-BE49-F238E27FC236}">
              <a16:creationId xmlns:a16="http://schemas.microsoft.com/office/drawing/2014/main" id="{2F4E5409-8118-456F-BD52-6A09116EB83C}"/>
            </a:ext>
          </a:extLst>
        </xdr:cNvPr>
        <xdr:cNvSpPr/>
      </xdr:nvSpPr>
      <xdr:spPr>
        <a:xfrm rot="16200000">
          <a:off x="318771" y="40299641"/>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228601</xdr:colOff>
      <xdr:row>216</xdr:row>
      <xdr:rowOff>123825</xdr:rowOff>
    </xdr:from>
    <xdr:to>
      <xdr:col>27</xdr:col>
      <xdr:colOff>74296</xdr:colOff>
      <xdr:row>218</xdr:row>
      <xdr:rowOff>122555</xdr:rowOff>
    </xdr:to>
    <xdr:sp macro="" textlink="">
      <xdr:nvSpPr>
        <xdr:cNvPr id="908" name="Minus 2756">
          <a:extLst>
            <a:ext uri="{FF2B5EF4-FFF2-40B4-BE49-F238E27FC236}">
              <a16:creationId xmlns:a16="http://schemas.microsoft.com/office/drawing/2014/main" id="{2B9EE15B-B491-419E-9524-7F10B0E0931E}"/>
            </a:ext>
          </a:extLst>
        </xdr:cNvPr>
        <xdr:cNvSpPr/>
      </xdr:nvSpPr>
      <xdr:spPr>
        <a:xfrm rot="16200000">
          <a:off x="10656254" y="38708012"/>
          <a:ext cx="349250" cy="23431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251929</xdr:colOff>
      <xdr:row>216</xdr:row>
      <xdr:rowOff>123825</xdr:rowOff>
    </xdr:from>
    <xdr:to>
      <xdr:col>25</xdr:col>
      <xdr:colOff>88099</xdr:colOff>
      <xdr:row>218</xdr:row>
      <xdr:rowOff>122555</xdr:rowOff>
    </xdr:to>
    <xdr:sp macro="" textlink="">
      <xdr:nvSpPr>
        <xdr:cNvPr id="909" name="Minus 2756">
          <a:extLst>
            <a:ext uri="{FF2B5EF4-FFF2-40B4-BE49-F238E27FC236}">
              <a16:creationId xmlns:a16="http://schemas.microsoft.com/office/drawing/2014/main" id="{AB6276AB-460D-4C11-993C-329309367CAA}"/>
            </a:ext>
          </a:extLst>
        </xdr:cNvPr>
        <xdr:cNvSpPr/>
      </xdr:nvSpPr>
      <xdr:spPr>
        <a:xfrm rot="16200000">
          <a:off x="9921139" y="39432554"/>
          <a:ext cx="356403" cy="24049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247651</xdr:colOff>
      <xdr:row>207</xdr:row>
      <xdr:rowOff>123825</xdr:rowOff>
    </xdr:from>
    <xdr:to>
      <xdr:col>23</xdr:col>
      <xdr:colOff>74296</xdr:colOff>
      <xdr:row>209</xdr:row>
      <xdr:rowOff>122555</xdr:rowOff>
    </xdr:to>
    <xdr:sp macro="" textlink="">
      <xdr:nvSpPr>
        <xdr:cNvPr id="910" name="Minus 2756">
          <a:extLst>
            <a:ext uri="{FF2B5EF4-FFF2-40B4-BE49-F238E27FC236}">
              <a16:creationId xmlns:a16="http://schemas.microsoft.com/office/drawing/2014/main" id="{C5F7597E-0EC7-4922-B8F6-88BB7A87FECD}"/>
            </a:ext>
          </a:extLst>
        </xdr:cNvPr>
        <xdr:cNvSpPr/>
      </xdr:nvSpPr>
      <xdr:spPr>
        <a:xfrm rot="16200000">
          <a:off x="9130349" y="37128767"/>
          <a:ext cx="349250" cy="2381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280036</xdr:colOff>
      <xdr:row>207</xdr:row>
      <xdr:rowOff>142875</xdr:rowOff>
    </xdr:from>
    <xdr:to>
      <xdr:col>21</xdr:col>
      <xdr:colOff>87631</xdr:colOff>
      <xdr:row>209</xdr:row>
      <xdr:rowOff>141605</xdr:rowOff>
    </xdr:to>
    <xdr:sp macro="" textlink="">
      <xdr:nvSpPr>
        <xdr:cNvPr id="920" name="Minus 2756">
          <a:extLst>
            <a:ext uri="{FF2B5EF4-FFF2-40B4-BE49-F238E27FC236}">
              <a16:creationId xmlns:a16="http://schemas.microsoft.com/office/drawing/2014/main" id="{8CDE4471-08CF-48FB-8D65-AFD98D76F309}"/>
            </a:ext>
          </a:extLst>
        </xdr:cNvPr>
        <xdr:cNvSpPr/>
      </xdr:nvSpPr>
      <xdr:spPr>
        <a:xfrm rot="16200000">
          <a:off x="8364539" y="37145912"/>
          <a:ext cx="349250" cy="24193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257176</xdr:colOff>
      <xdr:row>244</xdr:row>
      <xdr:rowOff>133350</xdr:rowOff>
    </xdr:from>
    <xdr:to>
      <xdr:col>23</xdr:col>
      <xdr:colOff>83821</xdr:colOff>
      <xdr:row>246</xdr:row>
      <xdr:rowOff>132080</xdr:rowOff>
    </xdr:to>
    <xdr:sp macro="" textlink="">
      <xdr:nvSpPr>
        <xdr:cNvPr id="921" name="Minus 2756">
          <a:extLst>
            <a:ext uri="{FF2B5EF4-FFF2-40B4-BE49-F238E27FC236}">
              <a16:creationId xmlns:a16="http://schemas.microsoft.com/office/drawing/2014/main" id="{9780DE98-8079-4453-9BCB-85382C063123}"/>
            </a:ext>
          </a:extLst>
        </xdr:cNvPr>
        <xdr:cNvSpPr/>
      </xdr:nvSpPr>
      <xdr:spPr>
        <a:xfrm rot="16200000">
          <a:off x="9139874" y="43622912"/>
          <a:ext cx="349250" cy="23812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411480</xdr:colOff>
      <xdr:row>324</xdr:row>
      <xdr:rowOff>57150</xdr:rowOff>
    </xdr:from>
    <xdr:to>
      <xdr:col>15</xdr:col>
      <xdr:colOff>358140</xdr:colOff>
      <xdr:row>326</xdr:row>
      <xdr:rowOff>0</xdr:rowOff>
    </xdr:to>
    <xdr:sp macro="" textlink="">
      <xdr:nvSpPr>
        <xdr:cNvPr id="922" name="AutoShape 46">
          <a:extLst>
            <a:ext uri="{FF2B5EF4-FFF2-40B4-BE49-F238E27FC236}">
              <a16:creationId xmlns:a16="http://schemas.microsoft.com/office/drawing/2014/main" id="{3968F9E6-E0D2-417D-BB86-530C3C95A0C3}"/>
            </a:ext>
          </a:extLst>
        </xdr:cNvPr>
        <xdr:cNvSpPr>
          <a:spLocks noChangeArrowheads="1"/>
        </xdr:cNvSpPr>
      </xdr:nvSpPr>
      <xdr:spPr>
        <a:xfrm>
          <a:off x="6202680" y="57511950"/>
          <a:ext cx="365760" cy="29337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204</xdr:row>
      <xdr:rowOff>62865</xdr:rowOff>
    </xdr:from>
    <xdr:to>
      <xdr:col>16</xdr:col>
      <xdr:colOff>0</xdr:colOff>
      <xdr:row>206</xdr:row>
      <xdr:rowOff>1905</xdr:rowOff>
    </xdr:to>
    <xdr:sp macro="" textlink="">
      <xdr:nvSpPr>
        <xdr:cNvPr id="923" name="AutoShape 46">
          <a:extLst>
            <a:ext uri="{FF2B5EF4-FFF2-40B4-BE49-F238E27FC236}">
              <a16:creationId xmlns:a16="http://schemas.microsoft.com/office/drawing/2014/main" id="{5527F13B-0AF8-4193-8B79-F4D199C98C40}"/>
            </a:ext>
          </a:extLst>
        </xdr:cNvPr>
        <xdr:cNvSpPr>
          <a:spLocks noChangeArrowheads="1"/>
        </xdr:cNvSpPr>
      </xdr:nvSpPr>
      <xdr:spPr>
        <a:xfrm>
          <a:off x="6210300" y="36486465"/>
          <a:ext cx="365760" cy="28956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172720</xdr:colOff>
      <xdr:row>315</xdr:row>
      <xdr:rowOff>49530</xdr:rowOff>
    </xdr:from>
    <xdr:to>
      <xdr:col>15</xdr:col>
      <xdr:colOff>191770</xdr:colOff>
      <xdr:row>315</xdr:row>
      <xdr:rowOff>154305</xdr:rowOff>
    </xdr:to>
    <xdr:sp macro="" textlink="">
      <xdr:nvSpPr>
        <xdr:cNvPr id="924" name="Freeform 10707">
          <a:extLst>
            <a:ext uri="{FF2B5EF4-FFF2-40B4-BE49-F238E27FC236}">
              <a16:creationId xmlns:a16="http://schemas.microsoft.com/office/drawing/2014/main" id="{B2C92F0F-357B-40BA-842E-45D4B64139CB}"/>
            </a:ext>
          </a:extLst>
        </xdr:cNvPr>
        <xdr:cNvSpPr/>
      </xdr:nvSpPr>
      <xdr:spPr>
        <a:xfrm>
          <a:off x="5598160" y="55926990"/>
          <a:ext cx="80391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163830</xdr:colOff>
      <xdr:row>315</xdr:row>
      <xdr:rowOff>53340</xdr:rowOff>
    </xdr:from>
    <xdr:to>
      <xdr:col>17</xdr:col>
      <xdr:colOff>182880</xdr:colOff>
      <xdr:row>315</xdr:row>
      <xdr:rowOff>158115</xdr:rowOff>
    </xdr:to>
    <xdr:sp macro="" textlink="">
      <xdr:nvSpPr>
        <xdr:cNvPr id="925" name="Freeform 10707">
          <a:extLst>
            <a:ext uri="{FF2B5EF4-FFF2-40B4-BE49-F238E27FC236}">
              <a16:creationId xmlns:a16="http://schemas.microsoft.com/office/drawing/2014/main" id="{0282F414-F510-437C-890E-09229DC03C12}"/>
            </a:ext>
          </a:extLst>
        </xdr:cNvPr>
        <xdr:cNvSpPr/>
      </xdr:nvSpPr>
      <xdr:spPr>
        <a:xfrm>
          <a:off x="6374130" y="55930800"/>
          <a:ext cx="80391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167640</xdr:colOff>
      <xdr:row>315</xdr:row>
      <xdr:rowOff>60960</xdr:rowOff>
    </xdr:from>
    <xdr:to>
      <xdr:col>19</xdr:col>
      <xdr:colOff>196215</xdr:colOff>
      <xdr:row>315</xdr:row>
      <xdr:rowOff>169545</xdr:rowOff>
    </xdr:to>
    <xdr:sp macro="" textlink="">
      <xdr:nvSpPr>
        <xdr:cNvPr id="926" name="Freeform 10707">
          <a:extLst>
            <a:ext uri="{FF2B5EF4-FFF2-40B4-BE49-F238E27FC236}">
              <a16:creationId xmlns:a16="http://schemas.microsoft.com/office/drawing/2014/main" id="{B80D12E9-7FD3-4791-A495-9A61BA9A1B09}"/>
            </a:ext>
          </a:extLst>
        </xdr:cNvPr>
        <xdr:cNvSpPr/>
      </xdr:nvSpPr>
      <xdr:spPr>
        <a:xfrm>
          <a:off x="7162800" y="55938420"/>
          <a:ext cx="805815" cy="10858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191770</xdr:colOff>
      <xdr:row>315</xdr:row>
      <xdr:rowOff>56515</xdr:rowOff>
    </xdr:from>
    <xdr:to>
      <xdr:col>21</xdr:col>
      <xdr:colOff>201295</xdr:colOff>
      <xdr:row>315</xdr:row>
      <xdr:rowOff>161290</xdr:rowOff>
    </xdr:to>
    <xdr:sp macro="" textlink="">
      <xdr:nvSpPr>
        <xdr:cNvPr id="927" name="Freeform 10707">
          <a:extLst>
            <a:ext uri="{FF2B5EF4-FFF2-40B4-BE49-F238E27FC236}">
              <a16:creationId xmlns:a16="http://schemas.microsoft.com/office/drawing/2014/main" id="{CF1DED83-1155-48C6-B21B-988967EE4E59}"/>
            </a:ext>
          </a:extLst>
        </xdr:cNvPr>
        <xdr:cNvSpPr/>
      </xdr:nvSpPr>
      <xdr:spPr>
        <a:xfrm>
          <a:off x="7964170" y="55933975"/>
          <a:ext cx="80962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169545</xdr:colOff>
      <xdr:row>315</xdr:row>
      <xdr:rowOff>49530</xdr:rowOff>
    </xdr:from>
    <xdr:to>
      <xdr:col>23</xdr:col>
      <xdr:colOff>198120</xdr:colOff>
      <xdr:row>315</xdr:row>
      <xdr:rowOff>154305</xdr:rowOff>
    </xdr:to>
    <xdr:sp macro="" textlink="">
      <xdr:nvSpPr>
        <xdr:cNvPr id="932" name="Freeform 10707">
          <a:extLst>
            <a:ext uri="{FF2B5EF4-FFF2-40B4-BE49-F238E27FC236}">
              <a16:creationId xmlns:a16="http://schemas.microsoft.com/office/drawing/2014/main" id="{E34106A6-3935-484E-8F6A-A28F755074C4}"/>
            </a:ext>
          </a:extLst>
        </xdr:cNvPr>
        <xdr:cNvSpPr/>
      </xdr:nvSpPr>
      <xdr:spPr>
        <a:xfrm>
          <a:off x="8742045" y="55926990"/>
          <a:ext cx="80581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184785</xdr:colOff>
      <xdr:row>315</xdr:row>
      <xdr:rowOff>51435</xdr:rowOff>
    </xdr:from>
    <xdr:to>
      <xdr:col>25</xdr:col>
      <xdr:colOff>222885</xdr:colOff>
      <xdr:row>315</xdr:row>
      <xdr:rowOff>156210</xdr:rowOff>
    </xdr:to>
    <xdr:sp macro="" textlink="">
      <xdr:nvSpPr>
        <xdr:cNvPr id="933" name="Freeform 10707">
          <a:extLst>
            <a:ext uri="{FF2B5EF4-FFF2-40B4-BE49-F238E27FC236}">
              <a16:creationId xmlns:a16="http://schemas.microsoft.com/office/drawing/2014/main" id="{9951037C-A903-461D-9840-F95393A42883}"/>
            </a:ext>
          </a:extLst>
        </xdr:cNvPr>
        <xdr:cNvSpPr/>
      </xdr:nvSpPr>
      <xdr:spPr>
        <a:xfrm>
          <a:off x="9534525" y="55928895"/>
          <a:ext cx="807720"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152400</xdr:colOff>
      <xdr:row>315</xdr:row>
      <xdr:rowOff>47625</xdr:rowOff>
    </xdr:from>
    <xdr:to>
      <xdr:col>27</xdr:col>
      <xdr:colOff>200025</xdr:colOff>
      <xdr:row>315</xdr:row>
      <xdr:rowOff>152400</xdr:rowOff>
    </xdr:to>
    <xdr:sp macro="" textlink="">
      <xdr:nvSpPr>
        <xdr:cNvPr id="934" name="Freeform 10707">
          <a:extLst>
            <a:ext uri="{FF2B5EF4-FFF2-40B4-BE49-F238E27FC236}">
              <a16:creationId xmlns:a16="http://schemas.microsoft.com/office/drawing/2014/main" id="{C5178469-E4FB-45EF-9514-9CB894D169D9}"/>
            </a:ext>
          </a:extLst>
        </xdr:cNvPr>
        <xdr:cNvSpPr/>
      </xdr:nvSpPr>
      <xdr:spPr>
        <a:xfrm>
          <a:off x="10271760" y="55925085"/>
          <a:ext cx="8020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14</xdr:col>
      <xdr:colOff>251460</xdr:colOff>
      <xdr:row>273</xdr:row>
      <xdr:rowOff>137160</xdr:rowOff>
    </xdr:from>
    <xdr:to>
      <xdr:col>15</xdr:col>
      <xdr:colOff>80010</xdr:colOff>
      <xdr:row>275</xdr:row>
      <xdr:rowOff>135890</xdr:rowOff>
    </xdr:to>
    <xdr:sp macro="" textlink="">
      <xdr:nvSpPr>
        <xdr:cNvPr id="294" name="Minus 2746">
          <a:extLst>
            <a:ext uri="{FF2B5EF4-FFF2-40B4-BE49-F238E27FC236}">
              <a16:creationId xmlns:a16="http://schemas.microsoft.com/office/drawing/2014/main" id="{FADB72CE-50ED-4A10-8772-B10A7D757152}"/>
            </a:ext>
          </a:extLst>
        </xdr:cNvPr>
        <xdr:cNvSpPr/>
      </xdr:nvSpPr>
      <xdr:spPr>
        <a:xfrm rot="16200000">
          <a:off x="5991860" y="4870450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266700</xdr:colOff>
      <xdr:row>327</xdr:row>
      <xdr:rowOff>137160</xdr:rowOff>
    </xdr:from>
    <xdr:to>
      <xdr:col>11</xdr:col>
      <xdr:colOff>91440</xdr:colOff>
      <xdr:row>329</xdr:row>
      <xdr:rowOff>135890</xdr:rowOff>
    </xdr:to>
    <xdr:sp macro="" textlink="">
      <xdr:nvSpPr>
        <xdr:cNvPr id="21" name="Minus 1573">
          <a:extLst>
            <a:ext uri="{FF2B5EF4-FFF2-40B4-BE49-F238E27FC236}">
              <a16:creationId xmlns:a16="http://schemas.microsoft.com/office/drawing/2014/main" id="{330F34E7-9BD6-425C-B2C7-2C5D7A2C5897}"/>
            </a:ext>
          </a:extLst>
        </xdr:cNvPr>
        <xdr:cNvSpPr/>
      </xdr:nvSpPr>
      <xdr:spPr>
        <a:xfrm rot="16200000">
          <a:off x="4435475" y="5817044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251460</xdr:colOff>
      <xdr:row>327</xdr:row>
      <xdr:rowOff>129540</xdr:rowOff>
    </xdr:from>
    <xdr:to>
      <xdr:col>17</xdr:col>
      <xdr:colOff>76200</xdr:colOff>
      <xdr:row>329</xdr:row>
      <xdr:rowOff>128270</xdr:rowOff>
    </xdr:to>
    <xdr:sp macro="" textlink="">
      <xdr:nvSpPr>
        <xdr:cNvPr id="22" name="Minus 1573">
          <a:extLst>
            <a:ext uri="{FF2B5EF4-FFF2-40B4-BE49-F238E27FC236}">
              <a16:creationId xmlns:a16="http://schemas.microsoft.com/office/drawing/2014/main" id="{39051B12-9B82-4E37-B71E-3F41A1E8DB89}"/>
            </a:ext>
          </a:extLst>
        </xdr:cNvPr>
        <xdr:cNvSpPr/>
      </xdr:nvSpPr>
      <xdr:spPr>
        <a:xfrm rot="16200000">
          <a:off x="6774815" y="5816282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251460</xdr:colOff>
      <xdr:row>327</xdr:row>
      <xdr:rowOff>137160</xdr:rowOff>
    </xdr:from>
    <xdr:to>
      <xdr:col>19</xdr:col>
      <xdr:colOff>83820</xdr:colOff>
      <xdr:row>329</xdr:row>
      <xdr:rowOff>135890</xdr:rowOff>
    </xdr:to>
    <xdr:sp macro="" textlink="">
      <xdr:nvSpPr>
        <xdr:cNvPr id="23" name="Minus 1573">
          <a:extLst>
            <a:ext uri="{FF2B5EF4-FFF2-40B4-BE49-F238E27FC236}">
              <a16:creationId xmlns:a16="http://schemas.microsoft.com/office/drawing/2014/main" id="{396FFFC7-7E62-4DC3-BB8F-FAF427E783F3}"/>
            </a:ext>
          </a:extLst>
        </xdr:cNvPr>
        <xdr:cNvSpPr/>
      </xdr:nvSpPr>
      <xdr:spPr>
        <a:xfrm rot="16200000">
          <a:off x="7559675" y="5817044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312420</xdr:colOff>
      <xdr:row>336</xdr:row>
      <xdr:rowOff>144780</xdr:rowOff>
    </xdr:from>
    <xdr:to>
      <xdr:col>13</xdr:col>
      <xdr:colOff>51673</xdr:colOff>
      <xdr:row>338</xdr:row>
      <xdr:rowOff>143757</xdr:rowOff>
    </xdr:to>
    <xdr:sp macro="" textlink="">
      <xdr:nvSpPr>
        <xdr:cNvPr id="26" name="Minus 2815">
          <a:extLst>
            <a:ext uri="{FF2B5EF4-FFF2-40B4-BE49-F238E27FC236}">
              <a16:creationId xmlns:a16="http://schemas.microsoft.com/office/drawing/2014/main" id="{75BCDB8D-D297-41AC-9E10-4ADA9BB44235}"/>
            </a:ext>
          </a:extLst>
        </xdr:cNvPr>
        <xdr:cNvSpPr/>
      </xdr:nvSpPr>
      <xdr:spPr>
        <a:xfrm rot="16200000">
          <a:off x="5223188" y="5979827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320040</xdr:colOff>
      <xdr:row>336</xdr:row>
      <xdr:rowOff>152400</xdr:rowOff>
    </xdr:from>
    <xdr:to>
      <xdr:col>7</xdr:col>
      <xdr:colOff>44053</xdr:colOff>
      <xdr:row>338</xdr:row>
      <xdr:rowOff>151377</xdr:rowOff>
    </xdr:to>
    <xdr:sp macro="" textlink="">
      <xdr:nvSpPr>
        <xdr:cNvPr id="63" name="Minus 2815">
          <a:extLst>
            <a:ext uri="{FF2B5EF4-FFF2-40B4-BE49-F238E27FC236}">
              <a16:creationId xmlns:a16="http://schemas.microsoft.com/office/drawing/2014/main" id="{DECA1179-5A9C-47C6-B0B9-DEABE5B3200B}"/>
            </a:ext>
          </a:extLst>
        </xdr:cNvPr>
        <xdr:cNvSpPr/>
      </xdr:nvSpPr>
      <xdr:spPr>
        <a:xfrm rot="16200000">
          <a:off x="2845748" y="5980589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327660</xdr:colOff>
      <xdr:row>327</xdr:row>
      <xdr:rowOff>144780</xdr:rowOff>
    </xdr:from>
    <xdr:to>
      <xdr:col>21</xdr:col>
      <xdr:colOff>51673</xdr:colOff>
      <xdr:row>329</xdr:row>
      <xdr:rowOff>143757</xdr:rowOff>
    </xdr:to>
    <xdr:sp macro="" textlink="">
      <xdr:nvSpPr>
        <xdr:cNvPr id="64" name="Minus 2815">
          <a:extLst>
            <a:ext uri="{FF2B5EF4-FFF2-40B4-BE49-F238E27FC236}">
              <a16:creationId xmlns:a16="http://schemas.microsoft.com/office/drawing/2014/main" id="{1813EB2D-1639-4C86-842E-808907C243D4}"/>
            </a:ext>
          </a:extLst>
        </xdr:cNvPr>
        <xdr:cNvSpPr/>
      </xdr:nvSpPr>
      <xdr:spPr>
        <a:xfrm rot="16200000">
          <a:off x="8370248" y="5822093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327660</xdr:colOff>
      <xdr:row>327</xdr:row>
      <xdr:rowOff>137160</xdr:rowOff>
    </xdr:from>
    <xdr:to>
      <xdr:col>15</xdr:col>
      <xdr:colOff>66913</xdr:colOff>
      <xdr:row>329</xdr:row>
      <xdr:rowOff>136137</xdr:rowOff>
    </xdr:to>
    <xdr:sp macro="" textlink="">
      <xdr:nvSpPr>
        <xdr:cNvPr id="69" name="Minus 2815">
          <a:extLst>
            <a:ext uri="{FF2B5EF4-FFF2-40B4-BE49-F238E27FC236}">
              <a16:creationId xmlns:a16="http://schemas.microsoft.com/office/drawing/2014/main" id="{73D69FD3-B1CA-40FE-8971-4A5BC2E57787}"/>
            </a:ext>
          </a:extLst>
        </xdr:cNvPr>
        <xdr:cNvSpPr/>
      </xdr:nvSpPr>
      <xdr:spPr>
        <a:xfrm rot="16200000">
          <a:off x="6023288" y="5821331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320040</xdr:colOff>
      <xdr:row>327</xdr:row>
      <xdr:rowOff>137160</xdr:rowOff>
    </xdr:from>
    <xdr:to>
      <xdr:col>7</xdr:col>
      <xdr:colOff>44053</xdr:colOff>
      <xdr:row>329</xdr:row>
      <xdr:rowOff>136137</xdr:rowOff>
    </xdr:to>
    <xdr:sp macro="" textlink="">
      <xdr:nvSpPr>
        <xdr:cNvPr id="170" name="Minus 2815">
          <a:extLst>
            <a:ext uri="{FF2B5EF4-FFF2-40B4-BE49-F238E27FC236}">
              <a16:creationId xmlns:a16="http://schemas.microsoft.com/office/drawing/2014/main" id="{2DD23767-EF09-4378-8276-AC2285792092}"/>
            </a:ext>
          </a:extLst>
        </xdr:cNvPr>
        <xdr:cNvSpPr/>
      </xdr:nvSpPr>
      <xdr:spPr>
        <a:xfrm rot="16200000">
          <a:off x="2845748" y="5821331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327660</xdr:colOff>
      <xdr:row>327</xdr:row>
      <xdr:rowOff>144780</xdr:rowOff>
    </xdr:from>
    <xdr:to>
      <xdr:col>9</xdr:col>
      <xdr:colOff>51673</xdr:colOff>
      <xdr:row>329</xdr:row>
      <xdr:rowOff>143757</xdr:rowOff>
    </xdr:to>
    <xdr:sp macro="" textlink="">
      <xdr:nvSpPr>
        <xdr:cNvPr id="192" name="Minus 2815">
          <a:extLst>
            <a:ext uri="{FF2B5EF4-FFF2-40B4-BE49-F238E27FC236}">
              <a16:creationId xmlns:a16="http://schemas.microsoft.com/office/drawing/2014/main" id="{AA369135-7FFB-46F8-9E9C-DA36E539A541}"/>
            </a:ext>
          </a:extLst>
        </xdr:cNvPr>
        <xdr:cNvSpPr/>
      </xdr:nvSpPr>
      <xdr:spPr>
        <a:xfrm rot="16200000">
          <a:off x="3653468" y="5822093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320040</xdr:colOff>
      <xdr:row>187</xdr:row>
      <xdr:rowOff>137160</xdr:rowOff>
    </xdr:from>
    <xdr:to>
      <xdr:col>11</xdr:col>
      <xdr:colOff>59293</xdr:colOff>
      <xdr:row>189</xdr:row>
      <xdr:rowOff>136137</xdr:rowOff>
    </xdr:to>
    <xdr:sp macro="" textlink="">
      <xdr:nvSpPr>
        <xdr:cNvPr id="218" name="Minus 2815">
          <a:extLst>
            <a:ext uri="{FF2B5EF4-FFF2-40B4-BE49-F238E27FC236}">
              <a16:creationId xmlns:a16="http://schemas.microsoft.com/office/drawing/2014/main" id="{CBC23072-99C4-473C-AC0C-7EE12FA5713D}"/>
            </a:ext>
          </a:extLst>
        </xdr:cNvPr>
        <xdr:cNvSpPr/>
      </xdr:nvSpPr>
      <xdr:spPr>
        <a:xfrm rot="16200000">
          <a:off x="4445948" y="3367691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320040</xdr:colOff>
      <xdr:row>178</xdr:row>
      <xdr:rowOff>129540</xdr:rowOff>
    </xdr:from>
    <xdr:to>
      <xdr:col>17</xdr:col>
      <xdr:colOff>59293</xdr:colOff>
      <xdr:row>180</xdr:row>
      <xdr:rowOff>128517</xdr:rowOff>
    </xdr:to>
    <xdr:sp macro="" textlink="">
      <xdr:nvSpPr>
        <xdr:cNvPr id="262" name="Minus 2815">
          <a:extLst>
            <a:ext uri="{FF2B5EF4-FFF2-40B4-BE49-F238E27FC236}">
              <a16:creationId xmlns:a16="http://schemas.microsoft.com/office/drawing/2014/main" id="{35742B69-5C4A-4E23-8FFE-0153411A3554}"/>
            </a:ext>
          </a:extLst>
        </xdr:cNvPr>
        <xdr:cNvSpPr/>
      </xdr:nvSpPr>
      <xdr:spPr>
        <a:xfrm rot="16200000">
          <a:off x="6800528" y="3209195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304800</xdr:colOff>
      <xdr:row>187</xdr:row>
      <xdr:rowOff>114300</xdr:rowOff>
    </xdr:from>
    <xdr:to>
      <xdr:col>13</xdr:col>
      <xdr:colOff>44053</xdr:colOff>
      <xdr:row>189</xdr:row>
      <xdr:rowOff>113277</xdr:rowOff>
    </xdr:to>
    <xdr:sp macro="" textlink="">
      <xdr:nvSpPr>
        <xdr:cNvPr id="268" name="Minus 2815">
          <a:extLst>
            <a:ext uri="{FF2B5EF4-FFF2-40B4-BE49-F238E27FC236}">
              <a16:creationId xmlns:a16="http://schemas.microsoft.com/office/drawing/2014/main" id="{7EFA8DB2-8A48-4E4D-9AB7-D5BF022BA77D}"/>
            </a:ext>
          </a:extLst>
        </xdr:cNvPr>
        <xdr:cNvSpPr/>
      </xdr:nvSpPr>
      <xdr:spPr>
        <a:xfrm rot="16200000">
          <a:off x="5215568" y="3365405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396240</xdr:colOff>
      <xdr:row>124</xdr:row>
      <xdr:rowOff>99060</xdr:rowOff>
    </xdr:from>
    <xdr:to>
      <xdr:col>3</xdr:col>
      <xdr:colOff>44053</xdr:colOff>
      <xdr:row>126</xdr:row>
      <xdr:rowOff>98037</xdr:rowOff>
    </xdr:to>
    <xdr:sp macro="" textlink="">
      <xdr:nvSpPr>
        <xdr:cNvPr id="317" name="Minus 2815">
          <a:extLst>
            <a:ext uri="{FF2B5EF4-FFF2-40B4-BE49-F238E27FC236}">
              <a16:creationId xmlns:a16="http://schemas.microsoft.com/office/drawing/2014/main" id="{5905B1E7-71FC-467C-867E-0E0A3D821C6E}"/>
            </a:ext>
          </a:extLst>
        </xdr:cNvPr>
        <xdr:cNvSpPr/>
      </xdr:nvSpPr>
      <xdr:spPr>
        <a:xfrm rot="16200000">
          <a:off x="1230308" y="2259743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312420</xdr:colOff>
      <xdr:row>336</xdr:row>
      <xdr:rowOff>114300</xdr:rowOff>
    </xdr:from>
    <xdr:to>
      <xdr:col>11</xdr:col>
      <xdr:colOff>51673</xdr:colOff>
      <xdr:row>338</xdr:row>
      <xdr:rowOff>113277</xdr:rowOff>
    </xdr:to>
    <xdr:sp macro="" textlink="">
      <xdr:nvSpPr>
        <xdr:cNvPr id="318" name="Minus 2815">
          <a:extLst>
            <a:ext uri="{FF2B5EF4-FFF2-40B4-BE49-F238E27FC236}">
              <a16:creationId xmlns:a16="http://schemas.microsoft.com/office/drawing/2014/main" id="{0E65EBAD-E7A9-468D-8A64-26F671BB896D}"/>
            </a:ext>
          </a:extLst>
        </xdr:cNvPr>
        <xdr:cNvSpPr/>
      </xdr:nvSpPr>
      <xdr:spPr>
        <a:xfrm rot="16200000">
          <a:off x="4438328" y="5976779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243840</xdr:colOff>
      <xdr:row>254</xdr:row>
      <xdr:rowOff>137160</xdr:rowOff>
    </xdr:from>
    <xdr:to>
      <xdr:col>19</xdr:col>
      <xdr:colOff>89535</xdr:colOff>
      <xdr:row>256</xdr:row>
      <xdr:rowOff>135890</xdr:rowOff>
    </xdr:to>
    <xdr:sp macro="" textlink="">
      <xdr:nvSpPr>
        <xdr:cNvPr id="319" name="Minus 2791">
          <a:extLst>
            <a:ext uri="{FF2B5EF4-FFF2-40B4-BE49-F238E27FC236}">
              <a16:creationId xmlns:a16="http://schemas.microsoft.com/office/drawing/2014/main" id="{3B9F52C6-00B6-4564-8B37-A26C486F50DD}"/>
            </a:ext>
          </a:extLst>
        </xdr:cNvPr>
        <xdr:cNvSpPr/>
      </xdr:nvSpPr>
      <xdr:spPr>
        <a:xfrm rot="16200000">
          <a:off x="7558723" y="45369797"/>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236220</xdr:colOff>
      <xdr:row>254</xdr:row>
      <xdr:rowOff>144780</xdr:rowOff>
    </xdr:from>
    <xdr:to>
      <xdr:col>25</xdr:col>
      <xdr:colOff>89535</xdr:colOff>
      <xdr:row>256</xdr:row>
      <xdr:rowOff>143510</xdr:rowOff>
    </xdr:to>
    <xdr:sp macro="" textlink="">
      <xdr:nvSpPr>
        <xdr:cNvPr id="320" name="Minus 2791">
          <a:extLst>
            <a:ext uri="{FF2B5EF4-FFF2-40B4-BE49-F238E27FC236}">
              <a16:creationId xmlns:a16="http://schemas.microsoft.com/office/drawing/2014/main" id="{0E760C01-9B6C-480D-BDF0-AB42E2D7B0DE}"/>
            </a:ext>
          </a:extLst>
        </xdr:cNvPr>
        <xdr:cNvSpPr/>
      </xdr:nvSpPr>
      <xdr:spPr>
        <a:xfrm rot="16200000">
          <a:off x="9905683" y="45377417"/>
          <a:ext cx="349250" cy="257175"/>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266700</xdr:colOff>
      <xdr:row>327</xdr:row>
      <xdr:rowOff>129540</xdr:rowOff>
    </xdr:from>
    <xdr:to>
      <xdr:col>13</xdr:col>
      <xdr:colOff>91440</xdr:colOff>
      <xdr:row>329</xdr:row>
      <xdr:rowOff>128270</xdr:rowOff>
    </xdr:to>
    <xdr:sp macro="" textlink="">
      <xdr:nvSpPr>
        <xdr:cNvPr id="322" name="Minus 1573">
          <a:extLst>
            <a:ext uri="{FF2B5EF4-FFF2-40B4-BE49-F238E27FC236}">
              <a16:creationId xmlns:a16="http://schemas.microsoft.com/office/drawing/2014/main" id="{84534896-E094-45EA-A981-39A10DC6A286}"/>
            </a:ext>
          </a:extLst>
        </xdr:cNvPr>
        <xdr:cNvSpPr/>
      </xdr:nvSpPr>
      <xdr:spPr>
        <a:xfrm rot="16200000">
          <a:off x="5220335" y="58162825"/>
          <a:ext cx="349250" cy="24384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259080</xdr:colOff>
      <xdr:row>225</xdr:row>
      <xdr:rowOff>121920</xdr:rowOff>
    </xdr:from>
    <xdr:to>
      <xdr:col>11</xdr:col>
      <xdr:colOff>87630</xdr:colOff>
      <xdr:row>227</xdr:row>
      <xdr:rowOff>120650</xdr:rowOff>
    </xdr:to>
    <xdr:sp macro="" textlink="">
      <xdr:nvSpPr>
        <xdr:cNvPr id="493" name="Minus 2830">
          <a:extLst>
            <a:ext uri="{FF2B5EF4-FFF2-40B4-BE49-F238E27FC236}">
              <a16:creationId xmlns:a16="http://schemas.microsoft.com/office/drawing/2014/main" id="{47E9CCC2-6D13-4C99-A39B-5298EE9E345F}"/>
            </a:ext>
          </a:extLst>
        </xdr:cNvPr>
        <xdr:cNvSpPr/>
      </xdr:nvSpPr>
      <xdr:spPr>
        <a:xfrm rot="16200000">
          <a:off x="4429760" y="402767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259080</xdr:colOff>
      <xdr:row>225</xdr:row>
      <xdr:rowOff>144780</xdr:rowOff>
    </xdr:from>
    <xdr:to>
      <xdr:col>15</xdr:col>
      <xdr:colOff>87630</xdr:colOff>
      <xdr:row>227</xdr:row>
      <xdr:rowOff>143510</xdr:rowOff>
    </xdr:to>
    <xdr:sp macro="" textlink="">
      <xdr:nvSpPr>
        <xdr:cNvPr id="496" name="Minus 2830">
          <a:extLst>
            <a:ext uri="{FF2B5EF4-FFF2-40B4-BE49-F238E27FC236}">
              <a16:creationId xmlns:a16="http://schemas.microsoft.com/office/drawing/2014/main" id="{BA7A5763-B740-4B61-93F8-5227A780227A}"/>
            </a:ext>
          </a:extLst>
        </xdr:cNvPr>
        <xdr:cNvSpPr/>
      </xdr:nvSpPr>
      <xdr:spPr>
        <a:xfrm rot="16200000">
          <a:off x="5999480" y="402996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350520</xdr:colOff>
      <xdr:row>97</xdr:row>
      <xdr:rowOff>114300</xdr:rowOff>
    </xdr:from>
    <xdr:to>
      <xdr:col>3</xdr:col>
      <xdr:colOff>87630</xdr:colOff>
      <xdr:row>99</xdr:row>
      <xdr:rowOff>113030</xdr:rowOff>
    </xdr:to>
    <xdr:sp macro="" textlink="">
      <xdr:nvSpPr>
        <xdr:cNvPr id="544" name="Minus 2830">
          <a:extLst>
            <a:ext uri="{FF2B5EF4-FFF2-40B4-BE49-F238E27FC236}">
              <a16:creationId xmlns:a16="http://schemas.microsoft.com/office/drawing/2014/main" id="{BE5F7CDC-ED7C-4034-9543-01B2F536A279}"/>
            </a:ext>
          </a:extLst>
        </xdr:cNvPr>
        <xdr:cNvSpPr/>
      </xdr:nvSpPr>
      <xdr:spPr>
        <a:xfrm rot="16200000">
          <a:off x="1229360" y="178358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228600</xdr:colOff>
      <xdr:row>197</xdr:row>
      <xdr:rowOff>129540</xdr:rowOff>
    </xdr:from>
    <xdr:to>
      <xdr:col>27</xdr:col>
      <xdr:colOff>87630</xdr:colOff>
      <xdr:row>199</xdr:row>
      <xdr:rowOff>128270</xdr:rowOff>
    </xdr:to>
    <xdr:sp macro="" textlink="">
      <xdr:nvSpPr>
        <xdr:cNvPr id="567" name="Minus 2830">
          <a:extLst>
            <a:ext uri="{FF2B5EF4-FFF2-40B4-BE49-F238E27FC236}">
              <a16:creationId xmlns:a16="http://schemas.microsoft.com/office/drawing/2014/main" id="{31BC5248-A697-4A69-A8F4-6670A3B7421C}"/>
            </a:ext>
          </a:extLst>
        </xdr:cNvPr>
        <xdr:cNvSpPr/>
      </xdr:nvSpPr>
      <xdr:spPr>
        <a:xfrm rot="16200000">
          <a:off x="10662920" y="353771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266700</xdr:colOff>
      <xdr:row>207</xdr:row>
      <xdr:rowOff>129540</xdr:rowOff>
    </xdr:from>
    <xdr:to>
      <xdr:col>17</xdr:col>
      <xdr:colOff>95250</xdr:colOff>
      <xdr:row>209</xdr:row>
      <xdr:rowOff>128270</xdr:rowOff>
    </xdr:to>
    <xdr:sp macro="" textlink="">
      <xdr:nvSpPr>
        <xdr:cNvPr id="570" name="Minus 2830">
          <a:extLst>
            <a:ext uri="{FF2B5EF4-FFF2-40B4-BE49-F238E27FC236}">
              <a16:creationId xmlns:a16="http://schemas.microsoft.com/office/drawing/2014/main" id="{68BF6C17-1113-46FA-8A8A-5CF1850BE31E}"/>
            </a:ext>
          </a:extLst>
        </xdr:cNvPr>
        <xdr:cNvSpPr/>
      </xdr:nvSpPr>
      <xdr:spPr>
        <a:xfrm rot="16200000">
          <a:off x="6791960" y="371297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266700</xdr:colOff>
      <xdr:row>207</xdr:row>
      <xdr:rowOff>114300</xdr:rowOff>
    </xdr:from>
    <xdr:to>
      <xdr:col>19</xdr:col>
      <xdr:colOff>102870</xdr:colOff>
      <xdr:row>209</xdr:row>
      <xdr:rowOff>113030</xdr:rowOff>
    </xdr:to>
    <xdr:sp macro="" textlink="">
      <xdr:nvSpPr>
        <xdr:cNvPr id="631" name="Minus 2830">
          <a:extLst>
            <a:ext uri="{FF2B5EF4-FFF2-40B4-BE49-F238E27FC236}">
              <a16:creationId xmlns:a16="http://schemas.microsoft.com/office/drawing/2014/main" id="{D68CF2B1-AD0C-4B92-A468-98C899DBA635}"/>
            </a:ext>
          </a:extLst>
        </xdr:cNvPr>
        <xdr:cNvSpPr/>
      </xdr:nvSpPr>
      <xdr:spPr>
        <a:xfrm rot="16200000">
          <a:off x="7576820" y="371144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259080</xdr:colOff>
      <xdr:row>207</xdr:row>
      <xdr:rowOff>129540</xdr:rowOff>
    </xdr:from>
    <xdr:to>
      <xdr:col>15</xdr:col>
      <xdr:colOff>87630</xdr:colOff>
      <xdr:row>209</xdr:row>
      <xdr:rowOff>128270</xdr:rowOff>
    </xdr:to>
    <xdr:sp macro="" textlink="">
      <xdr:nvSpPr>
        <xdr:cNvPr id="674" name="Minus 2830">
          <a:extLst>
            <a:ext uri="{FF2B5EF4-FFF2-40B4-BE49-F238E27FC236}">
              <a16:creationId xmlns:a16="http://schemas.microsoft.com/office/drawing/2014/main" id="{6CB8CF71-B8B3-47D7-BB83-17EB3C9A4E4C}"/>
            </a:ext>
          </a:extLst>
        </xdr:cNvPr>
        <xdr:cNvSpPr/>
      </xdr:nvSpPr>
      <xdr:spPr>
        <a:xfrm rot="16200000">
          <a:off x="5999480" y="371297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365760</xdr:colOff>
      <xdr:row>345</xdr:row>
      <xdr:rowOff>121920</xdr:rowOff>
    </xdr:from>
    <xdr:to>
      <xdr:col>3</xdr:col>
      <xdr:colOff>102870</xdr:colOff>
      <xdr:row>347</xdr:row>
      <xdr:rowOff>120650</xdr:rowOff>
    </xdr:to>
    <xdr:sp macro="" textlink="">
      <xdr:nvSpPr>
        <xdr:cNvPr id="677" name="Minus 2830">
          <a:extLst>
            <a:ext uri="{FF2B5EF4-FFF2-40B4-BE49-F238E27FC236}">
              <a16:creationId xmlns:a16="http://schemas.microsoft.com/office/drawing/2014/main" id="{D8F1E70E-DC5D-4D69-9FEF-0AF98F9F6998}"/>
            </a:ext>
          </a:extLst>
        </xdr:cNvPr>
        <xdr:cNvSpPr/>
      </xdr:nvSpPr>
      <xdr:spPr>
        <a:xfrm rot="16200000">
          <a:off x="1244600" y="613079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259080</xdr:colOff>
      <xdr:row>225</xdr:row>
      <xdr:rowOff>121920</xdr:rowOff>
    </xdr:from>
    <xdr:to>
      <xdr:col>13</xdr:col>
      <xdr:colOff>87630</xdr:colOff>
      <xdr:row>227</xdr:row>
      <xdr:rowOff>120650</xdr:rowOff>
    </xdr:to>
    <xdr:sp macro="" textlink="">
      <xdr:nvSpPr>
        <xdr:cNvPr id="804" name="Minus 2830">
          <a:extLst>
            <a:ext uri="{FF2B5EF4-FFF2-40B4-BE49-F238E27FC236}">
              <a16:creationId xmlns:a16="http://schemas.microsoft.com/office/drawing/2014/main" id="{5D9B13D8-9AF1-40D1-8D77-63D25F3FC445}"/>
            </a:ext>
          </a:extLst>
        </xdr:cNvPr>
        <xdr:cNvSpPr/>
      </xdr:nvSpPr>
      <xdr:spPr>
        <a:xfrm rot="16200000">
          <a:off x="5214620" y="4027678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251460</xdr:colOff>
      <xdr:row>225</xdr:row>
      <xdr:rowOff>121920</xdr:rowOff>
    </xdr:from>
    <xdr:to>
      <xdr:col>17</xdr:col>
      <xdr:colOff>80010</xdr:colOff>
      <xdr:row>227</xdr:row>
      <xdr:rowOff>120650</xdr:rowOff>
    </xdr:to>
    <xdr:sp macro="" textlink="">
      <xdr:nvSpPr>
        <xdr:cNvPr id="810" name="Minus 2830">
          <a:extLst>
            <a:ext uri="{FF2B5EF4-FFF2-40B4-BE49-F238E27FC236}">
              <a16:creationId xmlns:a16="http://schemas.microsoft.com/office/drawing/2014/main" id="{A1ACCD95-1CC6-43D9-96FE-E9DBD94F8D8D}"/>
            </a:ext>
          </a:extLst>
        </xdr:cNvPr>
        <xdr:cNvSpPr/>
      </xdr:nvSpPr>
      <xdr:spPr>
        <a:xfrm rot="16200000">
          <a:off x="6776720" y="40276780"/>
          <a:ext cx="349250" cy="247650"/>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266700</xdr:colOff>
      <xdr:row>225</xdr:row>
      <xdr:rowOff>137160</xdr:rowOff>
    </xdr:from>
    <xdr:to>
      <xdr:col>19</xdr:col>
      <xdr:colOff>102870</xdr:colOff>
      <xdr:row>227</xdr:row>
      <xdr:rowOff>135890</xdr:rowOff>
    </xdr:to>
    <xdr:sp macro="" textlink="">
      <xdr:nvSpPr>
        <xdr:cNvPr id="811" name="Minus 2830">
          <a:extLst>
            <a:ext uri="{FF2B5EF4-FFF2-40B4-BE49-F238E27FC236}">
              <a16:creationId xmlns:a16="http://schemas.microsoft.com/office/drawing/2014/main" id="{A22E8513-9DA9-4FBA-90BF-BB542906833C}"/>
            </a:ext>
          </a:extLst>
        </xdr:cNvPr>
        <xdr:cNvSpPr/>
      </xdr:nvSpPr>
      <xdr:spPr>
        <a:xfrm rot="16200000">
          <a:off x="7576820" y="40292020"/>
          <a:ext cx="349250" cy="247650"/>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281940</xdr:colOff>
      <xdr:row>254</xdr:row>
      <xdr:rowOff>129540</xdr:rowOff>
    </xdr:from>
    <xdr:to>
      <xdr:col>21</xdr:col>
      <xdr:colOff>95250</xdr:colOff>
      <xdr:row>256</xdr:row>
      <xdr:rowOff>128270</xdr:rowOff>
    </xdr:to>
    <xdr:sp macro="" textlink="">
      <xdr:nvSpPr>
        <xdr:cNvPr id="814" name="Minus 2830">
          <a:extLst>
            <a:ext uri="{FF2B5EF4-FFF2-40B4-BE49-F238E27FC236}">
              <a16:creationId xmlns:a16="http://schemas.microsoft.com/office/drawing/2014/main" id="{C45D36C3-B2B5-41F0-AACF-DF8CF24BACC0}"/>
            </a:ext>
          </a:extLst>
        </xdr:cNvPr>
        <xdr:cNvSpPr/>
      </xdr:nvSpPr>
      <xdr:spPr>
        <a:xfrm rot="16200000">
          <a:off x="8369300" y="45366940"/>
          <a:ext cx="349250" cy="247650"/>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251460</xdr:colOff>
      <xdr:row>327</xdr:row>
      <xdr:rowOff>144780</xdr:rowOff>
    </xdr:from>
    <xdr:to>
      <xdr:col>23</xdr:col>
      <xdr:colOff>87630</xdr:colOff>
      <xdr:row>329</xdr:row>
      <xdr:rowOff>143510</xdr:rowOff>
    </xdr:to>
    <xdr:sp macro="" textlink="">
      <xdr:nvSpPr>
        <xdr:cNvPr id="816" name="Minus 2830">
          <a:extLst>
            <a:ext uri="{FF2B5EF4-FFF2-40B4-BE49-F238E27FC236}">
              <a16:creationId xmlns:a16="http://schemas.microsoft.com/office/drawing/2014/main" id="{C854631E-0D37-4F9E-BC4D-92EF2B2D22FE}"/>
            </a:ext>
          </a:extLst>
        </xdr:cNvPr>
        <xdr:cNvSpPr/>
      </xdr:nvSpPr>
      <xdr:spPr>
        <a:xfrm rot="16200000">
          <a:off x="9138920" y="5817616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274320</xdr:colOff>
      <xdr:row>336</xdr:row>
      <xdr:rowOff>121920</xdr:rowOff>
    </xdr:from>
    <xdr:to>
      <xdr:col>5</xdr:col>
      <xdr:colOff>87630</xdr:colOff>
      <xdr:row>338</xdr:row>
      <xdr:rowOff>120650</xdr:rowOff>
    </xdr:to>
    <xdr:sp macro="" textlink="">
      <xdr:nvSpPr>
        <xdr:cNvPr id="889" name="Minus 2830">
          <a:extLst>
            <a:ext uri="{FF2B5EF4-FFF2-40B4-BE49-F238E27FC236}">
              <a16:creationId xmlns:a16="http://schemas.microsoft.com/office/drawing/2014/main" id="{2EEF6511-CAC9-486F-9CA4-16D70BA59EB6}"/>
            </a:ext>
          </a:extLst>
        </xdr:cNvPr>
        <xdr:cNvSpPr/>
      </xdr:nvSpPr>
      <xdr:spPr>
        <a:xfrm rot="16200000">
          <a:off x="2044700" y="597306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266700</xdr:colOff>
      <xdr:row>345</xdr:row>
      <xdr:rowOff>137160</xdr:rowOff>
    </xdr:from>
    <xdr:to>
      <xdr:col>9</xdr:col>
      <xdr:colOff>80010</xdr:colOff>
      <xdr:row>347</xdr:row>
      <xdr:rowOff>135890</xdr:rowOff>
    </xdr:to>
    <xdr:sp macro="" textlink="">
      <xdr:nvSpPr>
        <xdr:cNvPr id="903" name="Minus 2830">
          <a:extLst>
            <a:ext uri="{FF2B5EF4-FFF2-40B4-BE49-F238E27FC236}">
              <a16:creationId xmlns:a16="http://schemas.microsoft.com/office/drawing/2014/main" id="{97B9EABE-0798-4EC4-8AB6-AD8AB3D8A5A1}"/>
            </a:ext>
          </a:extLst>
        </xdr:cNvPr>
        <xdr:cNvSpPr/>
      </xdr:nvSpPr>
      <xdr:spPr>
        <a:xfrm rot="16200000">
          <a:off x="3637280" y="61323220"/>
          <a:ext cx="349250" cy="247650"/>
        </a:xfrm>
        <a:prstGeom prst="mathMinus">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266700</xdr:colOff>
      <xdr:row>234</xdr:row>
      <xdr:rowOff>129540</xdr:rowOff>
    </xdr:from>
    <xdr:to>
      <xdr:col>13</xdr:col>
      <xdr:colOff>95250</xdr:colOff>
      <xdr:row>236</xdr:row>
      <xdr:rowOff>128270</xdr:rowOff>
    </xdr:to>
    <xdr:sp macro="" textlink="">
      <xdr:nvSpPr>
        <xdr:cNvPr id="917" name="Minus 2830">
          <a:extLst>
            <a:ext uri="{FF2B5EF4-FFF2-40B4-BE49-F238E27FC236}">
              <a16:creationId xmlns:a16="http://schemas.microsoft.com/office/drawing/2014/main" id="{28B3F569-CEF7-4B96-BAC5-63356FC46DA9}"/>
            </a:ext>
          </a:extLst>
        </xdr:cNvPr>
        <xdr:cNvSpPr/>
      </xdr:nvSpPr>
      <xdr:spPr>
        <a:xfrm rot="16200000">
          <a:off x="5222240" y="418617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236220</xdr:colOff>
      <xdr:row>327</xdr:row>
      <xdr:rowOff>137160</xdr:rowOff>
    </xdr:from>
    <xdr:to>
      <xdr:col>25</xdr:col>
      <xdr:colOff>80010</xdr:colOff>
      <xdr:row>329</xdr:row>
      <xdr:rowOff>135890</xdr:rowOff>
    </xdr:to>
    <xdr:sp macro="" textlink="">
      <xdr:nvSpPr>
        <xdr:cNvPr id="918" name="Minus 2830">
          <a:extLst>
            <a:ext uri="{FF2B5EF4-FFF2-40B4-BE49-F238E27FC236}">
              <a16:creationId xmlns:a16="http://schemas.microsoft.com/office/drawing/2014/main" id="{EA220065-CC95-45A8-954E-F217B710E0A4}"/>
            </a:ext>
          </a:extLst>
        </xdr:cNvPr>
        <xdr:cNvSpPr/>
      </xdr:nvSpPr>
      <xdr:spPr>
        <a:xfrm rot="16200000">
          <a:off x="9900920" y="581685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388620</xdr:colOff>
      <xdr:row>336</xdr:row>
      <xdr:rowOff>129540</xdr:rowOff>
    </xdr:from>
    <xdr:to>
      <xdr:col>1</xdr:col>
      <xdr:colOff>95250</xdr:colOff>
      <xdr:row>338</xdr:row>
      <xdr:rowOff>128270</xdr:rowOff>
    </xdr:to>
    <xdr:sp macro="" textlink="">
      <xdr:nvSpPr>
        <xdr:cNvPr id="931" name="Minus 2830">
          <a:extLst>
            <a:ext uri="{FF2B5EF4-FFF2-40B4-BE49-F238E27FC236}">
              <a16:creationId xmlns:a16="http://schemas.microsoft.com/office/drawing/2014/main" id="{1BE779D4-65F2-4CE0-BD40-935991E2B86A}"/>
            </a:ext>
          </a:extLst>
        </xdr:cNvPr>
        <xdr:cNvSpPr/>
      </xdr:nvSpPr>
      <xdr:spPr>
        <a:xfrm rot="16200000">
          <a:off x="337820" y="5973826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274320</xdr:colOff>
      <xdr:row>336</xdr:row>
      <xdr:rowOff>137160</xdr:rowOff>
    </xdr:from>
    <xdr:to>
      <xdr:col>9</xdr:col>
      <xdr:colOff>87630</xdr:colOff>
      <xdr:row>338</xdr:row>
      <xdr:rowOff>135890</xdr:rowOff>
    </xdr:to>
    <xdr:sp macro="" textlink="">
      <xdr:nvSpPr>
        <xdr:cNvPr id="936" name="Minus 2830">
          <a:extLst>
            <a:ext uri="{FF2B5EF4-FFF2-40B4-BE49-F238E27FC236}">
              <a16:creationId xmlns:a16="http://schemas.microsoft.com/office/drawing/2014/main" id="{ADE87346-C552-491B-8180-6D6B32547A11}"/>
            </a:ext>
          </a:extLst>
        </xdr:cNvPr>
        <xdr:cNvSpPr/>
      </xdr:nvSpPr>
      <xdr:spPr>
        <a:xfrm rot="16200000">
          <a:off x="3644900" y="5974588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228600</xdr:colOff>
      <xdr:row>327</xdr:row>
      <xdr:rowOff>129540</xdr:rowOff>
    </xdr:from>
    <xdr:to>
      <xdr:col>27</xdr:col>
      <xdr:colOff>87630</xdr:colOff>
      <xdr:row>329</xdr:row>
      <xdr:rowOff>128270</xdr:rowOff>
    </xdr:to>
    <xdr:sp macro="" textlink="">
      <xdr:nvSpPr>
        <xdr:cNvPr id="937" name="Minus 2830">
          <a:extLst>
            <a:ext uri="{FF2B5EF4-FFF2-40B4-BE49-F238E27FC236}">
              <a16:creationId xmlns:a16="http://schemas.microsoft.com/office/drawing/2014/main" id="{19305B1A-60E4-41AE-8FB1-DF1F43C87A94}"/>
            </a:ext>
          </a:extLst>
        </xdr:cNvPr>
        <xdr:cNvSpPr/>
      </xdr:nvSpPr>
      <xdr:spPr>
        <a:xfrm rot="16200000">
          <a:off x="10662920" y="581609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274320</xdr:colOff>
      <xdr:row>234</xdr:row>
      <xdr:rowOff>121920</xdr:rowOff>
    </xdr:from>
    <xdr:to>
      <xdr:col>15</xdr:col>
      <xdr:colOff>102870</xdr:colOff>
      <xdr:row>236</xdr:row>
      <xdr:rowOff>120650</xdr:rowOff>
    </xdr:to>
    <xdr:sp macro="" textlink="">
      <xdr:nvSpPr>
        <xdr:cNvPr id="950" name="Minus 2830">
          <a:extLst>
            <a:ext uri="{FF2B5EF4-FFF2-40B4-BE49-F238E27FC236}">
              <a16:creationId xmlns:a16="http://schemas.microsoft.com/office/drawing/2014/main" id="{E3EF6FA4-0938-4E95-A723-C9367726AEA5}"/>
            </a:ext>
          </a:extLst>
        </xdr:cNvPr>
        <xdr:cNvSpPr/>
      </xdr:nvSpPr>
      <xdr:spPr>
        <a:xfrm rot="16200000">
          <a:off x="6014720" y="418541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7</xdr:col>
      <xdr:colOff>266700</xdr:colOff>
      <xdr:row>11</xdr:row>
      <xdr:rowOff>144780</xdr:rowOff>
    </xdr:from>
    <xdr:to>
      <xdr:col>7</xdr:col>
      <xdr:colOff>281940</xdr:colOff>
      <xdr:row>14</xdr:row>
      <xdr:rowOff>38100</xdr:rowOff>
    </xdr:to>
    <xdr:sp macro="" textlink="">
      <xdr:nvSpPr>
        <xdr:cNvPr id="951" name="Line 10711">
          <a:extLst>
            <a:ext uri="{FF2B5EF4-FFF2-40B4-BE49-F238E27FC236}">
              <a16:creationId xmlns:a16="http://schemas.microsoft.com/office/drawing/2014/main" id="{51F277CF-2CFA-492B-88AA-70DFB8C32543}"/>
            </a:ext>
          </a:extLst>
        </xdr:cNvPr>
        <xdr:cNvSpPr>
          <a:spLocks noChangeShapeType="1"/>
        </xdr:cNvSpPr>
      </xdr:nvSpPr>
      <xdr:spPr>
        <a:xfrm flipH="1">
          <a:off x="3322320" y="2400300"/>
          <a:ext cx="15240" cy="44196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236220</xdr:colOff>
      <xdr:row>10</xdr:row>
      <xdr:rowOff>15240</xdr:rowOff>
    </xdr:from>
    <xdr:to>
      <xdr:col>10</xdr:col>
      <xdr:colOff>66380</xdr:colOff>
      <xdr:row>11</xdr:row>
      <xdr:rowOff>142022</xdr:rowOff>
    </xdr:to>
    <xdr:sp macro="" textlink="">
      <xdr:nvSpPr>
        <xdr:cNvPr id="952" name="Minus 6097">
          <a:extLst>
            <a:ext uri="{FF2B5EF4-FFF2-40B4-BE49-F238E27FC236}">
              <a16:creationId xmlns:a16="http://schemas.microsoft.com/office/drawing/2014/main" id="{E76D5937-B943-4A78-A330-A84CBA75A5E7}"/>
            </a:ext>
          </a:extLst>
        </xdr:cNvPr>
        <xdr:cNvSpPr/>
      </xdr:nvSpPr>
      <xdr:spPr>
        <a:xfrm rot="16200000">
          <a:off x="4035069" y="2144751"/>
          <a:ext cx="309662" cy="195920"/>
        </a:xfrm>
        <a:prstGeom prst="mathMinus">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22860</xdr:colOff>
      <xdr:row>11</xdr:row>
      <xdr:rowOff>99060</xdr:rowOff>
    </xdr:from>
    <xdr:to>
      <xdr:col>12</xdr:col>
      <xdr:colOff>114300</xdr:colOff>
      <xdr:row>12</xdr:row>
      <xdr:rowOff>121920</xdr:rowOff>
    </xdr:to>
    <xdr:sp macro="" textlink="">
      <xdr:nvSpPr>
        <xdr:cNvPr id="953" name="Line 10716">
          <a:extLst>
            <a:ext uri="{FF2B5EF4-FFF2-40B4-BE49-F238E27FC236}">
              <a16:creationId xmlns:a16="http://schemas.microsoft.com/office/drawing/2014/main" id="{79AEE3E2-3199-47AD-81C5-2B3F696F39FB}"/>
            </a:ext>
          </a:extLst>
        </xdr:cNvPr>
        <xdr:cNvSpPr>
          <a:spLocks noChangeShapeType="1"/>
        </xdr:cNvSpPr>
      </xdr:nvSpPr>
      <xdr:spPr>
        <a:xfrm>
          <a:off x="4244340" y="2354580"/>
          <a:ext cx="876300" cy="20574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274320</xdr:colOff>
      <xdr:row>225</xdr:row>
      <xdr:rowOff>106680</xdr:rowOff>
    </xdr:from>
    <xdr:to>
      <xdr:col>21</xdr:col>
      <xdr:colOff>87630</xdr:colOff>
      <xdr:row>227</xdr:row>
      <xdr:rowOff>105410</xdr:rowOff>
    </xdr:to>
    <xdr:sp macro="" textlink="">
      <xdr:nvSpPr>
        <xdr:cNvPr id="778" name="Minus 2830">
          <a:extLst>
            <a:ext uri="{FF2B5EF4-FFF2-40B4-BE49-F238E27FC236}">
              <a16:creationId xmlns:a16="http://schemas.microsoft.com/office/drawing/2014/main" id="{B7F3C33E-A896-45B2-93E3-D3E41F1250A6}"/>
            </a:ext>
          </a:extLst>
        </xdr:cNvPr>
        <xdr:cNvSpPr/>
      </xdr:nvSpPr>
      <xdr:spPr>
        <a:xfrm rot="16200000">
          <a:off x="8361680" y="40261540"/>
          <a:ext cx="349250" cy="247650"/>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243840</xdr:colOff>
      <xdr:row>225</xdr:row>
      <xdr:rowOff>137160</xdr:rowOff>
    </xdr:from>
    <xdr:to>
      <xdr:col>23</xdr:col>
      <xdr:colOff>80010</xdr:colOff>
      <xdr:row>227</xdr:row>
      <xdr:rowOff>135890</xdr:rowOff>
    </xdr:to>
    <xdr:sp macro="" textlink="">
      <xdr:nvSpPr>
        <xdr:cNvPr id="958" name="Minus 2830">
          <a:extLst>
            <a:ext uri="{FF2B5EF4-FFF2-40B4-BE49-F238E27FC236}">
              <a16:creationId xmlns:a16="http://schemas.microsoft.com/office/drawing/2014/main" id="{1D6A4688-64DD-486D-95B6-3F6564589ED9}"/>
            </a:ext>
          </a:extLst>
        </xdr:cNvPr>
        <xdr:cNvSpPr/>
      </xdr:nvSpPr>
      <xdr:spPr>
        <a:xfrm rot="16200000">
          <a:off x="9131300" y="40292020"/>
          <a:ext cx="349250" cy="247650"/>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243840</xdr:colOff>
      <xdr:row>254</xdr:row>
      <xdr:rowOff>129540</xdr:rowOff>
    </xdr:from>
    <xdr:to>
      <xdr:col>23</xdr:col>
      <xdr:colOff>80010</xdr:colOff>
      <xdr:row>256</xdr:row>
      <xdr:rowOff>128270</xdr:rowOff>
    </xdr:to>
    <xdr:sp macro="" textlink="">
      <xdr:nvSpPr>
        <xdr:cNvPr id="959" name="Minus 2830">
          <a:extLst>
            <a:ext uri="{FF2B5EF4-FFF2-40B4-BE49-F238E27FC236}">
              <a16:creationId xmlns:a16="http://schemas.microsoft.com/office/drawing/2014/main" id="{98D7FDEA-4435-494B-8240-837A843932AB}"/>
            </a:ext>
          </a:extLst>
        </xdr:cNvPr>
        <xdr:cNvSpPr/>
      </xdr:nvSpPr>
      <xdr:spPr>
        <a:xfrm rot="16200000">
          <a:off x="9131300" y="45366940"/>
          <a:ext cx="349250" cy="247650"/>
        </a:xfrm>
        <a:prstGeom prst="mathMinus">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350520</xdr:colOff>
      <xdr:row>234</xdr:row>
      <xdr:rowOff>114300</xdr:rowOff>
    </xdr:from>
    <xdr:to>
      <xdr:col>3</xdr:col>
      <xdr:colOff>87630</xdr:colOff>
      <xdr:row>236</xdr:row>
      <xdr:rowOff>113030</xdr:rowOff>
    </xdr:to>
    <xdr:sp macro="" textlink="">
      <xdr:nvSpPr>
        <xdr:cNvPr id="960" name="Minus 2830">
          <a:extLst>
            <a:ext uri="{FF2B5EF4-FFF2-40B4-BE49-F238E27FC236}">
              <a16:creationId xmlns:a16="http://schemas.microsoft.com/office/drawing/2014/main" id="{F7C78E71-FFD7-4F7B-9497-19D312CE39CA}"/>
            </a:ext>
          </a:extLst>
        </xdr:cNvPr>
        <xdr:cNvSpPr/>
      </xdr:nvSpPr>
      <xdr:spPr>
        <a:xfrm rot="16200000">
          <a:off x="1229360" y="41846500"/>
          <a:ext cx="349250" cy="247650"/>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327660</xdr:colOff>
      <xdr:row>187</xdr:row>
      <xdr:rowOff>114300</xdr:rowOff>
    </xdr:from>
    <xdr:to>
      <xdr:col>9</xdr:col>
      <xdr:colOff>51673</xdr:colOff>
      <xdr:row>189</xdr:row>
      <xdr:rowOff>113277</xdr:rowOff>
    </xdr:to>
    <xdr:sp macro="" textlink="">
      <xdr:nvSpPr>
        <xdr:cNvPr id="961" name="Minus 2815">
          <a:extLst>
            <a:ext uri="{FF2B5EF4-FFF2-40B4-BE49-F238E27FC236}">
              <a16:creationId xmlns:a16="http://schemas.microsoft.com/office/drawing/2014/main" id="{2F8ADAB4-8473-4A48-9221-A22A139E1164}"/>
            </a:ext>
          </a:extLst>
        </xdr:cNvPr>
        <xdr:cNvSpPr/>
      </xdr:nvSpPr>
      <xdr:spPr>
        <a:xfrm rot="16200000">
          <a:off x="3653468" y="3365405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327660</xdr:colOff>
      <xdr:row>187</xdr:row>
      <xdr:rowOff>121920</xdr:rowOff>
    </xdr:from>
    <xdr:to>
      <xdr:col>5</xdr:col>
      <xdr:colOff>51673</xdr:colOff>
      <xdr:row>189</xdr:row>
      <xdr:rowOff>120897</xdr:rowOff>
    </xdr:to>
    <xdr:sp macro="" textlink="">
      <xdr:nvSpPr>
        <xdr:cNvPr id="962" name="Minus 2815">
          <a:extLst>
            <a:ext uri="{FF2B5EF4-FFF2-40B4-BE49-F238E27FC236}">
              <a16:creationId xmlns:a16="http://schemas.microsoft.com/office/drawing/2014/main" id="{D49485D6-97C0-43F4-9A83-02A2CB22A46E}"/>
            </a:ext>
          </a:extLst>
        </xdr:cNvPr>
        <xdr:cNvSpPr/>
      </xdr:nvSpPr>
      <xdr:spPr>
        <a:xfrm rot="16200000">
          <a:off x="2053268" y="3366167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327660</xdr:colOff>
      <xdr:row>187</xdr:row>
      <xdr:rowOff>137160</xdr:rowOff>
    </xdr:from>
    <xdr:to>
      <xdr:col>7</xdr:col>
      <xdr:colOff>51673</xdr:colOff>
      <xdr:row>189</xdr:row>
      <xdr:rowOff>136137</xdr:rowOff>
    </xdr:to>
    <xdr:sp macro="" textlink="">
      <xdr:nvSpPr>
        <xdr:cNvPr id="963" name="Minus 2815">
          <a:extLst>
            <a:ext uri="{FF2B5EF4-FFF2-40B4-BE49-F238E27FC236}">
              <a16:creationId xmlns:a16="http://schemas.microsoft.com/office/drawing/2014/main" id="{F804A72D-13C6-492A-83CB-5C7322DD9F49}"/>
            </a:ext>
          </a:extLst>
        </xdr:cNvPr>
        <xdr:cNvSpPr/>
      </xdr:nvSpPr>
      <xdr:spPr>
        <a:xfrm rot="16200000">
          <a:off x="2853368" y="3367691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342900</xdr:colOff>
      <xdr:row>97</xdr:row>
      <xdr:rowOff>137160</xdr:rowOff>
    </xdr:from>
    <xdr:to>
      <xdr:col>9</xdr:col>
      <xdr:colOff>66913</xdr:colOff>
      <xdr:row>99</xdr:row>
      <xdr:rowOff>136137</xdr:rowOff>
    </xdr:to>
    <xdr:sp macro="" textlink="">
      <xdr:nvSpPr>
        <xdr:cNvPr id="966" name="Minus 2815">
          <a:extLst>
            <a:ext uri="{FF2B5EF4-FFF2-40B4-BE49-F238E27FC236}">
              <a16:creationId xmlns:a16="http://schemas.microsoft.com/office/drawing/2014/main" id="{8CD190FE-5900-4C19-8892-AA0C1C951A18}"/>
            </a:ext>
          </a:extLst>
        </xdr:cNvPr>
        <xdr:cNvSpPr/>
      </xdr:nvSpPr>
      <xdr:spPr>
        <a:xfrm rot="16200000">
          <a:off x="3668708" y="1790351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304800</xdr:colOff>
      <xdr:row>88</xdr:row>
      <xdr:rowOff>121920</xdr:rowOff>
    </xdr:from>
    <xdr:to>
      <xdr:col>15</xdr:col>
      <xdr:colOff>44053</xdr:colOff>
      <xdr:row>90</xdr:row>
      <xdr:rowOff>120897</xdr:rowOff>
    </xdr:to>
    <xdr:sp macro="" textlink="">
      <xdr:nvSpPr>
        <xdr:cNvPr id="987" name="Minus 2815">
          <a:extLst>
            <a:ext uri="{FF2B5EF4-FFF2-40B4-BE49-F238E27FC236}">
              <a16:creationId xmlns:a16="http://schemas.microsoft.com/office/drawing/2014/main" id="{5E58A283-4D1F-4EC7-BC09-AD47C7CDC6F9}"/>
            </a:ext>
          </a:extLst>
        </xdr:cNvPr>
        <xdr:cNvSpPr/>
      </xdr:nvSpPr>
      <xdr:spPr>
        <a:xfrm rot="16200000">
          <a:off x="6000428" y="1631093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312420</xdr:colOff>
      <xdr:row>187</xdr:row>
      <xdr:rowOff>129540</xdr:rowOff>
    </xdr:from>
    <xdr:to>
      <xdr:col>17</xdr:col>
      <xdr:colOff>51673</xdr:colOff>
      <xdr:row>189</xdr:row>
      <xdr:rowOff>128517</xdr:rowOff>
    </xdr:to>
    <xdr:sp macro="" textlink="">
      <xdr:nvSpPr>
        <xdr:cNvPr id="988" name="Minus 2815">
          <a:extLst>
            <a:ext uri="{FF2B5EF4-FFF2-40B4-BE49-F238E27FC236}">
              <a16:creationId xmlns:a16="http://schemas.microsoft.com/office/drawing/2014/main" id="{27055134-CA66-49F4-9237-282A26845380}"/>
            </a:ext>
          </a:extLst>
        </xdr:cNvPr>
        <xdr:cNvSpPr/>
      </xdr:nvSpPr>
      <xdr:spPr>
        <a:xfrm rot="16200000">
          <a:off x="6792908" y="3366929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312420</xdr:colOff>
      <xdr:row>187</xdr:row>
      <xdr:rowOff>137160</xdr:rowOff>
    </xdr:from>
    <xdr:to>
      <xdr:col>19</xdr:col>
      <xdr:colOff>59293</xdr:colOff>
      <xdr:row>189</xdr:row>
      <xdr:rowOff>136137</xdr:rowOff>
    </xdr:to>
    <xdr:sp macro="" textlink="">
      <xdr:nvSpPr>
        <xdr:cNvPr id="990" name="Minus 2815">
          <a:extLst>
            <a:ext uri="{FF2B5EF4-FFF2-40B4-BE49-F238E27FC236}">
              <a16:creationId xmlns:a16="http://schemas.microsoft.com/office/drawing/2014/main" id="{B103C959-D615-44B6-B78B-1BBCCB5C63F4}"/>
            </a:ext>
          </a:extLst>
        </xdr:cNvPr>
        <xdr:cNvSpPr/>
      </xdr:nvSpPr>
      <xdr:spPr>
        <a:xfrm rot="16200000">
          <a:off x="7577768" y="3367691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251460</xdr:colOff>
      <xdr:row>79</xdr:row>
      <xdr:rowOff>129540</xdr:rowOff>
    </xdr:from>
    <xdr:to>
      <xdr:col>23</xdr:col>
      <xdr:colOff>87630</xdr:colOff>
      <xdr:row>81</xdr:row>
      <xdr:rowOff>128270</xdr:rowOff>
    </xdr:to>
    <xdr:sp macro="" textlink="">
      <xdr:nvSpPr>
        <xdr:cNvPr id="991" name="Minus 2830">
          <a:extLst>
            <a:ext uri="{FF2B5EF4-FFF2-40B4-BE49-F238E27FC236}">
              <a16:creationId xmlns:a16="http://schemas.microsoft.com/office/drawing/2014/main" id="{CABDBF2D-4349-49FF-9D5C-DA9CE5C068C8}"/>
            </a:ext>
          </a:extLst>
        </xdr:cNvPr>
        <xdr:cNvSpPr/>
      </xdr:nvSpPr>
      <xdr:spPr>
        <a:xfrm rot="16200000">
          <a:off x="9138920" y="1469644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251460</xdr:colOff>
      <xdr:row>207</xdr:row>
      <xdr:rowOff>129540</xdr:rowOff>
    </xdr:from>
    <xdr:to>
      <xdr:col>13</xdr:col>
      <xdr:colOff>80010</xdr:colOff>
      <xdr:row>209</xdr:row>
      <xdr:rowOff>128270</xdr:rowOff>
    </xdr:to>
    <xdr:sp macro="" textlink="">
      <xdr:nvSpPr>
        <xdr:cNvPr id="94" name="Minus 2830">
          <a:extLst>
            <a:ext uri="{FF2B5EF4-FFF2-40B4-BE49-F238E27FC236}">
              <a16:creationId xmlns:a16="http://schemas.microsoft.com/office/drawing/2014/main" id="{F3FB76A1-B990-4A94-A906-DA9C0FDFC9A8}"/>
            </a:ext>
          </a:extLst>
        </xdr:cNvPr>
        <xdr:cNvSpPr/>
      </xdr:nvSpPr>
      <xdr:spPr>
        <a:xfrm rot="16200000">
          <a:off x="5207000" y="371297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259080</xdr:colOff>
      <xdr:row>207</xdr:row>
      <xdr:rowOff>121920</xdr:rowOff>
    </xdr:from>
    <xdr:to>
      <xdr:col>11</xdr:col>
      <xdr:colOff>87630</xdr:colOff>
      <xdr:row>209</xdr:row>
      <xdr:rowOff>120650</xdr:rowOff>
    </xdr:to>
    <xdr:sp macro="" textlink="">
      <xdr:nvSpPr>
        <xdr:cNvPr id="116" name="Minus 2830">
          <a:extLst>
            <a:ext uri="{FF2B5EF4-FFF2-40B4-BE49-F238E27FC236}">
              <a16:creationId xmlns:a16="http://schemas.microsoft.com/office/drawing/2014/main" id="{3E5A5ABF-9D45-49FA-B67E-738BBC93EC72}"/>
            </a:ext>
          </a:extLst>
        </xdr:cNvPr>
        <xdr:cNvSpPr/>
      </xdr:nvSpPr>
      <xdr:spPr>
        <a:xfrm rot="16200000">
          <a:off x="4429760" y="3712210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281940</xdr:colOff>
      <xdr:row>88</xdr:row>
      <xdr:rowOff>129540</xdr:rowOff>
    </xdr:from>
    <xdr:to>
      <xdr:col>21</xdr:col>
      <xdr:colOff>95250</xdr:colOff>
      <xdr:row>90</xdr:row>
      <xdr:rowOff>128270</xdr:rowOff>
    </xdr:to>
    <xdr:sp macro="" textlink="">
      <xdr:nvSpPr>
        <xdr:cNvPr id="989" name="Minus 2830">
          <a:extLst>
            <a:ext uri="{FF2B5EF4-FFF2-40B4-BE49-F238E27FC236}">
              <a16:creationId xmlns:a16="http://schemas.microsoft.com/office/drawing/2014/main" id="{AD8C0CF3-7621-47B5-B367-6496E436FD4F}"/>
            </a:ext>
          </a:extLst>
        </xdr:cNvPr>
        <xdr:cNvSpPr/>
      </xdr:nvSpPr>
      <xdr:spPr>
        <a:xfrm rot="16200000">
          <a:off x="8369300" y="162737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297180</xdr:colOff>
      <xdr:row>207</xdr:row>
      <xdr:rowOff>114300</xdr:rowOff>
    </xdr:from>
    <xdr:to>
      <xdr:col>9</xdr:col>
      <xdr:colOff>110490</xdr:colOff>
      <xdr:row>209</xdr:row>
      <xdr:rowOff>113030</xdr:rowOff>
    </xdr:to>
    <xdr:sp macro="" textlink="">
      <xdr:nvSpPr>
        <xdr:cNvPr id="992" name="Minus 2830">
          <a:extLst>
            <a:ext uri="{FF2B5EF4-FFF2-40B4-BE49-F238E27FC236}">
              <a16:creationId xmlns:a16="http://schemas.microsoft.com/office/drawing/2014/main" id="{CDD7CE00-7993-4178-8F9F-DFFFE1E4769C}"/>
            </a:ext>
          </a:extLst>
        </xdr:cNvPr>
        <xdr:cNvSpPr/>
      </xdr:nvSpPr>
      <xdr:spPr>
        <a:xfrm rot="16200000">
          <a:off x="3667760" y="3711448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381000</xdr:colOff>
      <xdr:row>187</xdr:row>
      <xdr:rowOff>137160</xdr:rowOff>
    </xdr:from>
    <xdr:to>
      <xdr:col>1</xdr:col>
      <xdr:colOff>87630</xdr:colOff>
      <xdr:row>189</xdr:row>
      <xdr:rowOff>135890</xdr:rowOff>
    </xdr:to>
    <xdr:sp macro="" textlink="">
      <xdr:nvSpPr>
        <xdr:cNvPr id="993" name="Minus 2830">
          <a:extLst>
            <a:ext uri="{FF2B5EF4-FFF2-40B4-BE49-F238E27FC236}">
              <a16:creationId xmlns:a16="http://schemas.microsoft.com/office/drawing/2014/main" id="{F3DD401E-77EA-4322-B079-FAF8877B52BD}"/>
            </a:ext>
          </a:extLst>
        </xdr:cNvPr>
        <xdr:cNvSpPr/>
      </xdr:nvSpPr>
      <xdr:spPr>
        <a:xfrm rot="16200000">
          <a:off x="330200" y="33632140"/>
          <a:ext cx="349250" cy="247650"/>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274787</xdr:colOff>
      <xdr:row>197</xdr:row>
      <xdr:rowOff>129384</xdr:rowOff>
    </xdr:from>
    <xdr:to>
      <xdr:col>7</xdr:col>
      <xdr:colOff>87785</xdr:colOff>
      <xdr:row>199</xdr:row>
      <xdr:rowOff>128114</xdr:rowOff>
    </xdr:to>
    <xdr:sp macro="" textlink="">
      <xdr:nvSpPr>
        <xdr:cNvPr id="998" name="Minus 2830">
          <a:extLst>
            <a:ext uri="{FF2B5EF4-FFF2-40B4-BE49-F238E27FC236}">
              <a16:creationId xmlns:a16="http://schemas.microsoft.com/office/drawing/2014/main" id="{635A20BF-F47A-45D3-ABA6-E35623826EBB}"/>
            </a:ext>
          </a:extLst>
        </xdr:cNvPr>
        <xdr:cNvSpPr/>
      </xdr:nvSpPr>
      <xdr:spPr>
        <a:xfrm rot="16200000">
          <a:off x="2848921" y="36036250"/>
          <a:ext cx="356403" cy="24842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350520</xdr:colOff>
      <xdr:row>336</xdr:row>
      <xdr:rowOff>129540</xdr:rowOff>
    </xdr:from>
    <xdr:to>
      <xdr:col>3</xdr:col>
      <xdr:colOff>87630</xdr:colOff>
      <xdr:row>338</xdr:row>
      <xdr:rowOff>128270</xdr:rowOff>
    </xdr:to>
    <xdr:sp macro="" textlink="">
      <xdr:nvSpPr>
        <xdr:cNvPr id="143" name="Minus 2830">
          <a:extLst>
            <a:ext uri="{FF2B5EF4-FFF2-40B4-BE49-F238E27FC236}">
              <a16:creationId xmlns:a16="http://schemas.microsoft.com/office/drawing/2014/main" id="{1A6C9138-2F34-4D80-B2A9-E3438F029205}"/>
            </a:ext>
          </a:extLst>
        </xdr:cNvPr>
        <xdr:cNvSpPr/>
      </xdr:nvSpPr>
      <xdr:spPr>
        <a:xfrm rot="16200000">
          <a:off x="1229360" y="5973826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281940</xdr:colOff>
      <xdr:row>207</xdr:row>
      <xdr:rowOff>137160</xdr:rowOff>
    </xdr:from>
    <xdr:to>
      <xdr:col>7</xdr:col>
      <xdr:colOff>95250</xdr:colOff>
      <xdr:row>209</xdr:row>
      <xdr:rowOff>135890</xdr:rowOff>
    </xdr:to>
    <xdr:sp macro="" textlink="">
      <xdr:nvSpPr>
        <xdr:cNvPr id="144" name="Minus 2830">
          <a:extLst>
            <a:ext uri="{FF2B5EF4-FFF2-40B4-BE49-F238E27FC236}">
              <a16:creationId xmlns:a16="http://schemas.microsoft.com/office/drawing/2014/main" id="{08AB8ED1-3615-44D6-B721-96E79A99A0ED}"/>
            </a:ext>
          </a:extLst>
        </xdr:cNvPr>
        <xdr:cNvSpPr/>
      </xdr:nvSpPr>
      <xdr:spPr>
        <a:xfrm rot="16200000">
          <a:off x="2852420" y="371373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312420</xdr:colOff>
      <xdr:row>187</xdr:row>
      <xdr:rowOff>167640</xdr:rowOff>
    </xdr:from>
    <xdr:to>
      <xdr:col>15</xdr:col>
      <xdr:colOff>51673</xdr:colOff>
      <xdr:row>189</xdr:row>
      <xdr:rowOff>166617</xdr:rowOff>
    </xdr:to>
    <xdr:sp macro="" textlink="">
      <xdr:nvSpPr>
        <xdr:cNvPr id="153" name="Minus 2815">
          <a:extLst>
            <a:ext uri="{FF2B5EF4-FFF2-40B4-BE49-F238E27FC236}">
              <a16:creationId xmlns:a16="http://schemas.microsoft.com/office/drawing/2014/main" id="{C050D7F6-AA6D-4AE7-9ECC-135525CE2D9F}"/>
            </a:ext>
          </a:extLst>
        </xdr:cNvPr>
        <xdr:cNvSpPr/>
      </xdr:nvSpPr>
      <xdr:spPr>
        <a:xfrm rot="16200000">
          <a:off x="6008048" y="3370739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327660</xdr:colOff>
      <xdr:row>187</xdr:row>
      <xdr:rowOff>144780</xdr:rowOff>
    </xdr:from>
    <xdr:to>
      <xdr:col>21</xdr:col>
      <xdr:colOff>51673</xdr:colOff>
      <xdr:row>189</xdr:row>
      <xdr:rowOff>143757</xdr:rowOff>
    </xdr:to>
    <xdr:sp macro="" textlink="">
      <xdr:nvSpPr>
        <xdr:cNvPr id="165" name="Minus 2815">
          <a:extLst>
            <a:ext uri="{FF2B5EF4-FFF2-40B4-BE49-F238E27FC236}">
              <a16:creationId xmlns:a16="http://schemas.microsoft.com/office/drawing/2014/main" id="{61143324-DB8A-42E8-84F4-97AB9017E37D}"/>
            </a:ext>
          </a:extLst>
        </xdr:cNvPr>
        <xdr:cNvSpPr/>
      </xdr:nvSpPr>
      <xdr:spPr>
        <a:xfrm rot="16200000">
          <a:off x="8370248" y="33684532"/>
          <a:ext cx="349497" cy="158353"/>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243840</xdr:colOff>
      <xdr:row>178</xdr:row>
      <xdr:rowOff>129540</xdr:rowOff>
    </xdr:from>
    <xdr:to>
      <xdr:col>25</xdr:col>
      <xdr:colOff>87630</xdr:colOff>
      <xdr:row>180</xdr:row>
      <xdr:rowOff>128270</xdr:rowOff>
    </xdr:to>
    <xdr:sp macro="" textlink="">
      <xdr:nvSpPr>
        <xdr:cNvPr id="204" name="Minus 2830">
          <a:extLst>
            <a:ext uri="{FF2B5EF4-FFF2-40B4-BE49-F238E27FC236}">
              <a16:creationId xmlns:a16="http://schemas.microsoft.com/office/drawing/2014/main" id="{4777C4F3-DD3C-4B8F-86E3-E98EB53BE31A}"/>
            </a:ext>
          </a:extLst>
        </xdr:cNvPr>
        <xdr:cNvSpPr/>
      </xdr:nvSpPr>
      <xdr:spPr>
        <a:xfrm rot="16200000">
          <a:off x="9908540" y="32047180"/>
          <a:ext cx="349250" cy="247650"/>
        </a:xfrm>
        <a:prstGeom prst="mathMinus">
          <a:avLst/>
        </a:prstGeom>
        <a:solidFill>
          <a:srgbClr val="00206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266700</xdr:colOff>
      <xdr:row>207</xdr:row>
      <xdr:rowOff>129540</xdr:rowOff>
    </xdr:from>
    <xdr:to>
      <xdr:col>5</xdr:col>
      <xdr:colOff>80010</xdr:colOff>
      <xdr:row>209</xdr:row>
      <xdr:rowOff>128270</xdr:rowOff>
    </xdr:to>
    <xdr:sp macro="" textlink="">
      <xdr:nvSpPr>
        <xdr:cNvPr id="295" name="Minus 2830">
          <a:extLst>
            <a:ext uri="{FF2B5EF4-FFF2-40B4-BE49-F238E27FC236}">
              <a16:creationId xmlns:a16="http://schemas.microsoft.com/office/drawing/2014/main" id="{5A98B762-03A5-491D-808D-3A0EB4C0BDE3}"/>
            </a:ext>
          </a:extLst>
        </xdr:cNvPr>
        <xdr:cNvSpPr/>
      </xdr:nvSpPr>
      <xdr:spPr>
        <a:xfrm rot="16200000">
          <a:off x="2037080" y="3712972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xdr:col>
      <xdr:colOff>213360</xdr:colOff>
      <xdr:row>231</xdr:row>
      <xdr:rowOff>45721</xdr:rowOff>
    </xdr:from>
    <xdr:to>
      <xdr:col>3</xdr:col>
      <xdr:colOff>205740</xdr:colOff>
      <xdr:row>231</xdr:row>
      <xdr:rowOff>137161</xdr:rowOff>
    </xdr:to>
    <xdr:sp macro="" textlink="">
      <xdr:nvSpPr>
        <xdr:cNvPr id="296" name="Freeform 10707">
          <a:extLst>
            <a:ext uri="{FF2B5EF4-FFF2-40B4-BE49-F238E27FC236}">
              <a16:creationId xmlns:a16="http://schemas.microsoft.com/office/drawing/2014/main" id="{1C5D0828-EF93-4A0B-B2D6-5152E01C603E}"/>
            </a:ext>
          </a:extLst>
        </xdr:cNvPr>
        <xdr:cNvSpPr/>
      </xdr:nvSpPr>
      <xdr:spPr>
        <a:xfrm>
          <a:off x="754380" y="41201341"/>
          <a:ext cx="891540" cy="9144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175260</xdr:colOff>
      <xdr:row>231</xdr:row>
      <xdr:rowOff>53340</xdr:rowOff>
    </xdr:from>
    <xdr:to>
      <xdr:col>5</xdr:col>
      <xdr:colOff>198120</xdr:colOff>
      <xdr:row>231</xdr:row>
      <xdr:rowOff>160020</xdr:rowOff>
    </xdr:to>
    <xdr:sp macro="" textlink="">
      <xdr:nvSpPr>
        <xdr:cNvPr id="297" name="Freeform 10707">
          <a:extLst>
            <a:ext uri="{FF2B5EF4-FFF2-40B4-BE49-F238E27FC236}">
              <a16:creationId xmlns:a16="http://schemas.microsoft.com/office/drawing/2014/main" id="{DFD54951-AC20-4FFF-99CD-64493C2FAA70}"/>
            </a:ext>
          </a:extLst>
        </xdr:cNvPr>
        <xdr:cNvSpPr/>
      </xdr:nvSpPr>
      <xdr:spPr>
        <a:xfrm>
          <a:off x="1615440" y="41208960"/>
          <a:ext cx="838200" cy="10668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167640</xdr:colOff>
      <xdr:row>231</xdr:row>
      <xdr:rowOff>53340</xdr:rowOff>
    </xdr:from>
    <xdr:to>
      <xdr:col>7</xdr:col>
      <xdr:colOff>205740</xdr:colOff>
      <xdr:row>231</xdr:row>
      <xdr:rowOff>160020</xdr:rowOff>
    </xdr:to>
    <xdr:sp macro="" textlink="">
      <xdr:nvSpPr>
        <xdr:cNvPr id="298" name="Freeform 10707">
          <a:extLst>
            <a:ext uri="{FF2B5EF4-FFF2-40B4-BE49-F238E27FC236}">
              <a16:creationId xmlns:a16="http://schemas.microsoft.com/office/drawing/2014/main" id="{DA79E8D3-9355-4DA8-9D7F-7425897C108F}"/>
            </a:ext>
          </a:extLst>
        </xdr:cNvPr>
        <xdr:cNvSpPr/>
      </xdr:nvSpPr>
      <xdr:spPr>
        <a:xfrm>
          <a:off x="2423160" y="41208960"/>
          <a:ext cx="838200" cy="10668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22</xdr:col>
      <xdr:colOff>251460</xdr:colOff>
      <xdr:row>178</xdr:row>
      <xdr:rowOff>129540</xdr:rowOff>
    </xdr:from>
    <xdr:to>
      <xdr:col>23</xdr:col>
      <xdr:colOff>87630</xdr:colOff>
      <xdr:row>180</xdr:row>
      <xdr:rowOff>128270</xdr:rowOff>
    </xdr:to>
    <xdr:sp macro="" textlink="">
      <xdr:nvSpPr>
        <xdr:cNvPr id="299" name="Minus 2830">
          <a:extLst>
            <a:ext uri="{FF2B5EF4-FFF2-40B4-BE49-F238E27FC236}">
              <a16:creationId xmlns:a16="http://schemas.microsoft.com/office/drawing/2014/main" id="{3874EE43-F9E6-40BF-AEBF-39DE6EBC4264}"/>
            </a:ext>
          </a:extLst>
        </xdr:cNvPr>
        <xdr:cNvSpPr/>
      </xdr:nvSpPr>
      <xdr:spPr>
        <a:xfrm rot="16200000">
          <a:off x="9138920" y="32047180"/>
          <a:ext cx="349250" cy="247650"/>
        </a:xfrm>
        <a:prstGeom prst="mathMinus">
          <a:avLst/>
        </a:prstGeom>
        <a:solidFill>
          <a:srgbClr val="00206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259080</xdr:colOff>
      <xdr:row>336</xdr:row>
      <xdr:rowOff>129540</xdr:rowOff>
    </xdr:from>
    <xdr:to>
      <xdr:col>17</xdr:col>
      <xdr:colOff>87630</xdr:colOff>
      <xdr:row>338</xdr:row>
      <xdr:rowOff>128270</xdr:rowOff>
    </xdr:to>
    <xdr:sp macro="" textlink="">
      <xdr:nvSpPr>
        <xdr:cNvPr id="300" name="Minus 2830">
          <a:extLst>
            <a:ext uri="{FF2B5EF4-FFF2-40B4-BE49-F238E27FC236}">
              <a16:creationId xmlns:a16="http://schemas.microsoft.com/office/drawing/2014/main" id="{2CB92F11-B31E-43D1-A095-F45B0C350FA1}"/>
            </a:ext>
          </a:extLst>
        </xdr:cNvPr>
        <xdr:cNvSpPr/>
      </xdr:nvSpPr>
      <xdr:spPr>
        <a:xfrm rot="16200000">
          <a:off x="6784340" y="597382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a:endParaRPr lang="en-IN" sz="1100">
            <a:solidFill>
              <a:schemeClr val="lt1"/>
            </a:solidFill>
            <a:latin typeface="+mn-lt"/>
            <a:ea typeface="+mn-ea"/>
            <a:cs typeface="+mn-cs"/>
          </a:endParaRPr>
        </a:p>
      </xdr:txBody>
    </xdr:sp>
    <xdr:clientData/>
  </xdr:twoCellAnchor>
  <xdr:twoCellAnchor>
    <xdr:from>
      <xdr:col>18</xdr:col>
      <xdr:colOff>266700</xdr:colOff>
      <xdr:row>336</xdr:row>
      <xdr:rowOff>129540</xdr:rowOff>
    </xdr:from>
    <xdr:to>
      <xdr:col>19</xdr:col>
      <xdr:colOff>102870</xdr:colOff>
      <xdr:row>338</xdr:row>
      <xdr:rowOff>128270</xdr:rowOff>
    </xdr:to>
    <xdr:sp macro="" textlink="">
      <xdr:nvSpPr>
        <xdr:cNvPr id="304" name="Minus 2830">
          <a:extLst>
            <a:ext uri="{FF2B5EF4-FFF2-40B4-BE49-F238E27FC236}">
              <a16:creationId xmlns:a16="http://schemas.microsoft.com/office/drawing/2014/main" id="{6D0652E5-B781-48E0-A145-384F779B8F22}"/>
            </a:ext>
          </a:extLst>
        </xdr:cNvPr>
        <xdr:cNvSpPr/>
      </xdr:nvSpPr>
      <xdr:spPr>
        <a:xfrm rot="16200000">
          <a:off x="7576820" y="5973826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0</xdr:col>
      <xdr:colOff>388620</xdr:colOff>
      <xdr:row>216</xdr:row>
      <xdr:rowOff>129540</xdr:rowOff>
    </xdr:from>
    <xdr:to>
      <xdr:col>1</xdr:col>
      <xdr:colOff>95250</xdr:colOff>
      <xdr:row>218</xdr:row>
      <xdr:rowOff>128270</xdr:rowOff>
    </xdr:to>
    <xdr:sp macro="" textlink="">
      <xdr:nvSpPr>
        <xdr:cNvPr id="305" name="Minus 2830">
          <a:extLst>
            <a:ext uri="{FF2B5EF4-FFF2-40B4-BE49-F238E27FC236}">
              <a16:creationId xmlns:a16="http://schemas.microsoft.com/office/drawing/2014/main" id="{32E45C1F-6175-4E77-AA41-D59BDAEFC505}"/>
            </a:ext>
          </a:extLst>
        </xdr:cNvPr>
        <xdr:cNvSpPr/>
      </xdr:nvSpPr>
      <xdr:spPr>
        <a:xfrm rot="16200000">
          <a:off x="337820" y="38707060"/>
          <a:ext cx="349250" cy="247650"/>
        </a:xfrm>
        <a:prstGeom prst="mathMinus">
          <a:avLst/>
        </a:prstGeom>
        <a:solidFill>
          <a:schemeClr val="tx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350520</xdr:colOff>
      <xdr:row>187</xdr:row>
      <xdr:rowOff>137160</xdr:rowOff>
    </xdr:from>
    <xdr:to>
      <xdr:col>3</xdr:col>
      <xdr:colOff>87630</xdr:colOff>
      <xdr:row>189</xdr:row>
      <xdr:rowOff>135890</xdr:rowOff>
    </xdr:to>
    <xdr:sp macro="" textlink="">
      <xdr:nvSpPr>
        <xdr:cNvPr id="323" name="Minus 2830">
          <a:extLst>
            <a:ext uri="{FF2B5EF4-FFF2-40B4-BE49-F238E27FC236}">
              <a16:creationId xmlns:a16="http://schemas.microsoft.com/office/drawing/2014/main" id="{D49F262B-C23E-4A41-BA30-44FCE43CB288}"/>
            </a:ext>
          </a:extLst>
        </xdr:cNvPr>
        <xdr:cNvSpPr/>
      </xdr:nvSpPr>
      <xdr:spPr>
        <a:xfrm rot="16200000">
          <a:off x="1229360" y="33632140"/>
          <a:ext cx="349250" cy="247650"/>
        </a:xfrm>
        <a:prstGeom prst="mathMinus">
          <a:avLst/>
        </a:prstGeom>
        <a:solidFill>
          <a:srgbClr val="00206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236220</xdr:colOff>
      <xdr:row>207</xdr:row>
      <xdr:rowOff>137160</xdr:rowOff>
    </xdr:from>
    <xdr:to>
      <xdr:col>25</xdr:col>
      <xdr:colOff>80010</xdr:colOff>
      <xdr:row>209</xdr:row>
      <xdr:rowOff>135890</xdr:rowOff>
    </xdr:to>
    <xdr:sp macro="" textlink="">
      <xdr:nvSpPr>
        <xdr:cNvPr id="363" name="Minus 2830">
          <a:extLst>
            <a:ext uri="{FF2B5EF4-FFF2-40B4-BE49-F238E27FC236}">
              <a16:creationId xmlns:a16="http://schemas.microsoft.com/office/drawing/2014/main" id="{A2D48FEE-6532-4AF1-9CF2-9219E0DBD68D}"/>
            </a:ext>
          </a:extLst>
        </xdr:cNvPr>
        <xdr:cNvSpPr/>
      </xdr:nvSpPr>
      <xdr:spPr>
        <a:xfrm rot="16200000">
          <a:off x="9900920" y="371373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382633</xdr:colOff>
      <xdr:row>139</xdr:row>
      <xdr:rowOff>71146</xdr:rowOff>
    </xdr:from>
    <xdr:to>
      <xdr:col>28</xdr:col>
      <xdr:colOff>7775</xdr:colOff>
      <xdr:row>141</xdr:row>
      <xdr:rowOff>13996</xdr:rowOff>
    </xdr:to>
    <xdr:sp macro="" textlink="">
      <xdr:nvSpPr>
        <xdr:cNvPr id="364" name="AutoShape 46">
          <a:extLst>
            <a:ext uri="{FF2B5EF4-FFF2-40B4-BE49-F238E27FC236}">
              <a16:creationId xmlns:a16="http://schemas.microsoft.com/office/drawing/2014/main" id="{FAEF830D-B9B2-48C0-A51D-5E4DB264A8C2}"/>
            </a:ext>
          </a:extLst>
        </xdr:cNvPr>
        <xdr:cNvSpPr>
          <a:spLocks noChangeArrowheads="1"/>
        </xdr:cNvSpPr>
      </xdr:nvSpPr>
      <xdr:spPr>
        <a:xfrm>
          <a:off x="10879572" y="25551493"/>
          <a:ext cx="387142" cy="300523"/>
        </a:xfrm>
        <a:prstGeom prst="triangle">
          <a:avLst>
            <a:gd name="adj" fmla="val 50000"/>
          </a:avLst>
        </a:prstGeom>
        <a:solidFill>
          <a:srgbClr val="FF0000"/>
        </a:solidFill>
        <a:ln w="9525">
          <a:solidFill>
            <a:srgbClr val="000000"/>
          </a:solidFill>
          <a:miter lim="800000"/>
        </a:ln>
      </xdr:spPr>
    </xdr:sp>
    <xdr:clientData/>
  </xdr:twoCellAnchor>
  <xdr:twoCellAnchor>
    <xdr:from>
      <xdr:col>24</xdr:col>
      <xdr:colOff>399972</xdr:colOff>
      <xdr:row>103</xdr:row>
      <xdr:rowOff>58005</xdr:rowOff>
    </xdr:from>
    <xdr:to>
      <xdr:col>25</xdr:col>
      <xdr:colOff>363621</xdr:colOff>
      <xdr:row>104</xdr:row>
      <xdr:rowOff>175804</xdr:rowOff>
    </xdr:to>
    <xdr:sp macro="" textlink="">
      <xdr:nvSpPr>
        <xdr:cNvPr id="365" name="AutoShape 46">
          <a:extLst>
            <a:ext uri="{FF2B5EF4-FFF2-40B4-BE49-F238E27FC236}">
              <a16:creationId xmlns:a16="http://schemas.microsoft.com/office/drawing/2014/main" id="{E78EFADD-A3B8-45CE-B104-1BD85730E557}"/>
            </a:ext>
          </a:extLst>
        </xdr:cNvPr>
        <xdr:cNvSpPr>
          <a:spLocks noChangeArrowheads="1"/>
        </xdr:cNvSpPr>
      </xdr:nvSpPr>
      <xdr:spPr>
        <a:xfrm>
          <a:off x="10127135" y="19100229"/>
          <a:ext cx="367976" cy="296636"/>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3966</xdr:colOff>
      <xdr:row>40</xdr:row>
      <xdr:rowOff>53961</xdr:rowOff>
    </xdr:from>
    <xdr:to>
      <xdr:col>14</xdr:col>
      <xdr:colOff>2606</xdr:colOff>
      <xdr:row>41</xdr:row>
      <xdr:rowOff>175648</xdr:rowOff>
    </xdr:to>
    <xdr:sp macro="" textlink="">
      <xdr:nvSpPr>
        <xdr:cNvPr id="366" name="AutoShape 46">
          <a:extLst>
            <a:ext uri="{FF2B5EF4-FFF2-40B4-BE49-F238E27FC236}">
              <a16:creationId xmlns:a16="http://schemas.microsoft.com/office/drawing/2014/main" id="{302FA2DF-A599-4606-8A98-DEA141DBE19B}"/>
            </a:ext>
          </a:extLst>
        </xdr:cNvPr>
        <xdr:cNvSpPr>
          <a:spLocks noChangeArrowheads="1"/>
        </xdr:cNvSpPr>
      </xdr:nvSpPr>
      <xdr:spPr>
        <a:xfrm>
          <a:off x="5439048" y="7829471"/>
          <a:ext cx="364089" cy="300524"/>
        </a:xfrm>
        <a:prstGeom prst="triangle">
          <a:avLst>
            <a:gd name="adj" fmla="val 50000"/>
          </a:avLst>
        </a:prstGeom>
        <a:solidFill>
          <a:srgbClr val="FF0000"/>
        </a:solidFill>
        <a:ln w="9525">
          <a:solidFill>
            <a:srgbClr val="000000"/>
          </a:solidFill>
          <a:miter lim="800000"/>
        </a:ln>
      </xdr:spPr>
    </xdr:sp>
    <xdr:clientData/>
  </xdr:twoCellAnchor>
  <xdr:twoCellAnchor>
    <xdr:from>
      <xdr:col>8</xdr:col>
      <xdr:colOff>430608</xdr:colOff>
      <xdr:row>103</xdr:row>
      <xdr:rowOff>54273</xdr:rowOff>
    </xdr:from>
    <xdr:to>
      <xdr:col>9</xdr:col>
      <xdr:colOff>365099</xdr:colOff>
      <xdr:row>104</xdr:row>
      <xdr:rowOff>172383</xdr:rowOff>
    </xdr:to>
    <xdr:sp macro="" textlink="">
      <xdr:nvSpPr>
        <xdr:cNvPr id="367" name="AutoShape 46">
          <a:extLst>
            <a:ext uri="{FF2B5EF4-FFF2-40B4-BE49-F238E27FC236}">
              <a16:creationId xmlns:a16="http://schemas.microsoft.com/office/drawing/2014/main" id="{46CC5809-5B01-4181-BA91-C57652BE4F7F}"/>
            </a:ext>
          </a:extLst>
        </xdr:cNvPr>
        <xdr:cNvSpPr>
          <a:spLocks noChangeArrowheads="1"/>
        </xdr:cNvSpPr>
      </xdr:nvSpPr>
      <xdr:spPr>
        <a:xfrm>
          <a:off x="3851988" y="18776613"/>
          <a:ext cx="368831" cy="29337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1478</xdr:colOff>
      <xdr:row>31</xdr:row>
      <xdr:rowOff>62827</xdr:rowOff>
    </xdr:from>
    <xdr:to>
      <xdr:col>26</xdr:col>
      <xdr:colOff>4005</xdr:colOff>
      <xdr:row>33</xdr:row>
      <xdr:rowOff>1789</xdr:rowOff>
    </xdr:to>
    <xdr:sp macro="" textlink="">
      <xdr:nvSpPr>
        <xdr:cNvPr id="368" name="AutoShape 46">
          <a:extLst>
            <a:ext uri="{FF2B5EF4-FFF2-40B4-BE49-F238E27FC236}">
              <a16:creationId xmlns:a16="http://schemas.microsoft.com/office/drawing/2014/main" id="{9699B8CA-4CB4-404E-B899-D7576AD2A066}"/>
            </a:ext>
          </a:extLst>
        </xdr:cNvPr>
        <xdr:cNvSpPr>
          <a:spLocks noChangeArrowheads="1"/>
        </xdr:cNvSpPr>
      </xdr:nvSpPr>
      <xdr:spPr>
        <a:xfrm>
          <a:off x="10132968" y="6228807"/>
          <a:ext cx="367976" cy="296635"/>
        </a:xfrm>
        <a:prstGeom prst="triangle">
          <a:avLst>
            <a:gd name="adj" fmla="val 50000"/>
          </a:avLst>
        </a:prstGeom>
        <a:solidFill>
          <a:srgbClr val="FF0000"/>
        </a:solidFill>
        <a:ln w="9525">
          <a:solidFill>
            <a:srgbClr val="000000"/>
          </a:solidFill>
          <a:miter lim="800000"/>
        </a:ln>
      </xdr:spPr>
    </xdr:sp>
    <xdr:clientData/>
  </xdr:twoCellAnchor>
  <xdr:twoCellAnchor>
    <xdr:from>
      <xdr:col>24</xdr:col>
      <xdr:colOff>399973</xdr:colOff>
      <xdr:row>184</xdr:row>
      <xdr:rowOff>67724</xdr:rowOff>
    </xdr:from>
    <xdr:to>
      <xdr:col>25</xdr:col>
      <xdr:colOff>363622</xdr:colOff>
      <xdr:row>186</xdr:row>
      <xdr:rowOff>6687</xdr:rowOff>
    </xdr:to>
    <xdr:sp macro="" textlink="">
      <xdr:nvSpPr>
        <xdr:cNvPr id="369" name="AutoShape 46">
          <a:extLst>
            <a:ext uri="{FF2B5EF4-FFF2-40B4-BE49-F238E27FC236}">
              <a16:creationId xmlns:a16="http://schemas.microsoft.com/office/drawing/2014/main" id="{AFE47A6A-FFEB-489E-8299-F40CA2F51FE0}"/>
            </a:ext>
          </a:extLst>
        </xdr:cNvPr>
        <xdr:cNvSpPr>
          <a:spLocks noChangeArrowheads="1"/>
        </xdr:cNvSpPr>
      </xdr:nvSpPr>
      <xdr:spPr>
        <a:xfrm>
          <a:off x="10127136" y="33595724"/>
          <a:ext cx="367976" cy="296636"/>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169661</xdr:colOff>
      <xdr:row>222</xdr:row>
      <xdr:rowOff>43037</xdr:rowOff>
    </xdr:from>
    <xdr:to>
      <xdr:col>9</xdr:col>
      <xdr:colOff>169466</xdr:colOff>
      <xdr:row>222</xdr:row>
      <xdr:rowOff>147812</xdr:rowOff>
    </xdr:to>
    <xdr:sp macro="" textlink="">
      <xdr:nvSpPr>
        <xdr:cNvPr id="370" name="Freeform 10707">
          <a:extLst>
            <a:ext uri="{FF2B5EF4-FFF2-40B4-BE49-F238E27FC236}">
              <a16:creationId xmlns:a16="http://schemas.microsoft.com/office/drawing/2014/main" id="{A502A715-73AB-4315-898C-0711831D2180}"/>
            </a:ext>
          </a:extLst>
        </xdr:cNvPr>
        <xdr:cNvSpPr/>
      </xdr:nvSpPr>
      <xdr:spPr>
        <a:xfrm>
          <a:off x="3225281" y="39621317"/>
          <a:ext cx="799905"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6921</xdr:colOff>
      <xdr:row>31</xdr:row>
      <xdr:rowOff>56995</xdr:rowOff>
    </xdr:from>
    <xdr:to>
      <xdr:col>18</xdr:col>
      <xdr:colOff>9448</xdr:colOff>
      <xdr:row>32</xdr:row>
      <xdr:rowOff>174794</xdr:rowOff>
    </xdr:to>
    <xdr:sp macro="" textlink="">
      <xdr:nvSpPr>
        <xdr:cNvPr id="371" name="AutoShape 46">
          <a:extLst>
            <a:ext uri="{FF2B5EF4-FFF2-40B4-BE49-F238E27FC236}">
              <a16:creationId xmlns:a16="http://schemas.microsoft.com/office/drawing/2014/main" id="{DD5A5D37-AF2E-4E7C-9185-FF740D527EB9}"/>
            </a:ext>
          </a:extLst>
        </xdr:cNvPr>
        <xdr:cNvSpPr>
          <a:spLocks noChangeArrowheads="1"/>
        </xdr:cNvSpPr>
      </xdr:nvSpPr>
      <xdr:spPr>
        <a:xfrm>
          <a:off x="6761895" y="6384316"/>
          <a:ext cx="352425" cy="292748"/>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7776</xdr:colOff>
      <xdr:row>148</xdr:row>
      <xdr:rowOff>54506</xdr:rowOff>
    </xdr:from>
    <xdr:to>
      <xdr:col>16</xdr:col>
      <xdr:colOff>2138</xdr:colOff>
      <xdr:row>150</xdr:row>
      <xdr:rowOff>7776</xdr:rowOff>
    </xdr:to>
    <xdr:sp macro="" textlink="">
      <xdr:nvSpPr>
        <xdr:cNvPr id="372" name="AutoShape 46">
          <a:extLst>
            <a:ext uri="{FF2B5EF4-FFF2-40B4-BE49-F238E27FC236}">
              <a16:creationId xmlns:a16="http://schemas.microsoft.com/office/drawing/2014/main" id="{A2025DD9-8681-4E09-BA01-C22D3AB0663E}"/>
            </a:ext>
          </a:extLst>
        </xdr:cNvPr>
        <xdr:cNvSpPr>
          <a:spLocks noChangeArrowheads="1"/>
        </xdr:cNvSpPr>
      </xdr:nvSpPr>
      <xdr:spPr>
        <a:xfrm>
          <a:off x="6228184" y="27144384"/>
          <a:ext cx="359811" cy="310943"/>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163285</xdr:colOff>
      <xdr:row>342</xdr:row>
      <xdr:rowOff>31102</xdr:rowOff>
    </xdr:from>
    <xdr:to>
      <xdr:col>5</xdr:col>
      <xdr:colOff>178836</xdr:colOff>
      <xdr:row>342</xdr:row>
      <xdr:rowOff>171061</xdr:rowOff>
    </xdr:to>
    <xdr:sp macro="" textlink="">
      <xdr:nvSpPr>
        <xdr:cNvPr id="375" name="Freeform 10707">
          <a:extLst>
            <a:ext uri="{FF2B5EF4-FFF2-40B4-BE49-F238E27FC236}">
              <a16:creationId xmlns:a16="http://schemas.microsoft.com/office/drawing/2014/main" id="{995CDBD7-12E5-4AB3-B554-F5BBD9BCD076}"/>
            </a:ext>
          </a:extLst>
        </xdr:cNvPr>
        <xdr:cNvSpPr/>
      </xdr:nvSpPr>
      <xdr:spPr>
        <a:xfrm>
          <a:off x="1609530" y="61815306"/>
          <a:ext cx="831979" cy="13995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163286</xdr:colOff>
      <xdr:row>342</xdr:row>
      <xdr:rowOff>38880</xdr:rowOff>
    </xdr:from>
    <xdr:to>
      <xdr:col>7</xdr:col>
      <xdr:colOff>194387</xdr:colOff>
      <xdr:row>343</xdr:row>
      <xdr:rowOff>2</xdr:rowOff>
    </xdr:to>
    <xdr:sp macro="" textlink="">
      <xdr:nvSpPr>
        <xdr:cNvPr id="394" name="Freeform 10707">
          <a:extLst>
            <a:ext uri="{FF2B5EF4-FFF2-40B4-BE49-F238E27FC236}">
              <a16:creationId xmlns:a16="http://schemas.microsoft.com/office/drawing/2014/main" id="{05E4240F-C203-4DB0-82E1-1304CD6477E0}"/>
            </a:ext>
          </a:extLst>
        </xdr:cNvPr>
        <xdr:cNvSpPr/>
      </xdr:nvSpPr>
      <xdr:spPr>
        <a:xfrm>
          <a:off x="2425959" y="61823084"/>
          <a:ext cx="831979" cy="13995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171054</xdr:colOff>
      <xdr:row>342</xdr:row>
      <xdr:rowOff>46656</xdr:rowOff>
    </xdr:from>
    <xdr:to>
      <xdr:col>9</xdr:col>
      <xdr:colOff>202155</xdr:colOff>
      <xdr:row>343</xdr:row>
      <xdr:rowOff>7778</xdr:rowOff>
    </xdr:to>
    <xdr:sp macro="" textlink="">
      <xdr:nvSpPr>
        <xdr:cNvPr id="421" name="Freeform 10707">
          <a:extLst>
            <a:ext uri="{FF2B5EF4-FFF2-40B4-BE49-F238E27FC236}">
              <a16:creationId xmlns:a16="http://schemas.microsoft.com/office/drawing/2014/main" id="{36C9A370-FD45-40C9-95A1-07B913716679}"/>
            </a:ext>
          </a:extLst>
        </xdr:cNvPr>
        <xdr:cNvSpPr/>
      </xdr:nvSpPr>
      <xdr:spPr>
        <a:xfrm>
          <a:off x="3234605" y="61830860"/>
          <a:ext cx="831979" cy="13995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163278</xdr:colOff>
      <xdr:row>342</xdr:row>
      <xdr:rowOff>46656</xdr:rowOff>
    </xdr:from>
    <xdr:to>
      <xdr:col>11</xdr:col>
      <xdr:colOff>209931</xdr:colOff>
      <xdr:row>343</xdr:row>
      <xdr:rowOff>7778</xdr:rowOff>
    </xdr:to>
    <xdr:sp macro="" textlink="">
      <xdr:nvSpPr>
        <xdr:cNvPr id="423" name="Freeform 10707">
          <a:extLst>
            <a:ext uri="{FF2B5EF4-FFF2-40B4-BE49-F238E27FC236}">
              <a16:creationId xmlns:a16="http://schemas.microsoft.com/office/drawing/2014/main" id="{C178DAEC-5801-4422-86F4-EC49E1A1BCEE}"/>
            </a:ext>
          </a:extLst>
        </xdr:cNvPr>
        <xdr:cNvSpPr/>
      </xdr:nvSpPr>
      <xdr:spPr>
        <a:xfrm>
          <a:off x="4027707" y="61830860"/>
          <a:ext cx="831979" cy="13995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155511</xdr:colOff>
      <xdr:row>342</xdr:row>
      <xdr:rowOff>46656</xdr:rowOff>
    </xdr:from>
    <xdr:to>
      <xdr:col>13</xdr:col>
      <xdr:colOff>202163</xdr:colOff>
      <xdr:row>343</xdr:row>
      <xdr:rowOff>7778</xdr:rowOff>
    </xdr:to>
    <xdr:sp macro="" textlink="">
      <xdr:nvSpPr>
        <xdr:cNvPr id="504" name="Freeform 10707">
          <a:extLst>
            <a:ext uri="{FF2B5EF4-FFF2-40B4-BE49-F238E27FC236}">
              <a16:creationId xmlns:a16="http://schemas.microsoft.com/office/drawing/2014/main" id="{CCB9C8C4-3787-45A3-B3FA-4CE336683E50}"/>
            </a:ext>
          </a:extLst>
        </xdr:cNvPr>
        <xdr:cNvSpPr/>
      </xdr:nvSpPr>
      <xdr:spPr>
        <a:xfrm>
          <a:off x="4805266" y="61830860"/>
          <a:ext cx="831979" cy="13995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186612</xdr:colOff>
      <xdr:row>204</xdr:row>
      <xdr:rowOff>54428</xdr:rowOff>
    </xdr:from>
    <xdr:to>
      <xdr:col>7</xdr:col>
      <xdr:colOff>180585</xdr:colOff>
      <xdr:row>204</xdr:row>
      <xdr:rowOff>159203</xdr:rowOff>
    </xdr:to>
    <xdr:sp macro="" textlink="">
      <xdr:nvSpPr>
        <xdr:cNvPr id="505" name="Freeform 10707">
          <a:extLst>
            <a:ext uri="{FF2B5EF4-FFF2-40B4-BE49-F238E27FC236}">
              <a16:creationId xmlns:a16="http://schemas.microsoft.com/office/drawing/2014/main" id="{E168EC0A-DB3A-417E-8BB1-12A2E0042A37}"/>
            </a:ext>
          </a:extLst>
        </xdr:cNvPr>
        <xdr:cNvSpPr/>
      </xdr:nvSpPr>
      <xdr:spPr>
        <a:xfrm>
          <a:off x="2449285" y="37159163"/>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178837</xdr:colOff>
      <xdr:row>204</xdr:row>
      <xdr:rowOff>46653</xdr:rowOff>
    </xdr:from>
    <xdr:to>
      <xdr:col>9</xdr:col>
      <xdr:colOff>172810</xdr:colOff>
      <xdr:row>204</xdr:row>
      <xdr:rowOff>151428</xdr:rowOff>
    </xdr:to>
    <xdr:sp macro="" textlink="">
      <xdr:nvSpPr>
        <xdr:cNvPr id="506" name="Freeform 10707">
          <a:extLst>
            <a:ext uri="{FF2B5EF4-FFF2-40B4-BE49-F238E27FC236}">
              <a16:creationId xmlns:a16="http://schemas.microsoft.com/office/drawing/2014/main" id="{E3A7863A-AC10-4F5F-B183-38D4FE991000}"/>
            </a:ext>
          </a:extLst>
        </xdr:cNvPr>
        <xdr:cNvSpPr/>
      </xdr:nvSpPr>
      <xdr:spPr>
        <a:xfrm>
          <a:off x="3242388" y="37151388"/>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171062</xdr:colOff>
      <xdr:row>204</xdr:row>
      <xdr:rowOff>54428</xdr:rowOff>
    </xdr:from>
    <xdr:to>
      <xdr:col>11</xdr:col>
      <xdr:colOff>180587</xdr:colOff>
      <xdr:row>204</xdr:row>
      <xdr:rowOff>159203</xdr:rowOff>
    </xdr:to>
    <xdr:sp macro="" textlink="">
      <xdr:nvSpPr>
        <xdr:cNvPr id="507" name="Freeform 10707">
          <a:extLst>
            <a:ext uri="{FF2B5EF4-FFF2-40B4-BE49-F238E27FC236}">
              <a16:creationId xmlns:a16="http://schemas.microsoft.com/office/drawing/2014/main" id="{89FA44C9-AE2F-4C6A-BA46-F8813FFA2339}"/>
            </a:ext>
          </a:extLst>
        </xdr:cNvPr>
        <xdr:cNvSpPr/>
      </xdr:nvSpPr>
      <xdr:spPr>
        <a:xfrm>
          <a:off x="4035491" y="37159163"/>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163286</xdr:colOff>
      <xdr:row>204</xdr:row>
      <xdr:rowOff>46653</xdr:rowOff>
    </xdr:from>
    <xdr:to>
      <xdr:col>13</xdr:col>
      <xdr:colOff>172810</xdr:colOff>
      <xdr:row>204</xdr:row>
      <xdr:rowOff>151428</xdr:rowOff>
    </xdr:to>
    <xdr:sp macro="" textlink="">
      <xdr:nvSpPr>
        <xdr:cNvPr id="508" name="Freeform 10707">
          <a:extLst>
            <a:ext uri="{FF2B5EF4-FFF2-40B4-BE49-F238E27FC236}">
              <a16:creationId xmlns:a16="http://schemas.microsoft.com/office/drawing/2014/main" id="{9FE7166A-FE9E-4E27-B915-73DA0ED974A1}"/>
            </a:ext>
          </a:extLst>
        </xdr:cNvPr>
        <xdr:cNvSpPr/>
      </xdr:nvSpPr>
      <xdr:spPr>
        <a:xfrm>
          <a:off x="4813041" y="37151388"/>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171061</xdr:colOff>
      <xdr:row>204</xdr:row>
      <xdr:rowOff>46653</xdr:rowOff>
    </xdr:from>
    <xdr:to>
      <xdr:col>15</xdr:col>
      <xdr:colOff>180586</xdr:colOff>
      <xdr:row>204</xdr:row>
      <xdr:rowOff>151428</xdr:rowOff>
    </xdr:to>
    <xdr:sp macro="" textlink="">
      <xdr:nvSpPr>
        <xdr:cNvPr id="510" name="Freeform 10707">
          <a:extLst>
            <a:ext uri="{FF2B5EF4-FFF2-40B4-BE49-F238E27FC236}">
              <a16:creationId xmlns:a16="http://schemas.microsoft.com/office/drawing/2014/main" id="{774D54A3-D377-4CB7-A55B-492900C0D04A}"/>
            </a:ext>
          </a:extLst>
        </xdr:cNvPr>
        <xdr:cNvSpPr/>
      </xdr:nvSpPr>
      <xdr:spPr>
        <a:xfrm>
          <a:off x="5606143" y="37151388"/>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186612</xdr:colOff>
      <xdr:row>204</xdr:row>
      <xdr:rowOff>46653</xdr:rowOff>
    </xdr:from>
    <xdr:to>
      <xdr:col>17</xdr:col>
      <xdr:colOff>196136</xdr:colOff>
      <xdr:row>204</xdr:row>
      <xdr:rowOff>151428</xdr:rowOff>
    </xdr:to>
    <xdr:sp macro="" textlink="">
      <xdr:nvSpPr>
        <xdr:cNvPr id="529" name="Freeform 10707">
          <a:extLst>
            <a:ext uri="{FF2B5EF4-FFF2-40B4-BE49-F238E27FC236}">
              <a16:creationId xmlns:a16="http://schemas.microsoft.com/office/drawing/2014/main" id="{C9B0B45F-BD71-4160-9456-F43F7BF3AE69}"/>
            </a:ext>
          </a:extLst>
        </xdr:cNvPr>
        <xdr:cNvSpPr/>
      </xdr:nvSpPr>
      <xdr:spPr>
        <a:xfrm>
          <a:off x="6407020" y="37151388"/>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171061</xdr:colOff>
      <xdr:row>204</xdr:row>
      <xdr:rowOff>54429</xdr:rowOff>
    </xdr:from>
    <xdr:to>
      <xdr:col>19</xdr:col>
      <xdr:colOff>188361</xdr:colOff>
      <xdr:row>204</xdr:row>
      <xdr:rowOff>159204</xdr:rowOff>
    </xdr:to>
    <xdr:sp macro="" textlink="">
      <xdr:nvSpPr>
        <xdr:cNvPr id="530" name="Freeform 10707">
          <a:extLst>
            <a:ext uri="{FF2B5EF4-FFF2-40B4-BE49-F238E27FC236}">
              <a16:creationId xmlns:a16="http://schemas.microsoft.com/office/drawing/2014/main" id="{A18179DB-E131-45EA-B652-E95069AC8240}"/>
            </a:ext>
          </a:extLst>
        </xdr:cNvPr>
        <xdr:cNvSpPr/>
      </xdr:nvSpPr>
      <xdr:spPr>
        <a:xfrm>
          <a:off x="7176796" y="37159164"/>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178837</xdr:colOff>
      <xdr:row>204</xdr:row>
      <xdr:rowOff>54429</xdr:rowOff>
    </xdr:from>
    <xdr:to>
      <xdr:col>21</xdr:col>
      <xdr:colOff>172811</xdr:colOff>
      <xdr:row>204</xdr:row>
      <xdr:rowOff>159204</xdr:rowOff>
    </xdr:to>
    <xdr:sp macro="" textlink="">
      <xdr:nvSpPr>
        <xdr:cNvPr id="531" name="Freeform 10707">
          <a:extLst>
            <a:ext uri="{FF2B5EF4-FFF2-40B4-BE49-F238E27FC236}">
              <a16:creationId xmlns:a16="http://schemas.microsoft.com/office/drawing/2014/main" id="{C9DC1919-E773-4480-BCC3-AC3E11BF9EDC}"/>
            </a:ext>
          </a:extLst>
        </xdr:cNvPr>
        <xdr:cNvSpPr/>
      </xdr:nvSpPr>
      <xdr:spPr>
        <a:xfrm>
          <a:off x="7962123" y="37159164"/>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171061</xdr:colOff>
      <xdr:row>204</xdr:row>
      <xdr:rowOff>54429</xdr:rowOff>
    </xdr:from>
    <xdr:to>
      <xdr:col>23</xdr:col>
      <xdr:colOff>188361</xdr:colOff>
      <xdr:row>204</xdr:row>
      <xdr:rowOff>159204</xdr:rowOff>
    </xdr:to>
    <xdr:sp macro="" textlink="">
      <xdr:nvSpPr>
        <xdr:cNvPr id="532" name="Freeform 10707">
          <a:extLst>
            <a:ext uri="{FF2B5EF4-FFF2-40B4-BE49-F238E27FC236}">
              <a16:creationId xmlns:a16="http://schemas.microsoft.com/office/drawing/2014/main" id="{84A24CC3-F223-4B1E-BFE1-2F201D8C7F4B}"/>
            </a:ext>
          </a:extLst>
        </xdr:cNvPr>
        <xdr:cNvSpPr/>
      </xdr:nvSpPr>
      <xdr:spPr>
        <a:xfrm>
          <a:off x="8755224" y="37159164"/>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155510</xdr:colOff>
      <xdr:row>204</xdr:row>
      <xdr:rowOff>46652</xdr:rowOff>
    </xdr:from>
    <xdr:to>
      <xdr:col>25</xdr:col>
      <xdr:colOff>180585</xdr:colOff>
      <xdr:row>204</xdr:row>
      <xdr:rowOff>151427</xdr:rowOff>
    </xdr:to>
    <xdr:sp macro="" textlink="">
      <xdr:nvSpPr>
        <xdr:cNvPr id="533" name="Freeform 10707">
          <a:extLst>
            <a:ext uri="{FF2B5EF4-FFF2-40B4-BE49-F238E27FC236}">
              <a16:creationId xmlns:a16="http://schemas.microsoft.com/office/drawing/2014/main" id="{1EC2C1F6-708E-4102-8186-784301277EA4}"/>
            </a:ext>
          </a:extLst>
        </xdr:cNvPr>
        <xdr:cNvSpPr/>
      </xdr:nvSpPr>
      <xdr:spPr>
        <a:xfrm>
          <a:off x="9517224" y="37151387"/>
          <a:ext cx="794851"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388775</xdr:colOff>
      <xdr:row>207</xdr:row>
      <xdr:rowOff>132184</xdr:rowOff>
    </xdr:from>
    <xdr:to>
      <xdr:col>1</xdr:col>
      <xdr:colOff>92606</xdr:colOff>
      <xdr:row>209</xdr:row>
      <xdr:rowOff>130914</xdr:rowOff>
    </xdr:to>
    <xdr:sp macro="" textlink="">
      <xdr:nvSpPr>
        <xdr:cNvPr id="490" name="Minus 2830">
          <a:extLst>
            <a:ext uri="{FF2B5EF4-FFF2-40B4-BE49-F238E27FC236}">
              <a16:creationId xmlns:a16="http://schemas.microsoft.com/office/drawing/2014/main" id="{2A2D6A2D-EBDC-4FA1-9654-474337D9B7A7}"/>
            </a:ext>
          </a:extLst>
        </xdr:cNvPr>
        <xdr:cNvSpPr/>
      </xdr:nvSpPr>
      <xdr:spPr>
        <a:xfrm rot="16200000">
          <a:off x="334632" y="37827572"/>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357678</xdr:colOff>
      <xdr:row>207</xdr:row>
      <xdr:rowOff>132181</xdr:rowOff>
    </xdr:from>
    <xdr:to>
      <xdr:col>3</xdr:col>
      <xdr:colOff>92611</xdr:colOff>
      <xdr:row>209</xdr:row>
      <xdr:rowOff>130911</xdr:rowOff>
    </xdr:to>
    <xdr:sp macro="" textlink="">
      <xdr:nvSpPr>
        <xdr:cNvPr id="534" name="Minus 2830">
          <a:extLst>
            <a:ext uri="{FF2B5EF4-FFF2-40B4-BE49-F238E27FC236}">
              <a16:creationId xmlns:a16="http://schemas.microsoft.com/office/drawing/2014/main" id="{A2FCB020-AB99-4C29-9F94-74DC50FE2192}"/>
            </a:ext>
          </a:extLst>
        </xdr:cNvPr>
        <xdr:cNvSpPr/>
      </xdr:nvSpPr>
      <xdr:spPr>
        <a:xfrm rot="16200000">
          <a:off x="1236596" y="37827569"/>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2</xdr:col>
      <xdr:colOff>357679</xdr:colOff>
      <xdr:row>197</xdr:row>
      <xdr:rowOff>139956</xdr:rowOff>
    </xdr:from>
    <xdr:to>
      <xdr:col>3</xdr:col>
      <xdr:colOff>92612</xdr:colOff>
      <xdr:row>199</xdr:row>
      <xdr:rowOff>138686</xdr:rowOff>
    </xdr:to>
    <xdr:sp macro="" textlink="">
      <xdr:nvSpPr>
        <xdr:cNvPr id="535" name="Minus 2830">
          <a:extLst>
            <a:ext uri="{FF2B5EF4-FFF2-40B4-BE49-F238E27FC236}">
              <a16:creationId xmlns:a16="http://schemas.microsoft.com/office/drawing/2014/main" id="{F2243DAE-ACA6-484E-85A6-EA7AC9F9A7DB}"/>
            </a:ext>
          </a:extLst>
        </xdr:cNvPr>
        <xdr:cNvSpPr/>
      </xdr:nvSpPr>
      <xdr:spPr>
        <a:xfrm rot="16200000">
          <a:off x="1236597" y="36046977"/>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264368</xdr:colOff>
      <xdr:row>197</xdr:row>
      <xdr:rowOff>132180</xdr:rowOff>
    </xdr:from>
    <xdr:to>
      <xdr:col>5</xdr:col>
      <xdr:colOff>77057</xdr:colOff>
      <xdr:row>199</xdr:row>
      <xdr:rowOff>130910</xdr:rowOff>
    </xdr:to>
    <xdr:sp macro="" textlink="">
      <xdr:nvSpPr>
        <xdr:cNvPr id="536" name="Minus 2830">
          <a:extLst>
            <a:ext uri="{FF2B5EF4-FFF2-40B4-BE49-F238E27FC236}">
              <a16:creationId xmlns:a16="http://schemas.microsoft.com/office/drawing/2014/main" id="{A94451F5-EB6B-49F9-B357-5C682804B803}"/>
            </a:ext>
          </a:extLst>
        </xdr:cNvPr>
        <xdr:cNvSpPr/>
      </xdr:nvSpPr>
      <xdr:spPr>
        <a:xfrm rot="16200000">
          <a:off x="2037470" y="36039201"/>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225496</xdr:colOff>
      <xdr:row>187</xdr:row>
      <xdr:rowOff>139957</xdr:rowOff>
    </xdr:from>
    <xdr:to>
      <xdr:col>27</xdr:col>
      <xdr:colOff>84838</xdr:colOff>
      <xdr:row>189</xdr:row>
      <xdr:rowOff>138686</xdr:rowOff>
    </xdr:to>
    <xdr:sp macro="" textlink="">
      <xdr:nvSpPr>
        <xdr:cNvPr id="537" name="Minus 2830">
          <a:extLst>
            <a:ext uri="{FF2B5EF4-FFF2-40B4-BE49-F238E27FC236}">
              <a16:creationId xmlns:a16="http://schemas.microsoft.com/office/drawing/2014/main" id="{8781FDDE-E265-4157-B4BE-3F2AA9C89D58}"/>
            </a:ext>
          </a:extLst>
        </xdr:cNvPr>
        <xdr:cNvSpPr/>
      </xdr:nvSpPr>
      <xdr:spPr>
        <a:xfrm rot="16200000">
          <a:off x="10668292" y="34258610"/>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IN" sz="1100"/>
            <a:t>c</a:t>
          </a:r>
        </a:p>
      </xdr:txBody>
    </xdr:sp>
    <xdr:clientData/>
  </xdr:twoCellAnchor>
  <xdr:twoCellAnchor>
    <xdr:from>
      <xdr:col>10</xdr:col>
      <xdr:colOff>248822</xdr:colOff>
      <xdr:row>133</xdr:row>
      <xdr:rowOff>132180</xdr:rowOff>
    </xdr:from>
    <xdr:to>
      <xdr:col>11</xdr:col>
      <xdr:colOff>77372</xdr:colOff>
      <xdr:row>135</xdr:row>
      <xdr:rowOff>130910</xdr:rowOff>
    </xdr:to>
    <xdr:sp macro="" textlink="">
      <xdr:nvSpPr>
        <xdr:cNvPr id="538" name="Minus 2830">
          <a:extLst>
            <a:ext uri="{FF2B5EF4-FFF2-40B4-BE49-F238E27FC236}">
              <a16:creationId xmlns:a16="http://schemas.microsoft.com/office/drawing/2014/main" id="{81A6ABDF-37BA-4D3A-8B88-16E49E7B4969}"/>
            </a:ext>
          </a:extLst>
        </xdr:cNvPr>
        <xdr:cNvSpPr/>
      </xdr:nvSpPr>
      <xdr:spPr>
        <a:xfrm rot="16200000">
          <a:off x="4424712" y="24593495"/>
          <a:ext cx="356403" cy="24842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264373</xdr:colOff>
      <xdr:row>133</xdr:row>
      <xdr:rowOff>139956</xdr:rowOff>
    </xdr:from>
    <xdr:to>
      <xdr:col>17</xdr:col>
      <xdr:colOff>92922</xdr:colOff>
      <xdr:row>135</xdr:row>
      <xdr:rowOff>138686</xdr:rowOff>
    </xdr:to>
    <xdr:sp macro="" textlink="">
      <xdr:nvSpPr>
        <xdr:cNvPr id="539" name="Minus 2830">
          <a:extLst>
            <a:ext uri="{FF2B5EF4-FFF2-40B4-BE49-F238E27FC236}">
              <a16:creationId xmlns:a16="http://schemas.microsoft.com/office/drawing/2014/main" id="{1B20516D-00B6-4E41-8509-8685494985E3}"/>
            </a:ext>
          </a:extLst>
        </xdr:cNvPr>
        <xdr:cNvSpPr/>
      </xdr:nvSpPr>
      <xdr:spPr>
        <a:xfrm rot="16200000">
          <a:off x="6796242" y="24601271"/>
          <a:ext cx="356403" cy="24842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264374</xdr:colOff>
      <xdr:row>133</xdr:row>
      <xdr:rowOff>139956</xdr:rowOff>
    </xdr:from>
    <xdr:to>
      <xdr:col>13</xdr:col>
      <xdr:colOff>92923</xdr:colOff>
      <xdr:row>135</xdr:row>
      <xdr:rowOff>138686</xdr:rowOff>
    </xdr:to>
    <xdr:sp macro="" textlink="">
      <xdr:nvSpPr>
        <xdr:cNvPr id="540" name="Minus 2830">
          <a:extLst>
            <a:ext uri="{FF2B5EF4-FFF2-40B4-BE49-F238E27FC236}">
              <a16:creationId xmlns:a16="http://schemas.microsoft.com/office/drawing/2014/main" id="{3AAFF1FF-5372-4F2B-B0A9-BFF2D7CE0734}"/>
            </a:ext>
          </a:extLst>
        </xdr:cNvPr>
        <xdr:cNvSpPr/>
      </xdr:nvSpPr>
      <xdr:spPr>
        <a:xfrm rot="16200000">
          <a:off x="5225590" y="24601271"/>
          <a:ext cx="356403" cy="24842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272146</xdr:colOff>
      <xdr:row>142</xdr:row>
      <xdr:rowOff>139957</xdr:rowOff>
    </xdr:from>
    <xdr:to>
      <xdr:col>9</xdr:col>
      <xdr:colOff>85144</xdr:colOff>
      <xdr:row>144</xdr:row>
      <xdr:rowOff>138686</xdr:rowOff>
    </xdr:to>
    <xdr:sp macro="" textlink="">
      <xdr:nvSpPr>
        <xdr:cNvPr id="541" name="Minus 2830">
          <a:extLst>
            <a:ext uri="{FF2B5EF4-FFF2-40B4-BE49-F238E27FC236}">
              <a16:creationId xmlns:a16="http://schemas.microsoft.com/office/drawing/2014/main" id="{7B77C051-2331-4511-AA92-AFB5B85024A5}"/>
            </a:ext>
          </a:extLst>
        </xdr:cNvPr>
        <xdr:cNvSpPr/>
      </xdr:nvSpPr>
      <xdr:spPr>
        <a:xfrm rot="16200000">
          <a:off x="3647158" y="26210802"/>
          <a:ext cx="356403" cy="24842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264370</xdr:colOff>
      <xdr:row>133</xdr:row>
      <xdr:rowOff>132180</xdr:rowOff>
    </xdr:from>
    <xdr:to>
      <xdr:col>15</xdr:col>
      <xdr:colOff>92610</xdr:colOff>
      <xdr:row>135</xdr:row>
      <xdr:rowOff>130910</xdr:rowOff>
    </xdr:to>
    <xdr:sp macro="" textlink="">
      <xdr:nvSpPr>
        <xdr:cNvPr id="542" name="Minus 2830">
          <a:extLst>
            <a:ext uri="{FF2B5EF4-FFF2-40B4-BE49-F238E27FC236}">
              <a16:creationId xmlns:a16="http://schemas.microsoft.com/office/drawing/2014/main" id="{681EBDAC-25DF-4F74-9A1F-740B983AF6BB}"/>
            </a:ext>
          </a:extLst>
        </xdr:cNvPr>
        <xdr:cNvSpPr/>
      </xdr:nvSpPr>
      <xdr:spPr>
        <a:xfrm rot="16200000">
          <a:off x="6010758" y="24593650"/>
          <a:ext cx="356403" cy="248117"/>
        </a:xfrm>
        <a:prstGeom prst="mathMinus">
          <a:avLst/>
        </a:prstGeom>
        <a:solidFill>
          <a:schemeClr val="accent3">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264372</xdr:colOff>
      <xdr:row>142</xdr:row>
      <xdr:rowOff>139957</xdr:rowOff>
    </xdr:from>
    <xdr:to>
      <xdr:col>5</xdr:col>
      <xdr:colOff>77061</xdr:colOff>
      <xdr:row>144</xdr:row>
      <xdr:rowOff>138686</xdr:rowOff>
    </xdr:to>
    <xdr:sp macro="" textlink="">
      <xdr:nvSpPr>
        <xdr:cNvPr id="545" name="Minus 2830">
          <a:extLst>
            <a:ext uri="{FF2B5EF4-FFF2-40B4-BE49-F238E27FC236}">
              <a16:creationId xmlns:a16="http://schemas.microsoft.com/office/drawing/2014/main" id="{23BC7AE1-0820-43A5-B2B0-42862D74082B}"/>
            </a:ext>
          </a:extLst>
        </xdr:cNvPr>
        <xdr:cNvSpPr/>
      </xdr:nvSpPr>
      <xdr:spPr>
        <a:xfrm rot="16200000">
          <a:off x="2037474" y="26210957"/>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272144</xdr:colOff>
      <xdr:row>142</xdr:row>
      <xdr:rowOff>139957</xdr:rowOff>
    </xdr:from>
    <xdr:to>
      <xdr:col>7</xdr:col>
      <xdr:colOff>84832</xdr:colOff>
      <xdr:row>144</xdr:row>
      <xdr:rowOff>138686</xdr:rowOff>
    </xdr:to>
    <xdr:sp macro="" textlink="">
      <xdr:nvSpPr>
        <xdr:cNvPr id="546" name="Minus 2830">
          <a:extLst>
            <a:ext uri="{FF2B5EF4-FFF2-40B4-BE49-F238E27FC236}">
              <a16:creationId xmlns:a16="http://schemas.microsoft.com/office/drawing/2014/main" id="{85AAB3E5-6F41-42AA-8BF5-0984967D2503}"/>
            </a:ext>
          </a:extLst>
        </xdr:cNvPr>
        <xdr:cNvSpPr/>
      </xdr:nvSpPr>
      <xdr:spPr>
        <a:xfrm rot="16200000">
          <a:off x="2846123" y="26210957"/>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233270</xdr:colOff>
      <xdr:row>25</xdr:row>
      <xdr:rowOff>132178</xdr:rowOff>
    </xdr:from>
    <xdr:to>
      <xdr:col>25</xdr:col>
      <xdr:colOff>77060</xdr:colOff>
      <xdr:row>27</xdr:row>
      <xdr:rowOff>130907</xdr:rowOff>
    </xdr:to>
    <xdr:sp macro="" textlink="">
      <xdr:nvSpPr>
        <xdr:cNvPr id="547" name="Minus 2830">
          <a:extLst>
            <a:ext uri="{FF2B5EF4-FFF2-40B4-BE49-F238E27FC236}">
              <a16:creationId xmlns:a16="http://schemas.microsoft.com/office/drawing/2014/main" id="{B99F5C2C-04EF-4530-98E2-995F3B625BEF}"/>
            </a:ext>
          </a:extLst>
        </xdr:cNvPr>
        <xdr:cNvSpPr/>
      </xdr:nvSpPr>
      <xdr:spPr>
        <a:xfrm rot="16200000">
          <a:off x="9906290" y="5217076"/>
          <a:ext cx="356403" cy="248117"/>
        </a:xfrm>
        <a:prstGeom prst="mathMinus">
          <a:avLst/>
        </a:prstGeom>
        <a:solidFill>
          <a:schemeClr val="accent3">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233270</xdr:colOff>
      <xdr:row>25</xdr:row>
      <xdr:rowOff>132181</xdr:rowOff>
    </xdr:from>
    <xdr:to>
      <xdr:col>27</xdr:col>
      <xdr:colOff>92612</xdr:colOff>
      <xdr:row>27</xdr:row>
      <xdr:rowOff>130910</xdr:rowOff>
    </xdr:to>
    <xdr:sp macro="" textlink="">
      <xdr:nvSpPr>
        <xdr:cNvPr id="548" name="Minus 2830">
          <a:extLst>
            <a:ext uri="{FF2B5EF4-FFF2-40B4-BE49-F238E27FC236}">
              <a16:creationId xmlns:a16="http://schemas.microsoft.com/office/drawing/2014/main" id="{5552940E-34A2-4B01-9BD1-5C28586CC352}"/>
            </a:ext>
          </a:extLst>
        </xdr:cNvPr>
        <xdr:cNvSpPr/>
      </xdr:nvSpPr>
      <xdr:spPr>
        <a:xfrm rot="16200000">
          <a:off x="10676066" y="5217079"/>
          <a:ext cx="356403" cy="248117"/>
        </a:xfrm>
        <a:prstGeom prst="mathMinus">
          <a:avLst/>
        </a:prstGeom>
        <a:solidFill>
          <a:schemeClr val="accent3">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256597</xdr:colOff>
      <xdr:row>88</xdr:row>
      <xdr:rowOff>132181</xdr:rowOff>
    </xdr:from>
    <xdr:to>
      <xdr:col>19</xdr:col>
      <xdr:colOff>92612</xdr:colOff>
      <xdr:row>90</xdr:row>
      <xdr:rowOff>130910</xdr:rowOff>
    </xdr:to>
    <xdr:sp macro="" textlink="">
      <xdr:nvSpPr>
        <xdr:cNvPr id="549" name="Minus 2830">
          <a:extLst>
            <a:ext uri="{FF2B5EF4-FFF2-40B4-BE49-F238E27FC236}">
              <a16:creationId xmlns:a16="http://schemas.microsoft.com/office/drawing/2014/main" id="{1640E57F-439D-48BA-9DEF-716749C51CF4}"/>
            </a:ext>
          </a:extLst>
        </xdr:cNvPr>
        <xdr:cNvSpPr/>
      </xdr:nvSpPr>
      <xdr:spPr>
        <a:xfrm rot="16200000">
          <a:off x="7573638" y="16545997"/>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248822</xdr:colOff>
      <xdr:row>97</xdr:row>
      <xdr:rowOff>147733</xdr:rowOff>
    </xdr:from>
    <xdr:to>
      <xdr:col>15</xdr:col>
      <xdr:colOff>77062</xdr:colOff>
      <xdr:row>99</xdr:row>
      <xdr:rowOff>146462</xdr:rowOff>
    </xdr:to>
    <xdr:sp macro="" textlink="">
      <xdr:nvSpPr>
        <xdr:cNvPr id="558" name="Minus 2830">
          <a:extLst>
            <a:ext uri="{FF2B5EF4-FFF2-40B4-BE49-F238E27FC236}">
              <a16:creationId xmlns:a16="http://schemas.microsoft.com/office/drawing/2014/main" id="{E3C84D51-6CB9-4548-B205-72164C92EBC5}"/>
            </a:ext>
          </a:extLst>
        </xdr:cNvPr>
        <xdr:cNvSpPr/>
      </xdr:nvSpPr>
      <xdr:spPr>
        <a:xfrm rot="16200000">
          <a:off x="5995210" y="18171080"/>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256600</xdr:colOff>
      <xdr:row>97</xdr:row>
      <xdr:rowOff>132181</xdr:rowOff>
    </xdr:from>
    <xdr:to>
      <xdr:col>11</xdr:col>
      <xdr:colOff>84840</xdr:colOff>
      <xdr:row>99</xdr:row>
      <xdr:rowOff>130910</xdr:rowOff>
    </xdr:to>
    <xdr:sp macro="" textlink="">
      <xdr:nvSpPr>
        <xdr:cNvPr id="559" name="Minus 2830">
          <a:extLst>
            <a:ext uri="{FF2B5EF4-FFF2-40B4-BE49-F238E27FC236}">
              <a16:creationId xmlns:a16="http://schemas.microsoft.com/office/drawing/2014/main" id="{94B6AA32-F581-4004-BA91-D5BE82F9587C}"/>
            </a:ext>
          </a:extLst>
        </xdr:cNvPr>
        <xdr:cNvSpPr/>
      </xdr:nvSpPr>
      <xdr:spPr>
        <a:xfrm rot="16200000">
          <a:off x="4432335" y="18155528"/>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xdr:col>
      <xdr:colOff>186612</xdr:colOff>
      <xdr:row>184</xdr:row>
      <xdr:rowOff>54430</xdr:rowOff>
    </xdr:from>
    <xdr:to>
      <xdr:col>3</xdr:col>
      <xdr:colOff>178838</xdr:colOff>
      <xdr:row>184</xdr:row>
      <xdr:rowOff>171063</xdr:rowOff>
    </xdr:to>
    <xdr:sp macro="" textlink="">
      <xdr:nvSpPr>
        <xdr:cNvPr id="560" name="Freeform 10707">
          <a:extLst>
            <a:ext uri="{FF2B5EF4-FFF2-40B4-BE49-F238E27FC236}">
              <a16:creationId xmlns:a16="http://schemas.microsoft.com/office/drawing/2014/main" id="{E951E8ED-A1E7-471D-BCF6-AB9423B9DACB}"/>
            </a:ext>
          </a:extLst>
        </xdr:cNvPr>
        <xdr:cNvSpPr/>
      </xdr:nvSpPr>
      <xdr:spPr>
        <a:xfrm>
          <a:off x="730898" y="33582430"/>
          <a:ext cx="894185" cy="116633"/>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163286</xdr:colOff>
      <xdr:row>184</xdr:row>
      <xdr:rowOff>69980</xdr:rowOff>
    </xdr:from>
    <xdr:to>
      <xdr:col>5</xdr:col>
      <xdr:colOff>171062</xdr:colOff>
      <xdr:row>184</xdr:row>
      <xdr:rowOff>147736</xdr:rowOff>
    </xdr:to>
    <xdr:sp macro="" textlink="">
      <xdr:nvSpPr>
        <xdr:cNvPr id="561" name="Freeform 10707">
          <a:extLst>
            <a:ext uri="{FF2B5EF4-FFF2-40B4-BE49-F238E27FC236}">
              <a16:creationId xmlns:a16="http://schemas.microsoft.com/office/drawing/2014/main" id="{F1A386F5-098F-4669-85FB-03A17B531839}"/>
            </a:ext>
          </a:extLst>
        </xdr:cNvPr>
        <xdr:cNvSpPr/>
      </xdr:nvSpPr>
      <xdr:spPr>
        <a:xfrm>
          <a:off x="1609531" y="33597980"/>
          <a:ext cx="824204"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178837</xdr:colOff>
      <xdr:row>184</xdr:row>
      <xdr:rowOff>63136</xdr:rowOff>
    </xdr:from>
    <xdr:to>
      <xdr:col>7</xdr:col>
      <xdr:colOff>194388</xdr:colOff>
      <xdr:row>185</xdr:row>
      <xdr:rowOff>7774</xdr:rowOff>
    </xdr:to>
    <xdr:sp macro="" textlink="">
      <xdr:nvSpPr>
        <xdr:cNvPr id="562" name="Freeform 10707">
          <a:extLst>
            <a:ext uri="{FF2B5EF4-FFF2-40B4-BE49-F238E27FC236}">
              <a16:creationId xmlns:a16="http://schemas.microsoft.com/office/drawing/2014/main" id="{806F5474-883E-463B-B21D-6BF83F2FE96C}"/>
            </a:ext>
          </a:extLst>
        </xdr:cNvPr>
        <xdr:cNvSpPr/>
      </xdr:nvSpPr>
      <xdr:spPr>
        <a:xfrm>
          <a:off x="2441510" y="33591136"/>
          <a:ext cx="816429" cy="1234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155511</xdr:colOff>
      <xdr:row>184</xdr:row>
      <xdr:rowOff>54430</xdr:rowOff>
    </xdr:from>
    <xdr:to>
      <xdr:col>9</xdr:col>
      <xdr:colOff>186613</xdr:colOff>
      <xdr:row>184</xdr:row>
      <xdr:rowOff>171062</xdr:rowOff>
    </xdr:to>
    <xdr:sp macro="" textlink="">
      <xdr:nvSpPr>
        <xdr:cNvPr id="563" name="Freeform 10707">
          <a:extLst>
            <a:ext uri="{FF2B5EF4-FFF2-40B4-BE49-F238E27FC236}">
              <a16:creationId xmlns:a16="http://schemas.microsoft.com/office/drawing/2014/main" id="{6834D533-D0F2-4DD5-B22B-A0E3B2EFC1F0}"/>
            </a:ext>
          </a:extLst>
        </xdr:cNvPr>
        <xdr:cNvSpPr/>
      </xdr:nvSpPr>
      <xdr:spPr>
        <a:xfrm>
          <a:off x="3219062" y="33582430"/>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155512</xdr:colOff>
      <xdr:row>184</xdr:row>
      <xdr:rowOff>54428</xdr:rowOff>
    </xdr:from>
    <xdr:to>
      <xdr:col>11</xdr:col>
      <xdr:colOff>171062</xdr:colOff>
      <xdr:row>184</xdr:row>
      <xdr:rowOff>132184</xdr:rowOff>
    </xdr:to>
    <xdr:sp macro="" textlink="">
      <xdr:nvSpPr>
        <xdr:cNvPr id="564" name="Freeform 10707">
          <a:extLst>
            <a:ext uri="{FF2B5EF4-FFF2-40B4-BE49-F238E27FC236}">
              <a16:creationId xmlns:a16="http://schemas.microsoft.com/office/drawing/2014/main" id="{6BE6AF1E-03F7-4496-A4F7-7DEE4BF3706B}"/>
            </a:ext>
          </a:extLst>
        </xdr:cNvPr>
        <xdr:cNvSpPr/>
      </xdr:nvSpPr>
      <xdr:spPr>
        <a:xfrm>
          <a:off x="4019941" y="33582428"/>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24</xdr:col>
      <xdr:colOff>233271</xdr:colOff>
      <xdr:row>34</xdr:row>
      <xdr:rowOff>139952</xdr:rowOff>
    </xdr:from>
    <xdr:to>
      <xdr:col>25</xdr:col>
      <xdr:colOff>77372</xdr:colOff>
      <xdr:row>36</xdr:row>
      <xdr:rowOff>138683</xdr:rowOff>
    </xdr:to>
    <xdr:sp macro="" textlink="">
      <xdr:nvSpPr>
        <xdr:cNvPr id="373" name="Minus 2830">
          <a:extLst>
            <a:ext uri="{FF2B5EF4-FFF2-40B4-BE49-F238E27FC236}">
              <a16:creationId xmlns:a16="http://schemas.microsoft.com/office/drawing/2014/main" id="{82B87E47-E70C-4138-BBEA-51B3B81D547D}"/>
            </a:ext>
          </a:extLst>
        </xdr:cNvPr>
        <xdr:cNvSpPr/>
      </xdr:nvSpPr>
      <xdr:spPr>
        <a:xfrm rot="16200000">
          <a:off x="9906446" y="6896430"/>
          <a:ext cx="356404" cy="24842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248817</xdr:colOff>
      <xdr:row>142</xdr:row>
      <xdr:rowOff>139959</xdr:rowOff>
    </xdr:from>
    <xdr:to>
      <xdr:col>15</xdr:col>
      <xdr:colOff>77057</xdr:colOff>
      <xdr:row>144</xdr:row>
      <xdr:rowOff>138688</xdr:rowOff>
    </xdr:to>
    <xdr:sp macro="" textlink="">
      <xdr:nvSpPr>
        <xdr:cNvPr id="566" name="Minus 2830">
          <a:extLst>
            <a:ext uri="{FF2B5EF4-FFF2-40B4-BE49-F238E27FC236}">
              <a16:creationId xmlns:a16="http://schemas.microsoft.com/office/drawing/2014/main" id="{B9D0E858-15DE-461C-9630-7E7F1F8F56F5}"/>
            </a:ext>
          </a:extLst>
        </xdr:cNvPr>
        <xdr:cNvSpPr/>
      </xdr:nvSpPr>
      <xdr:spPr>
        <a:xfrm rot="16200000">
          <a:off x="5995205" y="26210959"/>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248816</xdr:colOff>
      <xdr:row>142</xdr:row>
      <xdr:rowOff>124408</xdr:rowOff>
    </xdr:from>
    <xdr:to>
      <xdr:col>17</xdr:col>
      <xdr:colOff>77055</xdr:colOff>
      <xdr:row>144</xdr:row>
      <xdr:rowOff>123137</xdr:rowOff>
    </xdr:to>
    <xdr:sp macro="" textlink="">
      <xdr:nvSpPr>
        <xdr:cNvPr id="571" name="Minus 2830">
          <a:extLst>
            <a:ext uri="{FF2B5EF4-FFF2-40B4-BE49-F238E27FC236}">
              <a16:creationId xmlns:a16="http://schemas.microsoft.com/office/drawing/2014/main" id="{5D1B0F0E-ADB2-402E-8CD5-67933671D930}"/>
            </a:ext>
          </a:extLst>
        </xdr:cNvPr>
        <xdr:cNvSpPr/>
      </xdr:nvSpPr>
      <xdr:spPr>
        <a:xfrm rot="16200000">
          <a:off x="6780530" y="26195408"/>
          <a:ext cx="356403" cy="248117"/>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11</xdr:col>
      <xdr:colOff>171056</xdr:colOff>
      <xdr:row>184</xdr:row>
      <xdr:rowOff>54426</xdr:rowOff>
    </xdr:from>
    <xdr:to>
      <xdr:col>13</xdr:col>
      <xdr:colOff>186605</xdr:colOff>
      <xdr:row>184</xdr:row>
      <xdr:rowOff>132182</xdr:rowOff>
    </xdr:to>
    <xdr:sp macro="" textlink="">
      <xdr:nvSpPr>
        <xdr:cNvPr id="640" name="Freeform 10707">
          <a:extLst>
            <a:ext uri="{FF2B5EF4-FFF2-40B4-BE49-F238E27FC236}">
              <a16:creationId xmlns:a16="http://schemas.microsoft.com/office/drawing/2014/main" id="{0BB3B17D-4C83-44FB-B1FC-E5F0214667C1}"/>
            </a:ext>
          </a:extLst>
        </xdr:cNvPr>
        <xdr:cNvSpPr/>
      </xdr:nvSpPr>
      <xdr:spPr>
        <a:xfrm>
          <a:off x="4820811" y="33582426"/>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202159</xdr:colOff>
      <xdr:row>184</xdr:row>
      <xdr:rowOff>54431</xdr:rowOff>
    </xdr:from>
    <xdr:to>
      <xdr:col>15</xdr:col>
      <xdr:colOff>217709</xdr:colOff>
      <xdr:row>184</xdr:row>
      <xdr:rowOff>132187</xdr:rowOff>
    </xdr:to>
    <xdr:sp macro="" textlink="">
      <xdr:nvSpPr>
        <xdr:cNvPr id="808" name="Freeform 10707">
          <a:extLst>
            <a:ext uri="{FF2B5EF4-FFF2-40B4-BE49-F238E27FC236}">
              <a16:creationId xmlns:a16="http://schemas.microsoft.com/office/drawing/2014/main" id="{843C62F7-CA3E-4AA4-A337-78F485B10E97}"/>
            </a:ext>
          </a:extLst>
        </xdr:cNvPr>
        <xdr:cNvSpPr/>
      </xdr:nvSpPr>
      <xdr:spPr>
        <a:xfrm>
          <a:off x="5637241" y="33582431"/>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186606</xdr:colOff>
      <xdr:row>184</xdr:row>
      <xdr:rowOff>46655</xdr:rowOff>
    </xdr:from>
    <xdr:to>
      <xdr:col>17</xdr:col>
      <xdr:colOff>202155</xdr:colOff>
      <xdr:row>184</xdr:row>
      <xdr:rowOff>124411</xdr:rowOff>
    </xdr:to>
    <xdr:sp macro="" textlink="">
      <xdr:nvSpPr>
        <xdr:cNvPr id="812" name="Freeform 10707">
          <a:extLst>
            <a:ext uri="{FF2B5EF4-FFF2-40B4-BE49-F238E27FC236}">
              <a16:creationId xmlns:a16="http://schemas.microsoft.com/office/drawing/2014/main" id="{591895AC-5926-41A7-BA09-79B623F187C3}"/>
            </a:ext>
          </a:extLst>
        </xdr:cNvPr>
        <xdr:cNvSpPr/>
      </xdr:nvSpPr>
      <xdr:spPr>
        <a:xfrm>
          <a:off x="6407014" y="33574655"/>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194382</xdr:colOff>
      <xdr:row>184</xdr:row>
      <xdr:rowOff>62205</xdr:rowOff>
    </xdr:from>
    <xdr:to>
      <xdr:col>19</xdr:col>
      <xdr:colOff>217707</xdr:colOff>
      <xdr:row>184</xdr:row>
      <xdr:rowOff>139961</xdr:rowOff>
    </xdr:to>
    <xdr:sp macro="" textlink="">
      <xdr:nvSpPr>
        <xdr:cNvPr id="813" name="Freeform 10707">
          <a:extLst>
            <a:ext uri="{FF2B5EF4-FFF2-40B4-BE49-F238E27FC236}">
              <a16:creationId xmlns:a16="http://schemas.microsoft.com/office/drawing/2014/main" id="{8B77FD0C-6FDE-455E-B742-F6913759102F}"/>
            </a:ext>
          </a:extLst>
        </xdr:cNvPr>
        <xdr:cNvSpPr/>
      </xdr:nvSpPr>
      <xdr:spPr>
        <a:xfrm>
          <a:off x="7200117" y="33590205"/>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155510</xdr:colOff>
      <xdr:row>184</xdr:row>
      <xdr:rowOff>54432</xdr:rowOff>
    </xdr:from>
    <xdr:to>
      <xdr:col>21</xdr:col>
      <xdr:colOff>155509</xdr:colOff>
      <xdr:row>184</xdr:row>
      <xdr:rowOff>132188</xdr:rowOff>
    </xdr:to>
    <xdr:sp macro="" textlink="">
      <xdr:nvSpPr>
        <xdr:cNvPr id="815" name="Freeform 10707">
          <a:extLst>
            <a:ext uri="{FF2B5EF4-FFF2-40B4-BE49-F238E27FC236}">
              <a16:creationId xmlns:a16="http://schemas.microsoft.com/office/drawing/2014/main" id="{34E013CE-286F-40E5-9AD3-26A6FF2F9DEB}"/>
            </a:ext>
          </a:extLst>
        </xdr:cNvPr>
        <xdr:cNvSpPr/>
      </xdr:nvSpPr>
      <xdr:spPr>
        <a:xfrm>
          <a:off x="7938796" y="33582432"/>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171053</xdr:colOff>
      <xdr:row>184</xdr:row>
      <xdr:rowOff>54431</xdr:rowOff>
    </xdr:from>
    <xdr:to>
      <xdr:col>23</xdr:col>
      <xdr:colOff>194378</xdr:colOff>
      <xdr:row>184</xdr:row>
      <xdr:rowOff>132187</xdr:rowOff>
    </xdr:to>
    <xdr:sp macro="" textlink="">
      <xdr:nvSpPr>
        <xdr:cNvPr id="892" name="Freeform 10707">
          <a:extLst>
            <a:ext uri="{FF2B5EF4-FFF2-40B4-BE49-F238E27FC236}">
              <a16:creationId xmlns:a16="http://schemas.microsoft.com/office/drawing/2014/main" id="{28B9E12B-5F08-46D1-B75A-5616B7726116}"/>
            </a:ext>
          </a:extLst>
        </xdr:cNvPr>
        <xdr:cNvSpPr/>
      </xdr:nvSpPr>
      <xdr:spPr>
        <a:xfrm>
          <a:off x="8755216" y="33582431"/>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155507</xdr:colOff>
      <xdr:row>184</xdr:row>
      <xdr:rowOff>54426</xdr:rowOff>
    </xdr:from>
    <xdr:to>
      <xdr:col>25</xdr:col>
      <xdr:colOff>186607</xdr:colOff>
      <xdr:row>184</xdr:row>
      <xdr:rowOff>132182</xdr:rowOff>
    </xdr:to>
    <xdr:sp macro="" textlink="">
      <xdr:nvSpPr>
        <xdr:cNvPr id="893" name="Freeform 10707">
          <a:extLst>
            <a:ext uri="{FF2B5EF4-FFF2-40B4-BE49-F238E27FC236}">
              <a16:creationId xmlns:a16="http://schemas.microsoft.com/office/drawing/2014/main" id="{EA305850-125A-4A84-A6FD-81AC938767E3}"/>
            </a:ext>
          </a:extLst>
        </xdr:cNvPr>
        <xdr:cNvSpPr/>
      </xdr:nvSpPr>
      <xdr:spPr>
        <a:xfrm>
          <a:off x="9517221" y="33582426"/>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178833</xdr:colOff>
      <xdr:row>184</xdr:row>
      <xdr:rowOff>54424</xdr:rowOff>
    </xdr:from>
    <xdr:to>
      <xdr:col>27</xdr:col>
      <xdr:colOff>225485</xdr:colOff>
      <xdr:row>184</xdr:row>
      <xdr:rowOff>132180</xdr:rowOff>
    </xdr:to>
    <xdr:sp macro="" textlink="">
      <xdr:nvSpPr>
        <xdr:cNvPr id="894" name="Freeform 10707">
          <a:extLst>
            <a:ext uri="{FF2B5EF4-FFF2-40B4-BE49-F238E27FC236}">
              <a16:creationId xmlns:a16="http://schemas.microsoft.com/office/drawing/2014/main" id="{256E7712-7675-4629-B901-36AAF5825EDD}"/>
            </a:ext>
          </a:extLst>
        </xdr:cNvPr>
        <xdr:cNvSpPr/>
      </xdr:nvSpPr>
      <xdr:spPr>
        <a:xfrm>
          <a:off x="10310323" y="33582424"/>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46650</xdr:colOff>
      <xdr:row>194</xdr:row>
      <xdr:rowOff>77756</xdr:rowOff>
    </xdr:from>
    <xdr:to>
      <xdr:col>1</xdr:col>
      <xdr:colOff>209934</xdr:colOff>
      <xdr:row>195</xdr:row>
      <xdr:rowOff>0</xdr:rowOff>
    </xdr:to>
    <xdr:sp macro="" textlink="">
      <xdr:nvSpPr>
        <xdr:cNvPr id="895" name="Freeform 10707">
          <a:extLst>
            <a:ext uri="{FF2B5EF4-FFF2-40B4-BE49-F238E27FC236}">
              <a16:creationId xmlns:a16="http://schemas.microsoft.com/office/drawing/2014/main" id="{5BDFDE94-7CA9-4D03-9AEA-0381EB02FDEC}"/>
            </a:ext>
          </a:extLst>
        </xdr:cNvPr>
        <xdr:cNvSpPr/>
      </xdr:nvSpPr>
      <xdr:spPr>
        <a:xfrm>
          <a:off x="46650" y="35394123"/>
          <a:ext cx="707570" cy="101081"/>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155511</xdr:colOff>
      <xdr:row>333</xdr:row>
      <xdr:rowOff>38878</xdr:rowOff>
    </xdr:from>
    <xdr:to>
      <xdr:col>17</xdr:col>
      <xdr:colOff>184085</xdr:colOff>
      <xdr:row>333</xdr:row>
      <xdr:rowOff>128412</xdr:rowOff>
    </xdr:to>
    <xdr:sp macro="" textlink="">
      <xdr:nvSpPr>
        <xdr:cNvPr id="897" name="Freeform 10707">
          <a:extLst>
            <a:ext uri="{FF2B5EF4-FFF2-40B4-BE49-F238E27FC236}">
              <a16:creationId xmlns:a16="http://schemas.microsoft.com/office/drawing/2014/main" id="{133AFB6E-DE81-4380-A57E-FEDC824E7C01}"/>
            </a:ext>
          </a:extLst>
        </xdr:cNvPr>
        <xdr:cNvSpPr/>
      </xdr:nvSpPr>
      <xdr:spPr>
        <a:xfrm>
          <a:off x="6375919" y="60213551"/>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147735</xdr:colOff>
      <xdr:row>333</xdr:row>
      <xdr:rowOff>38877</xdr:rowOff>
    </xdr:from>
    <xdr:to>
      <xdr:col>19</xdr:col>
      <xdr:colOff>184085</xdr:colOff>
      <xdr:row>333</xdr:row>
      <xdr:rowOff>128411</xdr:rowOff>
    </xdr:to>
    <xdr:sp macro="" textlink="">
      <xdr:nvSpPr>
        <xdr:cNvPr id="898" name="Freeform 10707">
          <a:extLst>
            <a:ext uri="{FF2B5EF4-FFF2-40B4-BE49-F238E27FC236}">
              <a16:creationId xmlns:a16="http://schemas.microsoft.com/office/drawing/2014/main" id="{5D339C49-2D81-480D-AA35-F60738FA7460}"/>
            </a:ext>
          </a:extLst>
        </xdr:cNvPr>
        <xdr:cNvSpPr/>
      </xdr:nvSpPr>
      <xdr:spPr>
        <a:xfrm>
          <a:off x="7153470" y="60213550"/>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171061</xdr:colOff>
      <xdr:row>333</xdr:row>
      <xdr:rowOff>46653</xdr:rowOff>
    </xdr:from>
    <xdr:to>
      <xdr:col>21</xdr:col>
      <xdr:colOff>184085</xdr:colOff>
      <xdr:row>333</xdr:row>
      <xdr:rowOff>136187</xdr:rowOff>
    </xdr:to>
    <xdr:sp macro="" textlink="">
      <xdr:nvSpPr>
        <xdr:cNvPr id="935" name="Freeform 10707">
          <a:extLst>
            <a:ext uri="{FF2B5EF4-FFF2-40B4-BE49-F238E27FC236}">
              <a16:creationId xmlns:a16="http://schemas.microsoft.com/office/drawing/2014/main" id="{78C2C688-9629-48BC-BC62-C6748A007AE5}"/>
            </a:ext>
          </a:extLst>
        </xdr:cNvPr>
        <xdr:cNvSpPr/>
      </xdr:nvSpPr>
      <xdr:spPr>
        <a:xfrm>
          <a:off x="7954347" y="60221326"/>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139959</xdr:colOff>
      <xdr:row>333</xdr:row>
      <xdr:rowOff>54428</xdr:rowOff>
    </xdr:from>
    <xdr:to>
      <xdr:col>23</xdr:col>
      <xdr:colOff>176309</xdr:colOff>
      <xdr:row>333</xdr:row>
      <xdr:rowOff>143962</xdr:rowOff>
    </xdr:to>
    <xdr:sp macro="" textlink="">
      <xdr:nvSpPr>
        <xdr:cNvPr id="938" name="Freeform 10707">
          <a:extLst>
            <a:ext uri="{FF2B5EF4-FFF2-40B4-BE49-F238E27FC236}">
              <a16:creationId xmlns:a16="http://schemas.microsoft.com/office/drawing/2014/main" id="{CC0C9BA2-414E-481A-BAEA-E5F7044DA250}"/>
            </a:ext>
          </a:extLst>
        </xdr:cNvPr>
        <xdr:cNvSpPr/>
      </xdr:nvSpPr>
      <xdr:spPr>
        <a:xfrm>
          <a:off x="8724122" y="60229101"/>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155511</xdr:colOff>
      <xdr:row>333</xdr:row>
      <xdr:rowOff>46653</xdr:rowOff>
    </xdr:from>
    <xdr:to>
      <xdr:col>25</xdr:col>
      <xdr:colOff>199636</xdr:colOff>
      <xdr:row>333</xdr:row>
      <xdr:rowOff>136187</xdr:rowOff>
    </xdr:to>
    <xdr:sp macro="" textlink="">
      <xdr:nvSpPr>
        <xdr:cNvPr id="939" name="Freeform 10707">
          <a:extLst>
            <a:ext uri="{FF2B5EF4-FFF2-40B4-BE49-F238E27FC236}">
              <a16:creationId xmlns:a16="http://schemas.microsoft.com/office/drawing/2014/main" id="{FAA042C3-AF3A-4F14-9843-3FF72336E4BE}"/>
            </a:ext>
          </a:extLst>
        </xdr:cNvPr>
        <xdr:cNvSpPr/>
      </xdr:nvSpPr>
      <xdr:spPr>
        <a:xfrm>
          <a:off x="9517225" y="60221326"/>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139960</xdr:colOff>
      <xdr:row>333</xdr:row>
      <xdr:rowOff>38878</xdr:rowOff>
    </xdr:from>
    <xdr:to>
      <xdr:col>27</xdr:col>
      <xdr:colOff>199637</xdr:colOff>
      <xdr:row>333</xdr:row>
      <xdr:rowOff>128412</xdr:rowOff>
    </xdr:to>
    <xdr:sp macro="" textlink="">
      <xdr:nvSpPr>
        <xdr:cNvPr id="947" name="Freeform 10707">
          <a:extLst>
            <a:ext uri="{FF2B5EF4-FFF2-40B4-BE49-F238E27FC236}">
              <a16:creationId xmlns:a16="http://schemas.microsoft.com/office/drawing/2014/main" id="{E1F893BB-103F-4996-B8A5-6A7E8924C916}"/>
            </a:ext>
          </a:extLst>
        </xdr:cNvPr>
        <xdr:cNvSpPr/>
      </xdr:nvSpPr>
      <xdr:spPr>
        <a:xfrm>
          <a:off x="10271450" y="60213551"/>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186612</xdr:colOff>
      <xdr:row>342</xdr:row>
      <xdr:rowOff>38876</xdr:rowOff>
    </xdr:from>
    <xdr:to>
      <xdr:col>3</xdr:col>
      <xdr:colOff>163286</xdr:colOff>
      <xdr:row>342</xdr:row>
      <xdr:rowOff>155509</xdr:rowOff>
    </xdr:to>
    <xdr:sp macro="" textlink="">
      <xdr:nvSpPr>
        <xdr:cNvPr id="948" name="Freeform 10707">
          <a:extLst>
            <a:ext uri="{FF2B5EF4-FFF2-40B4-BE49-F238E27FC236}">
              <a16:creationId xmlns:a16="http://schemas.microsoft.com/office/drawing/2014/main" id="{52CFE6F5-FD00-4A6C-8DA7-80ED3F165EAD}"/>
            </a:ext>
          </a:extLst>
        </xdr:cNvPr>
        <xdr:cNvSpPr/>
      </xdr:nvSpPr>
      <xdr:spPr>
        <a:xfrm>
          <a:off x="730898" y="61823080"/>
          <a:ext cx="878633" cy="116633"/>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163286</xdr:colOff>
      <xdr:row>342</xdr:row>
      <xdr:rowOff>31101</xdr:rowOff>
    </xdr:from>
    <xdr:to>
      <xdr:col>1</xdr:col>
      <xdr:colOff>202163</xdr:colOff>
      <xdr:row>342</xdr:row>
      <xdr:rowOff>178836</xdr:rowOff>
    </xdr:to>
    <xdr:sp macro="" textlink="">
      <xdr:nvSpPr>
        <xdr:cNvPr id="949" name="Freeform 10707">
          <a:extLst>
            <a:ext uri="{FF2B5EF4-FFF2-40B4-BE49-F238E27FC236}">
              <a16:creationId xmlns:a16="http://schemas.microsoft.com/office/drawing/2014/main" id="{63D57C0E-A515-448B-ADB1-6018505C6043}"/>
            </a:ext>
          </a:extLst>
        </xdr:cNvPr>
        <xdr:cNvSpPr/>
      </xdr:nvSpPr>
      <xdr:spPr>
        <a:xfrm>
          <a:off x="163286" y="61815305"/>
          <a:ext cx="583163" cy="1477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24</xdr:col>
      <xdr:colOff>241041</xdr:colOff>
      <xdr:row>187</xdr:row>
      <xdr:rowOff>147735</xdr:rowOff>
    </xdr:from>
    <xdr:to>
      <xdr:col>25</xdr:col>
      <xdr:colOff>84831</xdr:colOff>
      <xdr:row>189</xdr:row>
      <xdr:rowOff>146464</xdr:rowOff>
    </xdr:to>
    <xdr:sp macro="" textlink="">
      <xdr:nvSpPr>
        <xdr:cNvPr id="954" name="Minus 2830">
          <a:extLst>
            <a:ext uri="{FF2B5EF4-FFF2-40B4-BE49-F238E27FC236}">
              <a16:creationId xmlns:a16="http://schemas.microsoft.com/office/drawing/2014/main" id="{FE3B44D2-F858-4B97-AA0F-15DC246CCC67}"/>
            </a:ext>
          </a:extLst>
        </xdr:cNvPr>
        <xdr:cNvSpPr/>
      </xdr:nvSpPr>
      <xdr:spPr>
        <a:xfrm rot="16200000">
          <a:off x="9914061" y="34266388"/>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248817</xdr:colOff>
      <xdr:row>187</xdr:row>
      <xdr:rowOff>132184</xdr:rowOff>
    </xdr:from>
    <xdr:to>
      <xdr:col>23</xdr:col>
      <xdr:colOff>84832</xdr:colOff>
      <xdr:row>189</xdr:row>
      <xdr:rowOff>130913</xdr:rowOff>
    </xdr:to>
    <xdr:sp macro="" textlink="">
      <xdr:nvSpPr>
        <xdr:cNvPr id="964" name="Minus 2830">
          <a:extLst>
            <a:ext uri="{FF2B5EF4-FFF2-40B4-BE49-F238E27FC236}">
              <a16:creationId xmlns:a16="http://schemas.microsoft.com/office/drawing/2014/main" id="{6FF18E3A-E921-4F1A-9A5E-F723B9D13BC7}"/>
            </a:ext>
          </a:extLst>
        </xdr:cNvPr>
        <xdr:cNvSpPr/>
      </xdr:nvSpPr>
      <xdr:spPr>
        <a:xfrm rot="16200000">
          <a:off x="9144286" y="34250837"/>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381000</xdr:colOff>
      <xdr:row>197</xdr:row>
      <xdr:rowOff>139959</xdr:rowOff>
    </xdr:from>
    <xdr:to>
      <xdr:col>1</xdr:col>
      <xdr:colOff>84831</xdr:colOff>
      <xdr:row>199</xdr:row>
      <xdr:rowOff>138689</xdr:rowOff>
    </xdr:to>
    <xdr:sp macro="" textlink="">
      <xdr:nvSpPr>
        <xdr:cNvPr id="967" name="Minus 2830">
          <a:extLst>
            <a:ext uri="{FF2B5EF4-FFF2-40B4-BE49-F238E27FC236}">
              <a16:creationId xmlns:a16="http://schemas.microsoft.com/office/drawing/2014/main" id="{41549D9C-79EA-46D4-B5AB-52AC3AC91342}"/>
            </a:ext>
          </a:extLst>
        </xdr:cNvPr>
        <xdr:cNvSpPr/>
      </xdr:nvSpPr>
      <xdr:spPr>
        <a:xfrm rot="16200000">
          <a:off x="326857" y="36046980"/>
          <a:ext cx="356403" cy="248117"/>
        </a:xfrm>
        <a:prstGeom prst="mathMinus">
          <a:avLst/>
        </a:prstGeom>
        <a:solidFill>
          <a:schemeClr val="accent1">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248817</xdr:colOff>
      <xdr:row>197</xdr:row>
      <xdr:rowOff>139958</xdr:rowOff>
    </xdr:from>
    <xdr:to>
      <xdr:col>17</xdr:col>
      <xdr:colOff>77056</xdr:colOff>
      <xdr:row>199</xdr:row>
      <xdr:rowOff>138688</xdr:rowOff>
    </xdr:to>
    <xdr:sp macro="" textlink="">
      <xdr:nvSpPr>
        <xdr:cNvPr id="975" name="Minus 2830">
          <a:extLst>
            <a:ext uri="{FF2B5EF4-FFF2-40B4-BE49-F238E27FC236}">
              <a16:creationId xmlns:a16="http://schemas.microsoft.com/office/drawing/2014/main" id="{195E9983-88BB-4778-AD26-18440022504E}"/>
            </a:ext>
          </a:extLst>
        </xdr:cNvPr>
        <xdr:cNvSpPr/>
      </xdr:nvSpPr>
      <xdr:spPr>
        <a:xfrm rot="16200000">
          <a:off x="6780531" y="36046979"/>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248815</xdr:colOff>
      <xdr:row>197</xdr:row>
      <xdr:rowOff>116632</xdr:rowOff>
    </xdr:from>
    <xdr:to>
      <xdr:col>15</xdr:col>
      <xdr:colOff>77055</xdr:colOff>
      <xdr:row>199</xdr:row>
      <xdr:rowOff>115362</xdr:rowOff>
    </xdr:to>
    <xdr:sp macro="" textlink="">
      <xdr:nvSpPr>
        <xdr:cNvPr id="976" name="Minus 2830">
          <a:extLst>
            <a:ext uri="{FF2B5EF4-FFF2-40B4-BE49-F238E27FC236}">
              <a16:creationId xmlns:a16="http://schemas.microsoft.com/office/drawing/2014/main" id="{E2CDE0FD-B50F-4EC1-BD0A-AB299C4E5D1D}"/>
            </a:ext>
          </a:extLst>
        </xdr:cNvPr>
        <xdr:cNvSpPr/>
      </xdr:nvSpPr>
      <xdr:spPr>
        <a:xfrm rot="16200000">
          <a:off x="5995203" y="36023653"/>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23</xdr:col>
      <xdr:colOff>155511</xdr:colOff>
      <xdr:row>22</xdr:row>
      <xdr:rowOff>46653</xdr:rowOff>
    </xdr:from>
    <xdr:to>
      <xdr:col>25</xdr:col>
      <xdr:colOff>217715</xdr:colOff>
      <xdr:row>22</xdr:row>
      <xdr:rowOff>163285</xdr:rowOff>
    </xdr:to>
    <xdr:sp macro="" textlink="">
      <xdr:nvSpPr>
        <xdr:cNvPr id="977" name="Freeform 10707">
          <a:extLst>
            <a:ext uri="{FF2B5EF4-FFF2-40B4-BE49-F238E27FC236}">
              <a16:creationId xmlns:a16="http://schemas.microsoft.com/office/drawing/2014/main" id="{24ABB848-A47A-42DD-9F94-C3C557E69DF8}"/>
            </a:ext>
          </a:extLst>
        </xdr:cNvPr>
        <xdr:cNvSpPr/>
      </xdr:nvSpPr>
      <xdr:spPr>
        <a:xfrm>
          <a:off x="9517225" y="4540898"/>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155510</xdr:colOff>
      <xdr:row>22</xdr:row>
      <xdr:rowOff>54428</xdr:rowOff>
    </xdr:from>
    <xdr:to>
      <xdr:col>27</xdr:col>
      <xdr:colOff>233266</xdr:colOff>
      <xdr:row>22</xdr:row>
      <xdr:rowOff>171060</xdr:rowOff>
    </xdr:to>
    <xdr:sp macro="" textlink="">
      <xdr:nvSpPr>
        <xdr:cNvPr id="978" name="Freeform 10707">
          <a:extLst>
            <a:ext uri="{FF2B5EF4-FFF2-40B4-BE49-F238E27FC236}">
              <a16:creationId xmlns:a16="http://schemas.microsoft.com/office/drawing/2014/main" id="{D67D4C33-9663-4E49-B206-031B43414D21}"/>
            </a:ext>
          </a:extLst>
        </xdr:cNvPr>
        <xdr:cNvSpPr/>
      </xdr:nvSpPr>
      <xdr:spPr>
        <a:xfrm>
          <a:off x="10287000" y="454867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202163</xdr:colOff>
      <xdr:row>31</xdr:row>
      <xdr:rowOff>46653</xdr:rowOff>
    </xdr:from>
    <xdr:to>
      <xdr:col>3</xdr:col>
      <xdr:colOff>132184</xdr:colOff>
      <xdr:row>31</xdr:row>
      <xdr:rowOff>163285</xdr:rowOff>
    </xdr:to>
    <xdr:sp macro="" textlink="">
      <xdr:nvSpPr>
        <xdr:cNvPr id="979" name="Freeform 10707">
          <a:extLst>
            <a:ext uri="{FF2B5EF4-FFF2-40B4-BE49-F238E27FC236}">
              <a16:creationId xmlns:a16="http://schemas.microsoft.com/office/drawing/2014/main" id="{0D99472D-5560-41F1-9BB9-1CF7007489AC}"/>
            </a:ext>
          </a:extLst>
        </xdr:cNvPr>
        <xdr:cNvSpPr/>
      </xdr:nvSpPr>
      <xdr:spPr>
        <a:xfrm>
          <a:off x="746449" y="621263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139959</xdr:colOff>
      <xdr:row>31</xdr:row>
      <xdr:rowOff>46653</xdr:rowOff>
    </xdr:from>
    <xdr:to>
      <xdr:col>5</xdr:col>
      <xdr:colOff>155511</xdr:colOff>
      <xdr:row>31</xdr:row>
      <xdr:rowOff>163285</xdr:rowOff>
    </xdr:to>
    <xdr:sp macro="" textlink="">
      <xdr:nvSpPr>
        <xdr:cNvPr id="980" name="Freeform 10707">
          <a:extLst>
            <a:ext uri="{FF2B5EF4-FFF2-40B4-BE49-F238E27FC236}">
              <a16:creationId xmlns:a16="http://schemas.microsoft.com/office/drawing/2014/main" id="{97996C00-1781-4B15-B39A-7E50C0CAEE16}"/>
            </a:ext>
          </a:extLst>
        </xdr:cNvPr>
        <xdr:cNvSpPr/>
      </xdr:nvSpPr>
      <xdr:spPr>
        <a:xfrm>
          <a:off x="1586204" y="621263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155510</xdr:colOff>
      <xdr:row>31</xdr:row>
      <xdr:rowOff>38877</xdr:rowOff>
    </xdr:from>
    <xdr:to>
      <xdr:col>7</xdr:col>
      <xdr:colOff>186612</xdr:colOff>
      <xdr:row>31</xdr:row>
      <xdr:rowOff>155509</xdr:rowOff>
    </xdr:to>
    <xdr:sp macro="" textlink="">
      <xdr:nvSpPr>
        <xdr:cNvPr id="981" name="Freeform 10707">
          <a:extLst>
            <a:ext uri="{FF2B5EF4-FFF2-40B4-BE49-F238E27FC236}">
              <a16:creationId xmlns:a16="http://schemas.microsoft.com/office/drawing/2014/main" id="{BD1BD806-93E1-47BF-ADBA-B914EE953E79}"/>
            </a:ext>
          </a:extLst>
        </xdr:cNvPr>
        <xdr:cNvSpPr/>
      </xdr:nvSpPr>
      <xdr:spPr>
        <a:xfrm>
          <a:off x="2418183" y="6204857"/>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155510</xdr:colOff>
      <xdr:row>31</xdr:row>
      <xdr:rowOff>38877</xdr:rowOff>
    </xdr:from>
    <xdr:to>
      <xdr:col>9</xdr:col>
      <xdr:colOff>186612</xdr:colOff>
      <xdr:row>31</xdr:row>
      <xdr:rowOff>155509</xdr:rowOff>
    </xdr:to>
    <xdr:sp macro="" textlink="">
      <xdr:nvSpPr>
        <xdr:cNvPr id="983" name="Freeform 10707">
          <a:extLst>
            <a:ext uri="{FF2B5EF4-FFF2-40B4-BE49-F238E27FC236}">
              <a16:creationId xmlns:a16="http://schemas.microsoft.com/office/drawing/2014/main" id="{0D8C3CA2-1ABE-44BF-9702-419D03D08551}"/>
            </a:ext>
          </a:extLst>
        </xdr:cNvPr>
        <xdr:cNvSpPr/>
      </xdr:nvSpPr>
      <xdr:spPr>
        <a:xfrm>
          <a:off x="3219061" y="6204857"/>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132184</xdr:colOff>
      <xdr:row>31</xdr:row>
      <xdr:rowOff>38877</xdr:rowOff>
    </xdr:from>
    <xdr:to>
      <xdr:col>11</xdr:col>
      <xdr:colOff>178838</xdr:colOff>
      <xdr:row>31</xdr:row>
      <xdr:rowOff>155509</xdr:rowOff>
    </xdr:to>
    <xdr:sp macro="" textlink="">
      <xdr:nvSpPr>
        <xdr:cNvPr id="999" name="Freeform 10707">
          <a:extLst>
            <a:ext uri="{FF2B5EF4-FFF2-40B4-BE49-F238E27FC236}">
              <a16:creationId xmlns:a16="http://schemas.microsoft.com/office/drawing/2014/main" id="{47FB05E2-D26B-450F-BBEE-7B9F816556DC}"/>
            </a:ext>
          </a:extLst>
        </xdr:cNvPr>
        <xdr:cNvSpPr/>
      </xdr:nvSpPr>
      <xdr:spPr>
        <a:xfrm>
          <a:off x="3996613" y="6204857"/>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20</xdr:col>
      <xdr:colOff>279919</xdr:colOff>
      <xdr:row>197</xdr:row>
      <xdr:rowOff>155510</xdr:rowOff>
    </xdr:from>
    <xdr:to>
      <xdr:col>21</xdr:col>
      <xdr:colOff>92608</xdr:colOff>
      <xdr:row>199</xdr:row>
      <xdr:rowOff>154240</xdr:rowOff>
    </xdr:to>
    <xdr:sp macro="" textlink="">
      <xdr:nvSpPr>
        <xdr:cNvPr id="1000" name="Minus 2830">
          <a:extLst>
            <a:ext uri="{FF2B5EF4-FFF2-40B4-BE49-F238E27FC236}">
              <a16:creationId xmlns:a16="http://schemas.microsoft.com/office/drawing/2014/main" id="{B96BD3EF-E3EB-4AD5-A072-D47C768A9C15}"/>
            </a:ext>
          </a:extLst>
        </xdr:cNvPr>
        <xdr:cNvSpPr/>
      </xdr:nvSpPr>
      <xdr:spPr>
        <a:xfrm rot="16200000">
          <a:off x="8374511" y="36062531"/>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248817</xdr:colOff>
      <xdr:row>197</xdr:row>
      <xdr:rowOff>155510</xdr:rowOff>
    </xdr:from>
    <xdr:to>
      <xdr:col>13</xdr:col>
      <xdr:colOff>77056</xdr:colOff>
      <xdr:row>199</xdr:row>
      <xdr:rowOff>154240</xdr:rowOff>
    </xdr:to>
    <xdr:sp macro="" textlink="">
      <xdr:nvSpPr>
        <xdr:cNvPr id="1001" name="Minus 2830">
          <a:extLst>
            <a:ext uri="{FF2B5EF4-FFF2-40B4-BE49-F238E27FC236}">
              <a16:creationId xmlns:a16="http://schemas.microsoft.com/office/drawing/2014/main" id="{D19251AF-0A2A-45E7-9224-FE081B6F24E2}"/>
            </a:ext>
          </a:extLst>
        </xdr:cNvPr>
        <xdr:cNvSpPr/>
      </xdr:nvSpPr>
      <xdr:spPr>
        <a:xfrm rot="16200000">
          <a:off x="5209878" y="36062531"/>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10</xdr:col>
      <xdr:colOff>248816</xdr:colOff>
      <xdr:row>197</xdr:row>
      <xdr:rowOff>139958</xdr:rowOff>
    </xdr:from>
    <xdr:to>
      <xdr:col>11</xdr:col>
      <xdr:colOff>77056</xdr:colOff>
      <xdr:row>199</xdr:row>
      <xdr:rowOff>138688</xdr:rowOff>
    </xdr:to>
    <xdr:sp macro="" textlink="">
      <xdr:nvSpPr>
        <xdr:cNvPr id="1003" name="Minus 2830">
          <a:extLst>
            <a:ext uri="{FF2B5EF4-FFF2-40B4-BE49-F238E27FC236}">
              <a16:creationId xmlns:a16="http://schemas.microsoft.com/office/drawing/2014/main" id="{DD1A7A82-1451-4BD3-9780-31170583B075}"/>
            </a:ext>
          </a:extLst>
        </xdr:cNvPr>
        <xdr:cNvSpPr/>
      </xdr:nvSpPr>
      <xdr:spPr>
        <a:xfrm rot="16200000">
          <a:off x="4424551" y="36046979"/>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264367</xdr:colOff>
      <xdr:row>197</xdr:row>
      <xdr:rowOff>147734</xdr:rowOff>
    </xdr:from>
    <xdr:to>
      <xdr:col>9</xdr:col>
      <xdr:colOff>77055</xdr:colOff>
      <xdr:row>199</xdr:row>
      <xdr:rowOff>146464</xdr:rowOff>
    </xdr:to>
    <xdr:sp macro="" textlink="">
      <xdr:nvSpPr>
        <xdr:cNvPr id="1004" name="Minus 2830">
          <a:extLst>
            <a:ext uri="{FF2B5EF4-FFF2-40B4-BE49-F238E27FC236}">
              <a16:creationId xmlns:a16="http://schemas.microsoft.com/office/drawing/2014/main" id="{89F0F41F-70B3-4E45-9A53-7999B1FBA255}"/>
            </a:ext>
          </a:extLst>
        </xdr:cNvPr>
        <xdr:cNvSpPr/>
      </xdr:nvSpPr>
      <xdr:spPr>
        <a:xfrm rot="16200000">
          <a:off x="3639224" y="36054755"/>
          <a:ext cx="356403" cy="248117"/>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21</xdr:col>
      <xdr:colOff>147735</xdr:colOff>
      <xdr:row>22</xdr:row>
      <xdr:rowOff>46654</xdr:rowOff>
    </xdr:from>
    <xdr:to>
      <xdr:col>23</xdr:col>
      <xdr:colOff>202164</xdr:colOff>
      <xdr:row>22</xdr:row>
      <xdr:rowOff>163286</xdr:rowOff>
    </xdr:to>
    <xdr:sp macro="" textlink="">
      <xdr:nvSpPr>
        <xdr:cNvPr id="1005" name="Freeform 10707">
          <a:extLst>
            <a:ext uri="{FF2B5EF4-FFF2-40B4-BE49-F238E27FC236}">
              <a16:creationId xmlns:a16="http://schemas.microsoft.com/office/drawing/2014/main" id="{9248ACCC-8253-4EAB-A6E8-BD3B478541DD}"/>
            </a:ext>
          </a:extLst>
        </xdr:cNvPr>
        <xdr:cNvSpPr/>
      </xdr:nvSpPr>
      <xdr:spPr>
        <a:xfrm>
          <a:off x="8731898" y="4540899"/>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147734</xdr:colOff>
      <xdr:row>333</xdr:row>
      <xdr:rowOff>54428</xdr:rowOff>
    </xdr:from>
    <xdr:to>
      <xdr:col>15</xdr:col>
      <xdr:colOff>176309</xdr:colOff>
      <xdr:row>333</xdr:row>
      <xdr:rowOff>143962</xdr:rowOff>
    </xdr:to>
    <xdr:sp macro="" textlink="">
      <xdr:nvSpPr>
        <xdr:cNvPr id="1006" name="Freeform 10707">
          <a:extLst>
            <a:ext uri="{FF2B5EF4-FFF2-40B4-BE49-F238E27FC236}">
              <a16:creationId xmlns:a16="http://schemas.microsoft.com/office/drawing/2014/main" id="{0DF3D740-D779-4EBC-A20D-3212C001A440}"/>
            </a:ext>
          </a:extLst>
        </xdr:cNvPr>
        <xdr:cNvSpPr/>
      </xdr:nvSpPr>
      <xdr:spPr>
        <a:xfrm>
          <a:off x="5582816" y="60229101"/>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171061</xdr:colOff>
      <xdr:row>333</xdr:row>
      <xdr:rowOff>38877</xdr:rowOff>
    </xdr:from>
    <xdr:to>
      <xdr:col>13</xdr:col>
      <xdr:colOff>199635</xdr:colOff>
      <xdr:row>333</xdr:row>
      <xdr:rowOff>128411</xdr:rowOff>
    </xdr:to>
    <xdr:sp macro="" textlink="">
      <xdr:nvSpPr>
        <xdr:cNvPr id="1007" name="Freeform 10707">
          <a:extLst>
            <a:ext uri="{FF2B5EF4-FFF2-40B4-BE49-F238E27FC236}">
              <a16:creationId xmlns:a16="http://schemas.microsoft.com/office/drawing/2014/main" id="{FF621C6E-D42A-41DA-9EC1-3E01DB335885}"/>
            </a:ext>
          </a:extLst>
        </xdr:cNvPr>
        <xdr:cNvSpPr/>
      </xdr:nvSpPr>
      <xdr:spPr>
        <a:xfrm>
          <a:off x="4820816" y="60213550"/>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155511</xdr:colOff>
      <xdr:row>333</xdr:row>
      <xdr:rowOff>46653</xdr:rowOff>
    </xdr:from>
    <xdr:to>
      <xdr:col>11</xdr:col>
      <xdr:colOff>184086</xdr:colOff>
      <xdr:row>333</xdr:row>
      <xdr:rowOff>136187</xdr:rowOff>
    </xdr:to>
    <xdr:sp macro="" textlink="">
      <xdr:nvSpPr>
        <xdr:cNvPr id="1008" name="Freeform 10707">
          <a:extLst>
            <a:ext uri="{FF2B5EF4-FFF2-40B4-BE49-F238E27FC236}">
              <a16:creationId xmlns:a16="http://schemas.microsoft.com/office/drawing/2014/main" id="{D6BD8423-6BEC-47BC-8772-81DF26048E47}"/>
            </a:ext>
          </a:extLst>
        </xdr:cNvPr>
        <xdr:cNvSpPr/>
      </xdr:nvSpPr>
      <xdr:spPr>
        <a:xfrm>
          <a:off x="4019940" y="60221326"/>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163286</xdr:colOff>
      <xdr:row>333</xdr:row>
      <xdr:rowOff>46654</xdr:rowOff>
    </xdr:from>
    <xdr:to>
      <xdr:col>9</xdr:col>
      <xdr:colOff>176309</xdr:colOff>
      <xdr:row>333</xdr:row>
      <xdr:rowOff>136188</xdr:rowOff>
    </xdr:to>
    <xdr:sp macro="" textlink="">
      <xdr:nvSpPr>
        <xdr:cNvPr id="1009" name="Freeform 10707">
          <a:extLst>
            <a:ext uri="{FF2B5EF4-FFF2-40B4-BE49-F238E27FC236}">
              <a16:creationId xmlns:a16="http://schemas.microsoft.com/office/drawing/2014/main" id="{6BEDA2D0-619C-41CD-80F8-71E2ABD7FB18}"/>
            </a:ext>
          </a:extLst>
        </xdr:cNvPr>
        <xdr:cNvSpPr/>
      </xdr:nvSpPr>
      <xdr:spPr>
        <a:xfrm>
          <a:off x="3226837" y="60221327"/>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163285</xdr:colOff>
      <xdr:row>333</xdr:row>
      <xdr:rowOff>46653</xdr:rowOff>
    </xdr:from>
    <xdr:to>
      <xdr:col>7</xdr:col>
      <xdr:colOff>176308</xdr:colOff>
      <xdr:row>333</xdr:row>
      <xdr:rowOff>136187</xdr:rowOff>
    </xdr:to>
    <xdr:sp macro="" textlink="">
      <xdr:nvSpPr>
        <xdr:cNvPr id="1010" name="Freeform 10707">
          <a:extLst>
            <a:ext uri="{FF2B5EF4-FFF2-40B4-BE49-F238E27FC236}">
              <a16:creationId xmlns:a16="http://schemas.microsoft.com/office/drawing/2014/main" id="{E7C6AB88-F9D7-4B32-8D5F-0FEDC902F2BD}"/>
            </a:ext>
          </a:extLst>
        </xdr:cNvPr>
        <xdr:cNvSpPr/>
      </xdr:nvSpPr>
      <xdr:spPr>
        <a:xfrm>
          <a:off x="2425958" y="60221326"/>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178836</xdr:colOff>
      <xdr:row>333</xdr:row>
      <xdr:rowOff>38877</xdr:rowOff>
    </xdr:from>
    <xdr:to>
      <xdr:col>5</xdr:col>
      <xdr:colOff>176309</xdr:colOff>
      <xdr:row>333</xdr:row>
      <xdr:rowOff>128411</xdr:rowOff>
    </xdr:to>
    <xdr:sp macro="" textlink="">
      <xdr:nvSpPr>
        <xdr:cNvPr id="1011" name="Freeform 10707">
          <a:extLst>
            <a:ext uri="{FF2B5EF4-FFF2-40B4-BE49-F238E27FC236}">
              <a16:creationId xmlns:a16="http://schemas.microsoft.com/office/drawing/2014/main" id="{24F5FA0B-C52E-4979-992B-7A52A2955884}"/>
            </a:ext>
          </a:extLst>
        </xdr:cNvPr>
        <xdr:cNvSpPr/>
      </xdr:nvSpPr>
      <xdr:spPr>
        <a:xfrm>
          <a:off x="1625081" y="60213550"/>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186611</xdr:colOff>
      <xdr:row>333</xdr:row>
      <xdr:rowOff>46653</xdr:rowOff>
    </xdr:from>
    <xdr:to>
      <xdr:col>3</xdr:col>
      <xdr:colOff>186612</xdr:colOff>
      <xdr:row>333</xdr:row>
      <xdr:rowOff>124409</xdr:rowOff>
    </xdr:to>
    <xdr:sp macro="" textlink="">
      <xdr:nvSpPr>
        <xdr:cNvPr id="1015" name="Freeform 10707">
          <a:extLst>
            <a:ext uri="{FF2B5EF4-FFF2-40B4-BE49-F238E27FC236}">
              <a16:creationId xmlns:a16="http://schemas.microsoft.com/office/drawing/2014/main" id="{DA30AAEE-ABF9-4FDF-83CE-1B097C5B0CAD}"/>
            </a:ext>
          </a:extLst>
        </xdr:cNvPr>
        <xdr:cNvSpPr/>
      </xdr:nvSpPr>
      <xdr:spPr>
        <a:xfrm>
          <a:off x="730897" y="60221326"/>
          <a:ext cx="901960"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0</xdr:colOff>
      <xdr:row>333</xdr:row>
      <xdr:rowOff>46653</xdr:rowOff>
    </xdr:from>
    <xdr:to>
      <xdr:col>1</xdr:col>
      <xdr:colOff>269615</xdr:colOff>
      <xdr:row>333</xdr:row>
      <xdr:rowOff>136187</xdr:rowOff>
    </xdr:to>
    <xdr:sp macro="" textlink="">
      <xdr:nvSpPr>
        <xdr:cNvPr id="1016" name="Freeform 10707">
          <a:extLst>
            <a:ext uri="{FF2B5EF4-FFF2-40B4-BE49-F238E27FC236}">
              <a16:creationId xmlns:a16="http://schemas.microsoft.com/office/drawing/2014/main" id="{B39003AC-07F5-4D83-86D7-24C4D68E3142}"/>
            </a:ext>
          </a:extLst>
        </xdr:cNvPr>
        <xdr:cNvSpPr/>
      </xdr:nvSpPr>
      <xdr:spPr>
        <a:xfrm>
          <a:off x="0" y="60221326"/>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147735</xdr:colOff>
      <xdr:row>324</xdr:row>
      <xdr:rowOff>54429</xdr:rowOff>
    </xdr:from>
    <xdr:to>
      <xdr:col>25</xdr:col>
      <xdr:colOff>191860</xdr:colOff>
      <xdr:row>324</xdr:row>
      <xdr:rowOff>143963</xdr:rowOff>
    </xdr:to>
    <xdr:sp macro="" textlink="">
      <xdr:nvSpPr>
        <xdr:cNvPr id="1017" name="Freeform 10707">
          <a:extLst>
            <a:ext uri="{FF2B5EF4-FFF2-40B4-BE49-F238E27FC236}">
              <a16:creationId xmlns:a16="http://schemas.microsoft.com/office/drawing/2014/main" id="{7F41C943-7D97-42B8-8F98-FE3BFDBEE666}"/>
            </a:ext>
          </a:extLst>
        </xdr:cNvPr>
        <xdr:cNvSpPr/>
      </xdr:nvSpPr>
      <xdr:spPr>
        <a:xfrm>
          <a:off x="9509449" y="58619572"/>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124408</xdr:colOff>
      <xdr:row>324</xdr:row>
      <xdr:rowOff>54429</xdr:rowOff>
    </xdr:from>
    <xdr:to>
      <xdr:col>27</xdr:col>
      <xdr:colOff>184085</xdr:colOff>
      <xdr:row>324</xdr:row>
      <xdr:rowOff>143963</xdr:rowOff>
    </xdr:to>
    <xdr:sp macro="" textlink="">
      <xdr:nvSpPr>
        <xdr:cNvPr id="1018" name="Freeform 10707">
          <a:extLst>
            <a:ext uri="{FF2B5EF4-FFF2-40B4-BE49-F238E27FC236}">
              <a16:creationId xmlns:a16="http://schemas.microsoft.com/office/drawing/2014/main" id="{3AAC70B2-6EBF-416A-AA2B-B44619B3549F}"/>
            </a:ext>
          </a:extLst>
        </xdr:cNvPr>
        <xdr:cNvSpPr/>
      </xdr:nvSpPr>
      <xdr:spPr>
        <a:xfrm>
          <a:off x="10255898" y="58619572"/>
          <a:ext cx="813901" cy="895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20</xdr:col>
      <xdr:colOff>279918</xdr:colOff>
      <xdr:row>133</xdr:row>
      <xdr:rowOff>132183</xdr:rowOff>
    </xdr:from>
    <xdr:to>
      <xdr:col>21</xdr:col>
      <xdr:colOff>92917</xdr:colOff>
      <xdr:row>135</xdr:row>
      <xdr:rowOff>130913</xdr:rowOff>
    </xdr:to>
    <xdr:sp macro="" textlink="">
      <xdr:nvSpPr>
        <xdr:cNvPr id="1019" name="Minus 2830">
          <a:extLst>
            <a:ext uri="{FF2B5EF4-FFF2-40B4-BE49-F238E27FC236}">
              <a16:creationId xmlns:a16="http://schemas.microsoft.com/office/drawing/2014/main" id="{7E5398A4-AD03-4F47-8A5E-5AE3453B9A66}"/>
            </a:ext>
          </a:extLst>
        </xdr:cNvPr>
        <xdr:cNvSpPr/>
      </xdr:nvSpPr>
      <xdr:spPr>
        <a:xfrm rot="16200000">
          <a:off x="8374665" y="24593498"/>
          <a:ext cx="356403" cy="248427"/>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256593</xdr:colOff>
      <xdr:row>142</xdr:row>
      <xdr:rowOff>139959</xdr:rowOff>
    </xdr:from>
    <xdr:to>
      <xdr:col>13</xdr:col>
      <xdr:colOff>84832</xdr:colOff>
      <xdr:row>144</xdr:row>
      <xdr:rowOff>138688</xdr:rowOff>
    </xdr:to>
    <xdr:sp macro="" textlink="">
      <xdr:nvSpPr>
        <xdr:cNvPr id="1020" name="Minus 2830">
          <a:extLst>
            <a:ext uri="{FF2B5EF4-FFF2-40B4-BE49-F238E27FC236}">
              <a16:creationId xmlns:a16="http://schemas.microsoft.com/office/drawing/2014/main" id="{7D5076C4-52BA-4652-B74A-669C6262A6F9}"/>
            </a:ext>
          </a:extLst>
        </xdr:cNvPr>
        <xdr:cNvSpPr/>
      </xdr:nvSpPr>
      <xdr:spPr>
        <a:xfrm rot="16200000">
          <a:off x="5217654" y="26210959"/>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18</xdr:col>
      <xdr:colOff>256592</xdr:colOff>
      <xdr:row>142</xdr:row>
      <xdr:rowOff>139960</xdr:rowOff>
    </xdr:from>
    <xdr:to>
      <xdr:col>19</xdr:col>
      <xdr:colOff>92607</xdr:colOff>
      <xdr:row>144</xdr:row>
      <xdr:rowOff>138689</xdr:rowOff>
    </xdr:to>
    <xdr:sp macro="" textlink="">
      <xdr:nvSpPr>
        <xdr:cNvPr id="1021" name="Minus 2830">
          <a:extLst>
            <a:ext uri="{FF2B5EF4-FFF2-40B4-BE49-F238E27FC236}">
              <a16:creationId xmlns:a16="http://schemas.microsoft.com/office/drawing/2014/main" id="{6655D4F0-B29F-466B-A1B1-C1E860020633}"/>
            </a:ext>
          </a:extLst>
        </xdr:cNvPr>
        <xdr:cNvSpPr/>
      </xdr:nvSpPr>
      <xdr:spPr>
        <a:xfrm rot="16200000">
          <a:off x="7573633" y="26210960"/>
          <a:ext cx="356403" cy="248117"/>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287694</xdr:colOff>
      <xdr:row>142</xdr:row>
      <xdr:rowOff>139959</xdr:rowOff>
    </xdr:from>
    <xdr:to>
      <xdr:col>21</xdr:col>
      <xdr:colOff>100383</xdr:colOff>
      <xdr:row>144</xdr:row>
      <xdr:rowOff>138688</xdr:rowOff>
    </xdr:to>
    <xdr:sp macro="" textlink="">
      <xdr:nvSpPr>
        <xdr:cNvPr id="1022" name="Minus 2830">
          <a:extLst>
            <a:ext uri="{FF2B5EF4-FFF2-40B4-BE49-F238E27FC236}">
              <a16:creationId xmlns:a16="http://schemas.microsoft.com/office/drawing/2014/main" id="{DE0A36E7-3883-4ED8-8C3A-8C89927C86C8}"/>
            </a:ext>
          </a:extLst>
        </xdr:cNvPr>
        <xdr:cNvSpPr/>
      </xdr:nvSpPr>
      <xdr:spPr>
        <a:xfrm rot="16200000">
          <a:off x="8382286" y="26210959"/>
          <a:ext cx="356403" cy="248117"/>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248816</xdr:colOff>
      <xdr:row>142</xdr:row>
      <xdr:rowOff>155511</xdr:rowOff>
    </xdr:from>
    <xdr:to>
      <xdr:col>23</xdr:col>
      <xdr:colOff>84831</xdr:colOff>
      <xdr:row>144</xdr:row>
      <xdr:rowOff>154240</xdr:rowOff>
    </xdr:to>
    <xdr:sp macro="" textlink="">
      <xdr:nvSpPr>
        <xdr:cNvPr id="1029" name="Minus 2830">
          <a:extLst>
            <a:ext uri="{FF2B5EF4-FFF2-40B4-BE49-F238E27FC236}">
              <a16:creationId xmlns:a16="http://schemas.microsoft.com/office/drawing/2014/main" id="{1D720E64-952F-45A7-945B-EE306AED204C}"/>
            </a:ext>
          </a:extLst>
        </xdr:cNvPr>
        <xdr:cNvSpPr/>
      </xdr:nvSpPr>
      <xdr:spPr>
        <a:xfrm rot="16200000">
          <a:off x="9144285" y="26226511"/>
          <a:ext cx="356403" cy="248117"/>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272142</xdr:colOff>
      <xdr:row>151</xdr:row>
      <xdr:rowOff>132183</xdr:rowOff>
    </xdr:from>
    <xdr:to>
      <xdr:col>5</xdr:col>
      <xdr:colOff>84831</xdr:colOff>
      <xdr:row>153</xdr:row>
      <xdr:rowOff>130913</xdr:rowOff>
    </xdr:to>
    <xdr:sp macro="" textlink="">
      <xdr:nvSpPr>
        <xdr:cNvPr id="1030" name="Minus 2830">
          <a:extLst>
            <a:ext uri="{FF2B5EF4-FFF2-40B4-BE49-F238E27FC236}">
              <a16:creationId xmlns:a16="http://schemas.microsoft.com/office/drawing/2014/main" id="{835957BF-8A2C-4A0C-B7BA-4B2C10BA6178}"/>
            </a:ext>
          </a:extLst>
        </xdr:cNvPr>
        <xdr:cNvSpPr/>
      </xdr:nvSpPr>
      <xdr:spPr>
        <a:xfrm rot="16200000">
          <a:off x="2045244" y="27812714"/>
          <a:ext cx="356403" cy="248117"/>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264368</xdr:colOff>
      <xdr:row>151</xdr:row>
      <xdr:rowOff>132183</xdr:rowOff>
    </xdr:from>
    <xdr:to>
      <xdr:col>9</xdr:col>
      <xdr:colOff>77056</xdr:colOff>
      <xdr:row>153</xdr:row>
      <xdr:rowOff>130913</xdr:rowOff>
    </xdr:to>
    <xdr:sp macro="" textlink="">
      <xdr:nvSpPr>
        <xdr:cNvPr id="1031" name="Minus 2830">
          <a:extLst>
            <a:ext uri="{FF2B5EF4-FFF2-40B4-BE49-F238E27FC236}">
              <a16:creationId xmlns:a16="http://schemas.microsoft.com/office/drawing/2014/main" id="{E03B635A-450D-4C49-BD17-697822BA0E97}"/>
            </a:ext>
          </a:extLst>
        </xdr:cNvPr>
        <xdr:cNvSpPr/>
      </xdr:nvSpPr>
      <xdr:spPr>
        <a:xfrm rot="16200000">
          <a:off x="3639225" y="27812714"/>
          <a:ext cx="356403" cy="248117"/>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256592</xdr:colOff>
      <xdr:row>151</xdr:row>
      <xdr:rowOff>124408</xdr:rowOff>
    </xdr:from>
    <xdr:to>
      <xdr:col>17</xdr:col>
      <xdr:colOff>84831</xdr:colOff>
      <xdr:row>153</xdr:row>
      <xdr:rowOff>123138</xdr:rowOff>
    </xdr:to>
    <xdr:sp macro="" textlink="">
      <xdr:nvSpPr>
        <xdr:cNvPr id="1032" name="Minus 2830">
          <a:extLst>
            <a:ext uri="{FF2B5EF4-FFF2-40B4-BE49-F238E27FC236}">
              <a16:creationId xmlns:a16="http://schemas.microsoft.com/office/drawing/2014/main" id="{98B1D85A-0C54-4182-A2A1-CF7AF6CE41D5}"/>
            </a:ext>
          </a:extLst>
        </xdr:cNvPr>
        <xdr:cNvSpPr/>
      </xdr:nvSpPr>
      <xdr:spPr>
        <a:xfrm rot="16200000">
          <a:off x="6788306" y="27804939"/>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241041</xdr:colOff>
      <xdr:row>151</xdr:row>
      <xdr:rowOff>139958</xdr:rowOff>
    </xdr:from>
    <xdr:to>
      <xdr:col>19</xdr:col>
      <xdr:colOff>77056</xdr:colOff>
      <xdr:row>153</xdr:row>
      <xdr:rowOff>138688</xdr:rowOff>
    </xdr:to>
    <xdr:sp macro="" textlink="">
      <xdr:nvSpPr>
        <xdr:cNvPr id="1033" name="Minus 2830">
          <a:extLst>
            <a:ext uri="{FF2B5EF4-FFF2-40B4-BE49-F238E27FC236}">
              <a16:creationId xmlns:a16="http://schemas.microsoft.com/office/drawing/2014/main" id="{05BDE1CA-0933-4503-9BAF-25B03D3DA0C7}"/>
            </a:ext>
          </a:extLst>
        </xdr:cNvPr>
        <xdr:cNvSpPr/>
      </xdr:nvSpPr>
      <xdr:spPr>
        <a:xfrm rot="16200000">
          <a:off x="7558082" y="27820489"/>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264367</xdr:colOff>
      <xdr:row>151</xdr:row>
      <xdr:rowOff>147734</xdr:rowOff>
    </xdr:from>
    <xdr:to>
      <xdr:col>21</xdr:col>
      <xdr:colOff>77056</xdr:colOff>
      <xdr:row>153</xdr:row>
      <xdr:rowOff>146464</xdr:rowOff>
    </xdr:to>
    <xdr:sp macro="" textlink="">
      <xdr:nvSpPr>
        <xdr:cNvPr id="1034" name="Minus 2830">
          <a:extLst>
            <a:ext uri="{FF2B5EF4-FFF2-40B4-BE49-F238E27FC236}">
              <a16:creationId xmlns:a16="http://schemas.microsoft.com/office/drawing/2014/main" id="{D9F25549-F897-4860-818B-CADC6227BFE1}"/>
            </a:ext>
          </a:extLst>
        </xdr:cNvPr>
        <xdr:cNvSpPr/>
      </xdr:nvSpPr>
      <xdr:spPr>
        <a:xfrm rot="16200000">
          <a:off x="8358959" y="27828265"/>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381000</xdr:colOff>
      <xdr:row>160</xdr:row>
      <xdr:rowOff>147735</xdr:rowOff>
    </xdr:from>
    <xdr:to>
      <xdr:col>1</xdr:col>
      <xdr:colOff>84831</xdr:colOff>
      <xdr:row>162</xdr:row>
      <xdr:rowOff>146464</xdr:rowOff>
    </xdr:to>
    <xdr:sp macro="" textlink="">
      <xdr:nvSpPr>
        <xdr:cNvPr id="1037" name="Minus 2830">
          <a:extLst>
            <a:ext uri="{FF2B5EF4-FFF2-40B4-BE49-F238E27FC236}">
              <a16:creationId xmlns:a16="http://schemas.microsoft.com/office/drawing/2014/main" id="{B7A66322-B31A-4C09-BD83-9735F17A1B91}"/>
            </a:ext>
          </a:extLst>
        </xdr:cNvPr>
        <xdr:cNvSpPr/>
      </xdr:nvSpPr>
      <xdr:spPr>
        <a:xfrm rot="16200000">
          <a:off x="326857" y="29437796"/>
          <a:ext cx="356403" cy="248117"/>
        </a:xfrm>
        <a:prstGeom prst="mathMinus">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264367</xdr:colOff>
      <xdr:row>160</xdr:row>
      <xdr:rowOff>132184</xdr:rowOff>
    </xdr:from>
    <xdr:to>
      <xdr:col>7</xdr:col>
      <xdr:colOff>77055</xdr:colOff>
      <xdr:row>162</xdr:row>
      <xdr:rowOff>130913</xdr:rowOff>
    </xdr:to>
    <xdr:sp macro="" textlink="">
      <xdr:nvSpPr>
        <xdr:cNvPr id="1039" name="Minus 2830">
          <a:extLst>
            <a:ext uri="{FF2B5EF4-FFF2-40B4-BE49-F238E27FC236}">
              <a16:creationId xmlns:a16="http://schemas.microsoft.com/office/drawing/2014/main" id="{0E1C3F57-604C-471F-A35F-A611064ADDC2}"/>
            </a:ext>
          </a:extLst>
        </xdr:cNvPr>
        <xdr:cNvSpPr/>
      </xdr:nvSpPr>
      <xdr:spPr>
        <a:xfrm rot="16200000">
          <a:off x="2838346" y="29422245"/>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287694</xdr:colOff>
      <xdr:row>34</xdr:row>
      <xdr:rowOff>132184</xdr:rowOff>
    </xdr:from>
    <xdr:to>
      <xdr:col>21</xdr:col>
      <xdr:colOff>100694</xdr:colOff>
      <xdr:row>36</xdr:row>
      <xdr:rowOff>130915</xdr:rowOff>
    </xdr:to>
    <xdr:sp macro="" textlink="">
      <xdr:nvSpPr>
        <xdr:cNvPr id="1040" name="Minus 2830">
          <a:extLst>
            <a:ext uri="{FF2B5EF4-FFF2-40B4-BE49-F238E27FC236}">
              <a16:creationId xmlns:a16="http://schemas.microsoft.com/office/drawing/2014/main" id="{BEE6945B-E69E-4075-970B-4826E93C8CE6}"/>
            </a:ext>
          </a:extLst>
        </xdr:cNvPr>
        <xdr:cNvSpPr/>
      </xdr:nvSpPr>
      <xdr:spPr>
        <a:xfrm rot="16200000">
          <a:off x="8382441" y="6888662"/>
          <a:ext cx="356404" cy="248428"/>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256592</xdr:colOff>
      <xdr:row>52</xdr:row>
      <xdr:rowOff>139959</xdr:rowOff>
    </xdr:from>
    <xdr:to>
      <xdr:col>15</xdr:col>
      <xdr:colOff>85143</xdr:colOff>
      <xdr:row>54</xdr:row>
      <xdr:rowOff>138690</xdr:rowOff>
    </xdr:to>
    <xdr:sp macro="" textlink="">
      <xdr:nvSpPr>
        <xdr:cNvPr id="1042" name="Minus 2830">
          <a:extLst>
            <a:ext uri="{FF2B5EF4-FFF2-40B4-BE49-F238E27FC236}">
              <a16:creationId xmlns:a16="http://schemas.microsoft.com/office/drawing/2014/main" id="{9C275B91-C3F8-4609-85AF-083EA906898A}"/>
            </a:ext>
          </a:extLst>
        </xdr:cNvPr>
        <xdr:cNvSpPr/>
      </xdr:nvSpPr>
      <xdr:spPr>
        <a:xfrm rot="16200000">
          <a:off x="6003135" y="10115498"/>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248816</xdr:colOff>
      <xdr:row>52</xdr:row>
      <xdr:rowOff>132184</xdr:rowOff>
    </xdr:from>
    <xdr:to>
      <xdr:col>17</xdr:col>
      <xdr:colOff>77366</xdr:colOff>
      <xdr:row>54</xdr:row>
      <xdr:rowOff>130915</xdr:rowOff>
    </xdr:to>
    <xdr:sp macro="" textlink="">
      <xdr:nvSpPr>
        <xdr:cNvPr id="1043" name="Minus 2830">
          <a:extLst>
            <a:ext uri="{FF2B5EF4-FFF2-40B4-BE49-F238E27FC236}">
              <a16:creationId xmlns:a16="http://schemas.microsoft.com/office/drawing/2014/main" id="{67C77F28-28D0-4AE1-BEEB-9223D251ADAE}"/>
            </a:ext>
          </a:extLst>
        </xdr:cNvPr>
        <xdr:cNvSpPr/>
      </xdr:nvSpPr>
      <xdr:spPr>
        <a:xfrm rot="16200000">
          <a:off x="6780685" y="10107723"/>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349898</xdr:colOff>
      <xdr:row>61</xdr:row>
      <xdr:rowOff>132183</xdr:rowOff>
    </xdr:from>
    <xdr:to>
      <xdr:col>3</xdr:col>
      <xdr:colOff>85142</xdr:colOff>
      <xdr:row>63</xdr:row>
      <xdr:rowOff>130914</xdr:rowOff>
    </xdr:to>
    <xdr:sp macro="" textlink="">
      <xdr:nvSpPr>
        <xdr:cNvPr id="1044" name="Minus 2830">
          <a:extLst>
            <a:ext uri="{FF2B5EF4-FFF2-40B4-BE49-F238E27FC236}">
              <a16:creationId xmlns:a16="http://schemas.microsoft.com/office/drawing/2014/main" id="{857A4AEB-EB7B-4352-A8D9-A5AAC321ECAF}"/>
            </a:ext>
          </a:extLst>
        </xdr:cNvPr>
        <xdr:cNvSpPr/>
      </xdr:nvSpPr>
      <xdr:spPr>
        <a:xfrm rot="16200000">
          <a:off x="1228971" y="11717253"/>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264367</xdr:colOff>
      <xdr:row>61</xdr:row>
      <xdr:rowOff>132183</xdr:rowOff>
    </xdr:from>
    <xdr:to>
      <xdr:col>5</xdr:col>
      <xdr:colOff>77367</xdr:colOff>
      <xdr:row>63</xdr:row>
      <xdr:rowOff>130914</xdr:rowOff>
    </xdr:to>
    <xdr:sp macro="" textlink="">
      <xdr:nvSpPr>
        <xdr:cNvPr id="1045" name="Minus 2830">
          <a:extLst>
            <a:ext uri="{FF2B5EF4-FFF2-40B4-BE49-F238E27FC236}">
              <a16:creationId xmlns:a16="http://schemas.microsoft.com/office/drawing/2014/main" id="{68F1A4C3-8A29-4EE6-98D1-E73A6B90DC5D}"/>
            </a:ext>
          </a:extLst>
        </xdr:cNvPr>
        <xdr:cNvSpPr/>
      </xdr:nvSpPr>
      <xdr:spPr>
        <a:xfrm rot="16200000">
          <a:off x="2037624" y="11717253"/>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272143</xdr:colOff>
      <xdr:row>61</xdr:row>
      <xdr:rowOff>116632</xdr:rowOff>
    </xdr:from>
    <xdr:to>
      <xdr:col>9</xdr:col>
      <xdr:colOff>85142</xdr:colOff>
      <xdr:row>63</xdr:row>
      <xdr:rowOff>115363</xdr:rowOff>
    </xdr:to>
    <xdr:sp macro="" textlink="">
      <xdr:nvSpPr>
        <xdr:cNvPr id="1046" name="Minus 2830">
          <a:extLst>
            <a:ext uri="{FF2B5EF4-FFF2-40B4-BE49-F238E27FC236}">
              <a16:creationId xmlns:a16="http://schemas.microsoft.com/office/drawing/2014/main" id="{4C899E93-DDDF-4F8F-8847-870D80D70B6F}"/>
            </a:ext>
          </a:extLst>
        </xdr:cNvPr>
        <xdr:cNvSpPr/>
      </xdr:nvSpPr>
      <xdr:spPr>
        <a:xfrm rot="16200000">
          <a:off x="3647155" y="11701702"/>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272143</xdr:colOff>
      <xdr:row>61</xdr:row>
      <xdr:rowOff>132183</xdr:rowOff>
    </xdr:from>
    <xdr:to>
      <xdr:col>11</xdr:col>
      <xdr:colOff>100694</xdr:colOff>
      <xdr:row>63</xdr:row>
      <xdr:rowOff>130914</xdr:rowOff>
    </xdr:to>
    <xdr:sp macro="" textlink="">
      <xdr:nvSpPr>
        <xdr:cNvPr id="1047" name="Minus 2830">
          <a:extLst>
            <a:ext uri="{FF2B5EF4-FFF2-40B4-BE49-F238E27FC236}">
              <a16:creationId xmlns:a16="http://schemas.microsoft.com/office/drawing/2014/main" id="{EA30D784-28DF-4BB3-9384-8F394EA146D4}"/>
            </a:ext>
          </a:extLst>
        </xdr:cNvPr>
        <xdr:cNvSpPr/>
      </xdr:nvSpPr>
      <xdr:spPr>
        <a:xfrm rot="16200000">
          <a:off x="4448033" y="11717253"/>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264368</xdr:colOff>
      <xdr:row>61</xdr:row>
      <xdr:rowOff>124407</xdr:rowOff>
    </xdr:from>
    <xdr:to>
      <xdr:col>13</xdr:col>
      <xdr:colOff>92918</xdr:colOff>
      <xdr:row>63</xdr:row>
      <xdr:rowOff>123138</xdr:rowOff>
    </xdr:to>
    <xdr:sp macro="" textlink="">
      <xdr:nvSpPr>
        <xdr:cNvPr id="1049" name="Minus 2830">
          <a:extLst>
            <a:ext uri="{FF2B5EF4-FFF2-40B4-BE49-F238E27FC236}">
              <a16:creationId xmlns:a16="http://schemas.microsoft.com/office/drawing/2014/main" id="{E66EED5D-8F07-4346-8AAD-64AC40BBBA7E}"/>
            </a:ext>
          </a:extLst>
        </xdr:cNvPr>
        <xdr:cNvSpPr/>
      </xdr:nvSpPr>
      <xdr:spPr>
        <a:xfrm rot="16200000">
          <a:off x="5225584" y="11709477"/>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264367</xdr:colOff>
      <xdr:row>61</xdr:row>
      <xdr:rowOff>132183</xdr:rowOff>
    </xdr:from>
    <xdr:to>
      <xdr:col>15</xdr:col>
      <xdr:colOff>92918</xdr:colOff>
      <xdr:row>63</xdr:row>
      <xdr:rowOff>130914</xdr:rowOff>
    </xdr:to>
    <xdr:sp macro="" textlink="">
      <xdr:nvSpPr>
        <xdr:cNvPr id="1058" name="Minus 2830">
          <a:extLst>
            <a:ext uri="{FF2B5EF4-FFF2-40B4-BE49-F238E27FC236}">
              <a16:creationId xmlns:a16="http://schemas.microsoft.com/office/drawing/2014/main" id="{BB67FEF6-6491-4F7F-9B4A-0DEB351C7D54}"/>
            </a:ext>
          </a:extLst>
        </xdr:cNvPr>
        <xdr:cNvSpPr/>
      </xdr:nvSpPr>
      <xdr:spPr>
        <a:xfrm rot="16200000">
          <a:off x="6010910" y="11717253"/>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264367</xdr:colOff>
      <xdr:row>61</xdr:row>
      <xdr:rowOff>139958</xdr:rowOff>
    </xdr:from>
    <xdr:to>
      <xdr:col>17</xdr:col>
      <xdr:colOff>92917</xdr:colOff>
      <xdr:row>63</xdr:row>
      <xdr:rowOff>138689</xdr:rowOff>
    </xdr:to>
    <xdr:sp macro="" textlink="">
      <xdr:nvSpPr>
        <xdr:cNvPr id="1059" name="Minus 2830">
          <a:extLst>
            <a:ext uri="{FF2B5EF4-FFF2-40B4-BE49-F238E27FC236}">
              <a16:creationId xmlns:a16="http://schemas.microsoft.com/office/drawing/2014/main" id="{28A4197A-2BF4-488C-AA4C-4CF6EF308360}"/>
            </a:ext>
          </a:extLst>
        </xdr:cNvPr>
        <xdr:cNvSpPr/>
      </xdr:nvSpPr>
      <xdr:spPr>
        <a:xfrm rot="16200000">
          <a:off x="6796236" y="11725028"/>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396551</xdr:colOff>
      <xdr:row>79</xdr:row>
      <xdr:rowOff>132184</xdr:rowOff>
    </xdr:from>
    <xdr:to>
      <xdr:col>1</xdr:col>
      <xdr:colOff>100693</xdr:colOff>
      <xdr:row>81</xdr:row>
      <xdr:rowOff>130915</xdr:rowOff>
    </xdr:to>
    <xdr:sp macro="" textlink="">
      <xdr:nvSpPr>
        <xdr:cNvPr id="1060" name="Minus 2830">
          <a:extLst>
            <a:ext uri="{FF2B5EF4-FFF2-40B4-BE49-F238E27FC236}">
              <a16:creationId xmlns:a16="http://schemas.microsoft.com/office/drawing/2014/main" id="{B671CE44-813E-487B-A82C-5A4FB33220DD}"/>
            </a:ext>
          </a:extLst>
        </xdr:cNvPr>
        <xdr:cNvSpPr/>
      </xdr:nvSpPr>
      <xdr:spPr>
        <a:xfrm rot="16200000">
          <a:off x="342563" y="14936315"/>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373225</xdr:colOff>
      <xdr:row>79</xdr:row>
      <xdr:rowOff>116632</xdr:rowOff>
    </xdr:from>
    <xdr:to>
      <xdr:col>3</xdr:col>
      <xdr:colOff>108469</xdr:colOff>
      <xdr:row>81</xdr:row>
      <xdr:rowOff>115363</xdr:rowOff>
    </xdr:to>
    <xdr:sp macro="" textlink="">
      <xdr:nvSpPr>
        <xdr:cNvPr id="1061" name="Minus 2830">
          <a:extLst>
            <a:ext uri="{FF2B5EF4-FFF2-40B4-BE49-F238E27FC236}">
              <a16:creationId xmlns:a16="http://schemas.microsoft.com/office/drawing/2014/main" id="{96938F8A-2C99-484F-AB86-2E978FFFA410}"/>
            </a:ext>
          </a:extLst>
        </xdr:cNvPr>
        <xdr:cNvSpPr/>
      </xdr:nvSpPr>
      <xdr:spPr>
        <a:xfrm rot="16200000">
          <a:off x="1252298" y="14920763"/>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264367</xdr:colOff>
      <xdr:row>79</xdr:row>
      <xdr:rowOff>124408</xdr:rowOff>
    </xdr:from>
    <xdr:to>
      <xdr:col>5</xdr:col>
      <xdr:colOff>77367</xdr:colOff>
      <xdr:row>81</xdr:row>
      <xdr:rowOff>123139</xdr:rowOff>
    </xdr:to>
    <xdr:sp macro="" textlink="">
      <xdr:nvSpPr>
        <xdr:cNvPr id="1062" name="Minus 2830">
          <a:extLst>
            <a:ext uri="{FF2B5EF4-FFF2-40B4-BE49-F238E27FC236}">
              <a16:creationId xmlns:a16="http://schemas.microsoft.com/office/drawing/2014/main" id="{4809F8E1-CEFB-4C60-8080-E5EF64310FD0}"/>
            </a:ext>
          </a:extLst>
        </xdr:cNvPr>
        <xdr:cNvSpPr/>
      </xdr:nvSpPr>
      <xdr:spPr>
        <a:xfrm rot="16200000">
          <a:off x="2037624" y="14928539"/>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272143</xdr:colOff>
      <xdr:row>79</xdr:row>
      <xdr:rowOff>139960</xdr:rowOff>
    </xdr:from>
    <xdr:to>
      <xdr:col>7</xdr:col>
      <xdr:colOff>85142</xdr:colOff>
      <xdr:row>81</xdr:row>
      <xdr:rowOff>138691</xdr:rowOff>
    </xdr:to>
    <xdr:sp macro="" textlink="">
      <xdr:nvSpPr>
        <xdr:cNvPr id="1063" name="Minus 2830">
          <a:extLst>
            <a:ext uri="{FF2B5EF4-FFF2-40B4-BE49-F238E27FC236}">
              <a16:creationId xmlns:a16="http://schemas.microsoft.com/office/drawing/2014/main" id="{E8CA08DB-E921-4352-AFD3-E32B877592B1}"/>
            </a:ext>
          </a:extLst>
        </xdr:cNvPr>
        <xdr:cNvSpPr/>
      </xdr:nvSpPr>
      <xdr:spPr>
        <a:xfrm rot="16200000">
          <a:off x="2846277" y="14944091"/>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256592</xdr:colOff>
      <xdr:row>79</xdr:row>
      <xdr:rowOff>147735</xdr:rowOff>
    </xdr:from>
    <xdr:to>
      <xdr:col>11</xdr:col>
      <xdr:colOff>85143</xdr:colOff>
      <xdr:row>81</xdr:row>
      <xdr:rowOff>146466</xdr:rowOff>
    </xdr:to>
    <xdr:sp macro="" textlink="">
      <xdr:nvSpPr>
        <xdr:cNvPr id="1064" name="Minus 2830">
          <a:extLst>
            <a:ext uri="{FF2B5EF4-FFF2-40B4-BE49-F238E27FC236}">
              <a16:creationId xmlns:a16="http://schemas.microsoft.com/office/drawing/2014/main" id="{996C401C-E912-4869-9D9C-4854B7A23618}"/>
            </a:ext>
          </a:extLst>
        </xdr:cNvPr>
        <xdr:cNvSpPr/>
      </xdr:nvSpPr>
      <xdr:spPr>
        <a:xfrm rot="16200000">
          <a:off x="4432482" y="14951866"/>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264368</xdr:colOff>
      <xdr:row>79</xdr:row>
      <xdr:rowOff>132184</xdr:rowOff>
    </xdr:from>
    <xdr:to>
      <xdr:col>13</xdr:col>
      <xdr:colOff>92918</xdr:colOff>
      <xdr:row>81</xdr:row>
      <xdr:rowOff>130915</xdr:rowOff>
    </xdr:to>
    <xdr:sp macro="" textlink="">
      <xdr:nvSpPr>
        <xdr:cNvPr id="1065" name="Minus 2830">
          <a:extLst>
            <a:ext uri="{FF2B5EF4-FFF2-40B4-BE49-F238E27FC236}">
              <a16:creationId xmlns:a16="http://schemas.microsoft.com/office/drawing/2014/main" id="{BBDDEDDD-CD5C-41E5-8777-D55300064A05}"/>
            </a:ext>
          </a:extLst>
        </xdr:cNvPr>
        <xdr:cNvSpPr/>
      </xdr:nvSpPr>
      <xdr:spPr>
        <a:xfrm rot="16200000">
          <a:off x="5225584" y="14936315"/>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264368</xdr:colOff>
      <xdr:row>79</xdr:row>
      <xdr:rowOff>116633</xdr:rowOff>
    </xdr:from>
    <xdr:to>
      <xdr:col>17</xdr:col>
      <xdr:colOff>92918</xdr:colOff>
      <xdr:row>81</xdr:row>
      <xdr:rowOff>115364</xdr:rowOff>
    </xdr:to>
    <xdr:sp macro="" textlink="">
      <xdr:nvSpPr>
        <xdr:cNvPr id="1066" name="Minus 2830">
          <a:extLst>
            <a:ext uri="{FF2B5EF4-FFF2-40B4-BE49-F238E27FC236}">
              <a16:creationId xmlns:a16="http://schemas.microsoft.com/office/drawing/2014/main" id="{ECE968D1-DB64-46CC-8F2F-2F30CF26B311}"/>
            </a:ext>
          </a:extLst>
        </xdr:cNvPr>
        <xdr:cNvSpPr/>
      </xdr:nvSpPr>
      <xdr:spPr>
        <a:xfrm rot="16200000">
          <a:off x="6796237" y="14920764"/>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264367</xdr:colOff>
      <xdr:row>79</xdr:row>
      <xdr:rowOff>132184</xdr:rowOff>
    </xdr:from>
    <xdr:to>
      <xdr:col>19</xdr:col>
      <xdr:colOff>100693</xdr:colOff>
      <xdr:row>81</xdr:row>
      <xdr:rowOff>130915</xdr:rowOff>
    </xdr:to>
    <xdr:sp macro="" textlink="">
      <xdr:nvSpPr>
        <xdr:cNvPr id="1067" name="Minus 2830">
          <a:extLst>
            <a:ext uri="{FF2B5EF4-FFF2-40B4-BE49-F238E27FC236}">
              <a16:creationId xmlns:a16="http://schemas.microsoft.com/office/drawing/2014/main" id="{F924F2C0-BB52-40B6-9F4D-4439FDF10A8B}"/>
            </a:ext>
          </a:extLst>
        </xdr:cNvPr>
        <xdr:cNvSpPr/>
      </xdr:nvSpPr>
      <xdr:spPr>
        <a:xfrm rot="16200000">
          <a:off x="7581563" y="14936315"/>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256592</xdr:colOff>
      <xdr:row>79</xdr:row>
      <xdr:rowOff>147735</xdr:rowOff>
    </xdr:from>
    <xdr:to>
      <xdr:col>25</xdr:col>
      <xdr:colOff>100693</xdr:colOff>
      <xdr:row>81</xdr:row>
      <xdr:rowOff>146466</xdr:rowOff>
    </xdr:to>
    <xdr:sp macro="" textlink="">
      <xdr:nvSpPr>
        <xdr:cNvPr id="1069" name="Minus 2830">
          <a:extLst>
            <a:ext uri="{FF2B5EF4-FFF2-40B4-BE49-F238E27FC236}">
              <a16:creationId xmlns:a16="http://schemas.microsoft.com/office/drawing/2014/main" id="{655D5A2B-5B26-4BF6-9AD7-768F20514B55}"/>
            </a:ext>
          </a:extLst>
        </xdr:cNvPr>
        <xdr:cNvSpPr/>
      </xdr:nvSpPr>
      <xdr:spPr>
        <a:xfrm rot="16200000">
          <a:off x="9929767" y="14951866"/>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19</xdr:col>
      <xdr:colOff>155511</xdr:colOff>
      <xdr:row>22</xdr:row>
      <xdr:rowOff>54428</xdr:rowOff>
    </xdr:from>
    <xdr:to>
      <xdr:col>21</xdr:col>
      <xdr:colOff>186614</xdr:colOff>
      <xdr:row>22</xdr:row>
      <xdr:rowOff>171060</xdr:rowOff>
    </xdr:to>
    <xdr:sp macro="" textlink="">
      <xdr:nvSpPr>
        <xdr:cNvPr id="1072" name="Freeform 10707">
          <a:extLst>
            <a:ext uri="{FF2B5EF4-FFF2-40B4-BE49-F238E27FC236}">
              <a16:creationId xmlns:a16="http://schemas.microsoft.com/office/drawing/2014/main" id="{7F110AA3-1F09-4957-9D76-B3793C5EE8D1}"/>
            </a:ext>
          </a:extLst>
        </xdr:cNvPr>
        <xdr:cNvSpPr/>
      </xdr:nvSpPr>
      <xdr:spPr>
        <a:xfrm>
          <a:off x="7938797" y="454867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14</xdr:col>
      <xdr:colOff>264369</xdr:colOff>
      <xdr:row>336</xdr:row>
      <xdr:rowOff>147734</xdr:rowOff>
    </xdr:from>
    <xdr:to>
      <xdr:col>15</xdr:col>
      <xdr:colOff>92764</xdr:colOff>
      <xdr:row>338</xdr:row>
      <xdr:rowOff>146464</xdr:rowOff>
    </xdr:to>
    <xdr:sp macro="" textlink="">
      <xdr:nvSpPr>
        <xdr:cNvPr id="374" name="Minus 2830">
          <a:extLst>
            <a:ext uri="{FF2B5EF4-FFF2-40B4-BE49-F238E27FC236}">
              <a16:creationId xmlns:a16="http://schemas.microsoft.com/office/drawing/2014/main" id="{302A2D52-E625-4A89-9FDB-831F018EEBCC}"/>
            </a:ext>
          </a:extLst>
        </xdr:cNvPr>
        <xdr:cNvSpPr/>
      </xdr:nvSpPr>
      <xdr:spPr>
        <a:xfrm rot="16200000">
          <a:off x="6010834" y="60912984"/>
          <a:ext cx="356403" cy="24827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l" defTabSz="914400" rtl="0" eaLnBrk="1" latinLnBrk="0" hangingPunct="1"/>
          <a:endParaRPr lang="en-IN" sz="1100">
            <a:solidFill>
              <a:schemeClr val="lt1"/>
            </a:solidFill>
            <a:latin typeface="+mn-lt"/>
            <a:ea typeface="+mn-ea"/>
            <a:cs typeface="+mn-cs"/>
          </a:endParaRPr>
        </a:p>
      </xdr:txBody>
    </xdr:sp>
    <xdr:clientData/>
  </xdr:twoCellAnchor>
  <xdr:twoCellAnchor>
    <xdr:from>
      <xdr:col>1</xdr:col>
      <xdr:colOff>209937</xdr:colOff>
      <xdr:row>194</xdr:row>
      <xdr:rowOff>62205</xdr:rowOff>
    </xdr:from>
    <xdr:to>
      <xdr:col>3</xdr:col>
      <xdr:colOff>186611</xdr:colOff>
      <xdr:row>194</xdr:row>
      <xdr:rowOff>155511</xdr:rowOff>
    </xdr:to>
    <xdr:sp macro="" textlink="">
      <xdr:nvSpPr>
        <xdr:cNvPr id="543" name="Freeform 10707">
          <a:extLst>
            <a:ext uri="{FF2B5EF4-FFF2-40B4-BE49-F238E27FC236}">
              <a16:creationId xmlns:a16="http://schemas.microsoft.com/office/drawing/2014/main" id="{E76604D2-1D42-41EC-97B1-A34448720F27}"/>
            </a:ext>
          </a:extLst>
        </xdr:cNvPr>
        <xdr:cNvSpPr/>
      </xdr:nvSpPr>
      <xdr:spPr>
        <a:xfrm>
          <a:off x="754223" y="35378572"/>
          <a:ext cx="878633" cy="9330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132183</xdr:colOff>
      <xdr:row>194</xdr:row>
      <xdr:rowOff>62204</xdr:rowOff>
    </xdr:from>
    <xdr:to>
      <xdr:col>5</xdr:col>
      <xdr:colOff>178836</xdr:colOff>
      <xdr:row>194</xdr:row>
      <xdr:rowOff>171062</xdr:rowOff>
    </xdr:to>
    <xdr:sp macro="" textlink="">
      <xdr:nvSpPr>
        <xdr:cNvPr id="982" name="Freeform 10707">
          <a:extLst>
            <a:ext uri="{FF2B5EF4-FFF2-40B4-BE49-F238E27FC236}">
              <a16:creationId xmlns:a16="http://schemas.microsoft.com/office/drawing/2014/main" id="{5D8EB959-2480-412D-9E0C-D3F65A8EC0FC}"/>
            </a:ext>
          </a:extLst>
        </xdr:cNvPr>
        <xdr:cNvSpPr/>
      </xdr:nvSpPr>
      <xdr:spPr>
        <a:xfrm>
          <a:off x="1578428" y="35378571"/>
          <a:ext cx="863081" cy="10885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194388</xdr:colOff>
      <xdr:row>194</xdr:row>
      <xdr:rowOff>54429</xdr:rowOff>
    </xdr:from>
    <xdr:to>
      <xdr:col>7</xdr:col>
      <xdr:colOff>202162</xdr:colOff>
      <xdr:row>194</xdr:row>
      <xdr:rowOff>155511</xdr:rowOff>
    </xdr:to>
    <xdr:sp macro="" textlink="">
      <xdr:nvSpPr>
        <xdr:cNvPr id="1073" name="Freeform 10707">
          <a:extLst>
            <a:ext uri="{FF2B5EF4-FFF2-40B4-BE49-F238E27FC236}">
              <a16:creationId xmlns:a16="http://schemas.microsoft.com/office/drawing/2014/main" id="{0C0F1822-ADED-4CB4-A79C-76D244368CB1}"/>
            </a:ext>
          </a:extLst>
        </xdr:cNvPr>
        <xdr:cNvSpPr/>
      </xdr:nvSpPr>
      <xdr:spPr>
        <a:xfrm>
          <a:off x="2457061" y="35370796"/>
          <a:ext cx="808652" cy="10108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139959</xdr:colOff>
      <xdr:row>194</xdr:row>
      <xdr:rowOff>54428</xdr:rowOff>
    </xdr:from>
    <xdr:to>
      <xdr:col>9</xdr:col>
      <xdr:colOff>202162</xdr:colOff>
      <xdr:row>194</xdr:row>
      <xdr:rowOff>163286</xdr:rowOff>
    </xdr:to>
    <xdr:sp macro="" textlink="">
      <xdr:nvSpPr>
        <xdr:cNvPr id="1074" name="Freeform 10707">
          <a:extLst>
            <a:ext uri="{FF2B5EF4-FFF2-40B4-BE49-F238E27FC236}">
              <a16:creationId xmlns:a16="http://schemas.microsoft.com/office/drawing/2014/main" id="{55F1E0B4-ED02-4491-AA54-DAD41CA842D4}"/>
            </a:ext>
          </a:extLst>
        </xdr:cNvPr>
        <xdr:cNvSpPr/>
      </xdr:nvSpPr>
      <xdr:spPr>
        <a:xfrm>
          <a:off x="3203510" y="35370795"/>
          <a:ext cx="863081" cy="10885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171060</xdr:colOff>
      <xdr:row>194</xdr:row>
      <xdr:rowOff>54429</xdr:rowOff>
    </xdr:from>
    <xdr:to>
      <xdr:col>11</xdr:col>
      <xdr:colOff>194387</xdr:colOff>
      <xdr:row>194</xdr:row>
      <xdr:rowOff>163287</xdr:rowOff>
    </xdr:to>
    <xdr:sp macro="" textlink="">
      <xdr:nvSpPr>
        <xdr:cNvPr id="1075" name="Freeform 10707">
          <a:extLst>
            <a:ext uri="{FF2B5EF4-FFF2-40B4-BE49-F238E27FC236}">
              <a16:creationId xmlns:a16="http://schemas.microsoft.com/office/drawing/2014/main" id="{A164FEA4-ECB8-4CD1-80B1-3D753E5899AF}"/>
            </a:ext>
          </a:extLst>
        </xdr:cNvPr>
        <xdr:cNvSpPr/>
      </xdr:nvSpPr>
      <xdr:spPr>
        <a:xfrm>
          <a:off x="4035489" y="35370796"/>
          <a:ext cx="808653" cy="10885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132184</xdr:colOff>
      <xdr:row>194</xdr:row>
      <xdr:rowOff>46654</xdr:rowOff>
    </xdr:from>
    <xdr:to>
      <xdr:col>13</xdr:col>
      <xdr:colOff>209938</xdr:colOff>
      <xdr:row>194</xdr:row>
      <xdr:rowOff>155512</xdr:rowOff>
    </xdr:to>
    <xdr:sp macro="" textlink="">
      <xdr:nvSpPr>
        <xdr:cNvPr id="1076" name="Freeform 10707">
          <a:extLst>
            <a:ext uri="{FF2B5EF4-FFF2-40B4-BE49-F238E27FC236}">
              <a16:creationId xmlns:a16="http://schemas.microsoft.com/office/drawing/2014/main" id="{26A14017-C412-4AA1-8376-497E34474E58}"/>
            </a:ext>
          </a:extLst>
        </xdr:cNvPr>
        <xdr:cNvSpPr/>
      </xdr:nvSpPr>
      <xdr:spPr>
        <a:xfrm>
          <a:off x="4781939" y="35363021"/>
          <a:ext cx="863081" cy="10885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108857</xdr:colOff>
      <xdr:row>194</xdr:row>
      <xdr:rowOff>54429</xdr:rowOff>
    </xdr:from>
    <xdr:to>
      <xdr:col>15</xdr:col>
      <xdr:colOff>186612</xdr:colOff>
      <xdr:row>194</xdr:row>
      <xdr:rowOff>163287</xdr:rowOff>
    </xdr:to>
    <xdr:sp macro="" textlink="">
      <xdr:nvSpPr>
        <xdr:cNvPr id="1080" name="Freeform 10707">
          <a:extLst>
            <a:ext uri="{FF2B5EF4-FFF2-40B4-BE49-F238E27FC236}">
              <a16:creationId xmlns:a16="http://schemas.microsoft.com/office/drawing/2014/main" id="{A213866B-629F-422C-AD25-1FA553C307C7}"/>
            </a:ext>
          </a:extLst>
        </xdr:cNvPr>
        <xdr:cNvSpPr/>
      </xdr:nvSpPr>
      <xdr:spPr>
        <a:xfrm>
          <a:off x="5543939" y="35370796"/>
          <a:ext cx="863081" cy="10885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124408</xdr:colOff>
      <xdr:row>194</xdr:row>
      <xdr:rowOff>46653</xdr:rowOff>
    </xdr:from>
    <xdr:to>
      <xdr:col>17</xdr:col>
      <xdr:colOff>202162</xdr:colOff>
      <xdr:row>194</xdr:row>
      <xdr:rowOff>155511</xdr:rowOff>
    </xdr:to>
    <xdr:sp macro="" textlink="">
      <xdr:nvSpPr>
        <xdr:cNvPr id="1081" name="Freeform 10707">
          <a:extLst>
            <a:ext uri="{FF2B5EF4-FFF2-40B4-BE49-F238E27FC236}">
              <a16:creationId xmlns:a16="http://schemas.microsoft.com/office/drawing/2014/main" id="{11A212DA-0AE9-43AF-91BA-FBE7E099A376}"/>
            </a:ext>
          </a:extLst>
        </xdr:cNvPr>
        <xdr:cNvSpPr/>
      </xdr:nvSpPr>
      <xdr:spPr>
        <a:xfrm>
          <a:off x="6344816" y="35363020"/>
          <a:ext cx="863081" cy="10885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139959</xdr:colOff>
      <xdr:row>194</xdr:row>
      <xdr:rowOff>46653</xdr:rowOff>
    </xdr:from>
    <xdr:to>
      <xdr:col>19</xdr:col>
      <xdr:colOff>186612</xdr:colOff>
      <xdr:row>195</xdr:row>
      <xdr:rowOff>7776</xdr:rowOff>
    </xdr:to>
    <xdr:sp macro="" textlink="">
      <xdr:nvSpPr>
        <xdr:cNvPr id="1082" name="Freeform 10707">
          <a:extLst>
            <a:ext uri="{FF2B5EF4-FFF2-40B4-BE49-F238E27FC236}">
              <a16:creationId xmlns:a16="http://schemas.microsoft.com/office/drawing/2014/main" id="{9A05CA13-1F22-4E10-8660-0F5B46A9D887}"/>
            </a:ext>
          </a:extLst>
        </xdr:cNvPr>
        <xdr:cNvSpPr/>
      </xdr:nvSpPr>
      <xdr:spPr>
        <a:xfrm>
          <a:off x="7145694" y="35363020"/>
          <a:ext cx="824204" cy="1399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22</xdr:col>
      <xdr:colOff>248817</xdr:colOff>
      <xdr:row>197</xdr:row>
      <xdr:rowOff>147734</xdr:rowOff>
    </xdr:from>
    <xdr:to>
      <xdr:col>23</xdr:col>
      <xdr:colOff>84832</xdr:colOff>
      <xdr:row>199</xdr:row>
      <xdr:rowOff>146464</xdr:rowOff>
    </xdr:to>
    <xdr:sp macro="" textlink="">
      <xdr:nvSpPr>
        <xdr:cNvPr id="1083" name="Minus 2830">
          <a:extLst>
            <a:ext uri="{FF2B5EF4-FFF2-40B4-BE49-F238E27FC236}">
              <a16:creationId xmlns:a16="http://schemas.microsoft.com/office/drawing/2014/main" id="{AF6DD579-1C14-4BDB-8BCA-EBA8F6B19563}"/>
            </a:ext>
          </a:extLst>
        </xdr:cNvPr>
        <xdr:cNvSpPr/>
      </xdr:nvSpPr>
      <xdr:spPr>
        <a:xfrm rot="16200000">
          <a:off x="9144286" y="36054755"/>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248817</xdr:colOff>
      <xdr:row>197</xdr:row>
      <xdr:rowOff>132183</xdr:rowOff>
    </xdr:from>
    <xdr:to>
      <xdr:col>25</xdr:col>
      <xdr:colOff>92607</xdr:colOff>
      <xdr:row>199</xdr:row>
      <xdr:rowOff>130913</xdr:rowOff>
    </xdr:to>
    <xdr:sp macro="" textlink="">
      <xdr:nvSpPr>
        <xdr:cNvPr id="1084" name="Minus 2830">
          <a:extLst>
            <a:ext uri="{FF2B5EF4-FFF2-40B4-BE49-F238E27FC236}">
              <a16:creationId xmlns:a16="http://schemas.microsoft.com/office/drawing/2014/main" id="{D4AE0B65-F81E-452C-84CD-9715A70606EB}"/>
            </a:ext>
          </a:extLst>
        </xdr:cNvPr>
        <xdr:cNvSpPr/>
      </xdr:nvSpPr>
      <xdr:spPr>
        <a:xfrm rot="16200000">
          <a:off x="9921837" y="36039204"/>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25</xdr:col>
      <xdr:colOff>178837</xdr:colOff>
      <xdr:row>204</xdr:row>
      <xdr:rowOff>38876</xdr:rowOff>
    </xdr:from>
    <xdr:to>
      <xdr:col>27</xdr:col>
      <xdr:colOff>178837</xdr:colOff>
      <xdr:row>205</xdr:row>
      <xdr:rowOff>7775</xdr:rowOff>
    </xdr:to>
    <xdr:sp macro="" textlink="">
      <xdr:nvSpPr>
        <xdr:cNvPr id="1085" name="Freeform 10707">
          <a:extLst>
            <a:ext uri="{FF2B5EF4-FFF2-40B4-BE49-F238E27FC236}">
              <a16:creationId xmlns:a16="http://schemas.microsoft.com/office/drawing/2014/main" id="{1D1F9F36-B112-47C6-910D-93EA289E7096}"/>
            </a:ext>
          </a:extLst>
        </xdr:cNvPr>
        <xdr:cNvSpPr/>
      </xdr:nvSpPr>
      <xdr:spPr>
        <a:xfrm>
          <a:off x="10310327" y="37143611"/>
          <a:ext cx="754224" cy="1477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4</xdr:col>
      <xdr:colOff>272143</xdr:colOff>
      <xdr:row>169</xdr:row>
      <xdr:rowOff>132184</xdr:rowOff>
    </xdr:from>
    <xdr:to>
      <xdr:col>5</xdr:col>
      <xdr:colOff>85142</xdr:colOff>
      <xdr:row>171</xdr:row>
      <xdr:rowOff>130914</xdr:rowOff>
    </xdr:to>
    <xdr:sp macro="" textlink="">
      <xdr:nvSpPr>
        <xdr:cNvPr id="1086" name="Minus 2830">
          <a:extLst>
            <a:ext uri="{FF2B5EF4-FFF2-40B4-BE49-F238E27FC236}">
              <a16:creationId xmlns:a16="http://schemas.microsoft.com/office/drawing/2014/main" id="{3AF4082B-6FC8-485E-BEA3-233E76BAB04A}"/>
            </a:ext>
          </a:extLst>
        </xdr:cNvPr>
        <xdr:cNvSpPr/>
      </xdr:nvSpPr>
      <xdr:spPr>
        <a:xfrm rot="16200000">
          <a:off x="2045400" y="31031621"/>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279919</xdr:colOff>
      <xdr:row>169</xdr:row>
      <xdr:rowOff>132184</xdr:rowOff>
    </xdr:from>
    <xdr:to>
      <xdr:col>11</xdr:col>
      <xdr:colOff>108469</xdr:colOff>
      <xdr:row>171</xdr:row>
      <xdr:rowOff>130914</xdr:rowOff>
    </xdr:to>
    <xdr:sp macro="" textlink="">
      <xdr:nvSpPr>
        <xdr:cNvPr id="1087" name="Minus 2830">
          <a:extLst>
            <a:ext uri="{FF2B5EF4-FFF2-40B4-BE49-F238E27FC236}">
              <a16:creationId xmlns:a16="http://schemas.microsoft.com/office/drawing/2014/main" id="{360B3C57-B7A5-4914-BD81-0A4A560C74A2}"/>
            </a:ext>
          </a:extLst>
        </xdr:cNvPr>
        <xdr:cNvSpPr/>
      </xdr:nvSpPr>
      <xdr:spPr>
        <a:xfrm rot="16200000">
          <a:off x="4455809" y="31031621"/>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264367</xdr:colOff>
      <xdr:row>169</xdr:row>
      <xdr:rowOff>124409</xdr:rowOff>
    </xdr:from>
    <xdr:to>
      <xdr:col>13</xdr:col>
      <xdr:colOff>92916</xdr:colOff>
      <xdr:row>171</xdr:row>
      <xdr:rowOff>123139</xdr:rowOff>
    </xdr:to>
    <xdr:sp macro="" textlink="">
      <xdr:nvSpPr>
        <xdr:cNvPr id="1088" name="Minus 2830">
          <a:extLst>
            <a:ext uri="{FF2B5EF4-FFF2-40B4-BE49-F238E27FC236}">
              <a16:creationId xmlns:a16="http://schemas.microsoft.com/office/drawing/2014/main" id="{DA53800B-60EA-44D0-B338-F60AAC18DA49}"/>
            </a:ext>
          </a:extLst>
        </xdr:cNvPr>
        <xdr:cNvSpPr/>
      </xdr:nvSpPr>
      <xdr:spPr>
        <a:xfrm rot="16200000">
          <a:off x="5225583" y="31023846"/>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19</xdr:col>
      <xdr:colOff>163284</xdr:colOff>
      <xdr:row>194</xdr:row>
      <xdr:rowOff>46652</xdr:rowOff>
    </xdr:from>
    <xdr:to>
      <xdr:col>21</xdr:col>
      <xdr:colOff>186612</xdr:colOff>
      <xdr:row>194</xdr:row>
      <xdr:rowOff>171061</xdr:rowOff>
    </xdr:to>
    <xdr:sp macro="" textlink="">
      <xdr:nvSpPr>
        <xdr:cNvPr id="1089" name="Freeform 10707">
          <a:extLst>
            <a:ext uri="{FF2B5EF4-FFF2-40B4-BE49-F238E27FC236}">
              <a16:creationId xmlns:a16="http://schemas.microsoft.com/office/drawing/2014/main" id="{E34A19D6-25D1-4073-A5BE-87A9734F091D}"/>
            </a:ext>
          </a:extLst>
        </xdr:cNvPr>
        <xdr:cNvSpPr/>
      </xdr:nvSpPr>
      <xdr:spPr>
        <a:xfrm>
          <a:off x="7946570" y="35363019"/>
          <a:ext cx="824205" cy="12440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186613</xdr:colOff>
      <xdr:row>194</xdr:row>
      <xdr:rowOff>46652</xdr:rowOff>
    </xdr:from>
    <xdr:to>
      <xdr:col>23</xdr:col>
      <xdr:colOff>202163</xdr:colOff>
      <xdr:row>194</xdr:row>
      <xdr:rowOff>171061</xdr:rowOff>
    </xdr:to>
    <xdr:sp macro="" textlink="">
      <xdr:nvSpPr>
        <xdr:cNvPr id="1090" name="Freeform 10707">
          <a:extLst>
            <a:ext uri="{FF2B5EF4-FFF2-40B4-BE49-F238E27FC236}">
              <a16:creationId xmlns:a16="http://schemas.microsoft.com/office/drawing/2014/main" id="{7DFD8293-FEBB-4F7A-9309-0D904E0CF244}"/>
            </a:ext>
          </a:extLst>
        </xdr:cNvPr>
        <xdr:cNvSpPr/>
      </xdr:nvSpPr>
      <xdr:spPr>
        <a:xfrm>
          <a:off x="8770776" y="35363019"/>
          <a:ext cx="793101" cy="12440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163286</xdr:colOff>
      <xdr:row>194</xdr:row>
      <xdr:rowOff>46654</xdr:rowOff>
    </xdr:from>
    <xdr:to>
      <xdr:col>25</xdr:col>
      <xdr:colOff>202162</xdr:colOff>
      <xdr:row>195</xdr:row>
      <xdr:rowOff>15551</xdr:rowOff>
    </xdr:to>
    <xdr:sp macro="" textlink="">
      <xdr:nvSpPr>
        <xdr:cNvPr id="1091" name="Freeform 10707">
          <a:extLst>
            <a:ext uri="{FF2B5EF4-FFF2-40B4-BE49-F238E27FC236}">
              <a16:creationId xmlns:a16="http://schemas.microsoft.com/office/drawing/2014/main" id="{10AF9FB3-D57A-4DE6-A0F8-40749AEE440D}"/>
            </a:ext>
          </a:extLst>
        </xdr:cNvPr>
        <xdr:cNvSpPr/>
      </xdr:nvSpPr>
      <xdr:spPr>
        <a:xfrm>
          <a:off x="9525000" y="35363021"/>
          <a:ext cx="808652" cy="1477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171061</xdr:colOff>
      <xdr:row>194</xdr:row>
      <xdr:rowOff>46652</xdr:rowOff>
    </xdr:from>
    <xdr:to>
      <xdr:col>27</xdr:col>
      <xdr:colOff>186613</xdr:colOff>
      <xdr:row>195</xdr:row>
      <xdr:rowOff>15551</xdr:rowOff>
    </xdr:to>
    <xdr:sp macro="" textlink="">
      <xdr:nvSpPr>
        <xdr:cNvPr id="1092" name="Freeform 10707">
          <a:extLst>
            <a:ext uri="{FF2B5EF4-FFF2-40B4-BE49-F238E27FC236}">
              <a16:creationId xmlns:a16="http://schemas.microsoft.com/office/drawing/2014/main" id="{AF3E912D-DD1B-4ED2-9AB0-20D3A9CA5560}"/>
            </a:ext>
          </a:extLst>
        </xdr:cNvPr>
        <xdr:cNvSpPr/>
      </xdr:nvSpPr>
      <xdr:spPr>
        <a:xfrm>
          <a:off x="10302551" y="35363019"/>
          <a:ext cx="769776" cy="14773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xdr:colOff>
      <xdr:row>204</xdr:row>
      <xdr:rowOff>62204</xdr:rowOff>
    </xdr:from>
    <xdr:to>
      <xdr:col>1</xdr:col>
      <xdr:colOff>186613</xdr:colOff>
      <xdr:row>204</xdr:row>
      <xdr:rowOff>147734</xdr:rowOff>
    </xdr:to>
    <xdr:sp macro="" textlink="">
      <xdr:nvSpPr>
        <xdr:cNvPr id="1093" name="Freeform 10707">
          <a:extLst>
            <a:ext uri="{FF2B5EF4-FFF2-40B4-BE49-F238E27FC236}">
              <a16:creationId xmlns:a16="http://schemas.microsoft.com/office/drawing/2014/main" id="{699303A6-D755-4E5F-8BFB-DE11F1C61E12}"/>
            </a:ext>
          </a:extLst>
        </xdr:cNvPr>
        <xdr:cNvSpPr/>
      </xdr:nvSpPr>
      <xdr:spPr>
        <a:xfrm>
          <a:off x="1" y="37166939"/>
          <a:ext cx="730898" cy="8553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26</xdr:col>
      <xdr:colOff>233266</xdr:colOff>
      <xdr:row>151</xdr:row>
      <xdr:rowOff>155510</xdr:rowOff>
    </xdr:from>
    <xdr:to>
      <xdr:col>27</xdr:col>
      <xdr:colOff>92918</xdr:colOff>
      <xdr:row>153</xdr:row>
      <xdr:rowOff>154240</xdr:rowOff>
    </xdr:to>
    <xdr:sp macro="" textlink="">
      <xdr:nvSpPr>
        <xdr:cNvPr id="1094" name="Minus 2830">
          <a:extLst>
            <a:ext uri="{FF2B5EF4-FFF2-40B4-BE49-F238E27FC236}">
              <a16:creationId xmlns:a16="http://schemas.microsoft.com/office/drawing/2014/main" id="{3C6E3D8F-92F0-4FA7-975D-E592E874265B}"/>
            </a:ext>
          </a:extLst>
        </xdr:cNvPr>
        <xdr:cNvSpPr/>
      </xdr:nvSpPr>
      <xdr:spPr>
        <a:xfrm rot="16200000">
          <a:off x="10676217" y="27835886"/>
          <a:ext cx="356403" cy="248427"/>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248816</xdr:colOff>
      <xdr:row>151</xdr:row>
      <xdr:rowOff>147734</xdr:rowOff>
    </xdr:from>
    <xdr:to>
      <xdr:col>23</xdr:col>
      <xdr:colOff>84831</xdr:colOff>
      <xdr:row>153</xdr:row>
      <xdr:rowOff>146464</xdr:rowOff>
    </xdr:to>
    <xdr:sp macro="" textlink="">
      <xdr:nvSpPr>
        <xdr:cNvPr id="1095" name="Minus 2830">
          <a:extLst>
            <a:ext uri="{FF2B5EF4-FFF2-40B4-BE49-F238E27FC236}">
              <a16:creationId xmlns:a16="http://schemas.microsoft.com/office/drawing/2014/main" id="{562EFAE4-D409-47BD-A7F8-3313DE3199D3}"/>
            </a:ext>
          </a:extLst>
        </xdr:cNvPr>
        <xdr:cNvSpPr/>
      </xdr:nvSpPr>
      <xdr:spPr>
        <a:xfrm rot="16200000">
          <a:off x="9144285" y="27828265"/>
          <a:ext cx="356403" cy="24811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342123</xdr:colOff>
      <xdr:row>160</xdr:row>
      <xdr:rowOff>124408</xdr:rowOff>
    </xdr:from>
    <xdr:to>
      <xdr:col>3</xdr:col>
      <xdr:colOff>77056</xdr:colOff>
      <xdr:row>162</xdr:row>
      <xdr:rowOff>123137</xdr:rowOff>
    </xdr:to>
    <xdr:sp macro="" textlink="">
      <xdr:nvSpPr>
        <xdr:cNvPr id="1035" name="Minus 2830">
          <a:extLst>
            <a:ext uri="{FF2B5EF4-FFF2-40B4-BE49-F238E27FC236}">
              <a16:creationId xmlns:a16="http://schemas.microsoft.com/office/drawing/2014/main" id="{68212730-8A72-438B-916D-8DC3E64568F6}"/>
            </a:ext>
          </a:extLst>
        </xdr:cNvPr>
        <xdr:cNvSpPr/>
      </xdr:nvSpPr>
      <xdr:spPr>
        <a:xfrm rot="16200000">
          <a:off x="1221041" y="29414469"/>
          <a:ext cx="356403" cy="248117"/>
        </a:xfrm>
        <a:prstGeom prst="mathMinus">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11</xdr:col>
      <xdr:colOff>132184</xdr:colOff>
      <xdr:row>31</xdr:row>
      <xdr:rowOff>38877</xdr:rowOff>
    </xdr:from>
    <xdr:to>
      <xdr:col>13</xdr:col>
      <xdr:colOff>178837</xdr:colOff>
      <xdr:row>31</xdr:row>
      <xdr:rowOff>155509</xdr:rowOff>
    </xdr:to>
    <xdr:sp macro="" textlink="">
      <xdr:nvSpPr>
        <xdr:cNvPr id="1036" name="Freeform 10707">
          <a:extLst>
            <a:ext uri="{FF2B5EF4-FFF2-40B4-BE49-F238E27FC236}">
              <a16:creationId xmlns:a16="http://schemas.microsoft.com/office/drawing/2014/main" id="{F450057D-C851-4166-9970-D22857B18BA3}"/>
            </a:ext>
          </a:extLst>
        </xdr:cNvPr>
        <xdr:cNvSpPr/>
      </xdr:nvSpPr>
      <xdr:spPr>
        <a:xfrm>
          <a:off x="4781939" y="6204857"/>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139959</xdr:colOff>
      <xdr:row>31</xdr:row>
      <xdr:rowOff>46653</xdr:rowOff>
    </xdr:from>
    <xdr:to>
      <xdr:col>15</xdr:col>
      <xdr:colOff>186613</xdr:colOff>
      <xdr:row>31</xdr:row>
      <xdr:rowOff>163285</xdr:rowOff>
    </xdr:to>
    <xdr:sp macro="" textlink="">
      <xdr:nvSpPr>
        <xdr:cNvPr id="1097" name="Freeform 10707">
          <a:extLst>
            <a:ext uri="{FF2B5EF4-FFF2-40B4-BE49-F238E27FC236}">
              <a16:creationId xmlns:a16="http://schemas.microsoft.com/office/drawing/2014/main" id="{62278FC3-41AB-40D9-81FC-7D3EAB4A2AB5}"/>
            </a:ext>
          </a:extLst>
        </xdr:cNvPr>
        <xdr:cNvSpPr/>
      </xdr:nvSpPr>
      <xdr:spPr>
        <a:xfrm>
          <a:off x="5575041" y="621263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163286</xdr:colOff>
      <xdr:row>31</xdr:row>
      <xdr:rowOff>54428</xdr:rowOff>
    </xdr:from>
    <xdr:to>
      <xdr:col>17</xdr:col>
      <xdr:colOff>209939</xdr:colOff>
      <xdr:row>31</xdr:row>
      <xdr:rowOff>171060</xdr:rowOff>
    </xdr:to>
    <xdr:sp macro="" textlink="">
      <xdr:nvSpPr>
        <xdr:cNvPr id="1098" name="Freeform 10707">
          <a:extLst>
            <a:ext uri="{FF2B5EF4-FFF2-40B4-BE49-F238E27FC236}">
              <a16:creationId xmlns:a16="http://schemas.microsoft.com/office/drawing/2014/main" id="{E9E269F6-96B4-4D62-B74E-E3F3FD813E30}"/>
            </a:ext>
          </a:extLst>
        </xdr:cNvPr>
        <xdr:cNvSpPr/>
      </xdr:nvSpPr>
      <xdr:spPr>
        <a:xfrm>
          <a:off x="6383694" y="6220408"/>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139959</xdr:colOff>
      <xdr:row>31</xdr:row>
      <xdr:rowOff>46653</xdr:rowOff>
    </xdr:from>
    <xdr:to>
      <xdr:col>19</xdr:col>
      <xdr:colOff>194388</xdr:colOff>
      <xdr:row>31</xdr:row>
      <xdr:rowOff>163285</xdr:rowOff>
    </xdr:to>
    <xdr:sp macro="" textlink="">
      <xdr:nvSpPr>
        <xdr:cNvPr id="1099" name="Freeform 10707">
          <a:extLst>
            <a:ext uri="{FF2B5EF4-FFF2-40B4-BE49-F238E27FC236}">
              <a16:creationId xmlns:a16="http://schemas.microsoft.com/office/drawing/2014/main" id="{D31D20EC-CEE6-4983-BBD6-0791B6BEED5C}"/>
            </a:ext>
          </a:extLst>
        </xdr:cNvPr>
        <xdr:cNvSpPr/>
      </xdr:nvSpPr>
      <xdr:spPr>
        <a:xfrm>
          <a:off x="7145694" y="621263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155510</xdr:colOff>
      <xdr:row>31</xdr:row>
      <xdr:rowOff>46653</xdr:rowOff>
    </xdr:from>
    <xdr:to>
      <xdr:col>21</xdr:col>
      <xdr:colOff>186613</xdr:colOff>
      <xdr:row>31</xdr:row>
      <xdr:rowOff>163285</xdr:rowOff>
    </xdr:to>
    <xdr:sp macro="" textlink="">
      <xdr:nvSpPr>
        <xdr:cNvPr id="1100" name="Freeform 10707">
          <a:extLst>
            <a:ext uri="{FF2B5EF4-FFF2-40B4-BE49-F238E27FC236}">
              <a16:creationId xmlns:a16="http://schemas.microsoft.com/office/drawing/2014/main" id="{A1F45CEB-B26C-4908-A522-0477CB746DA9}"/>
            </a:ext>
          </a:extLst>
        </xdr:cNvPr>
        <xdr:cNvSpPr/>
      </xdr:nvSpPr>
      <xdr:spPr>
        <a:xfrm>
          <a:off x="7938796" y="6212633"/>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139960</xdr:colOff>
      <xdr:row>31</xdr:row>
      <xdr:rowOff>38877</xdr:rowOff>
    </xdr:from>
    <xdr:to>
      <xdr:col>23</xdr:col>
      <xdr:colOff>194389</xdr:colOff>
      <xdr:row>31</xdr:row>
      <xdr:rowOff>155509</xdr:rowOff>
    </xdr:to>
    <xdr:sp macro="" textlink="">
      <xdr:nvSpPr>
        <xdr:cNvPr id="1101" name="Freeform 10707">
          <a:extLst>
            <a:ext uri="{FF2B5EF4-FFF2-40B4-BE49-F238E27FC236}">
              <a16:creationId xmlns:a16="http://schemas.microsoft.com/office/drawing/2014/main" id="{EEB3026E-36C2-45DE-B715-C85F8643ED04}"/>
            </a:ext>
          </a:extLst>
        </xdr:cNvPr>
        <xdr:cNvSpPr/>
      </xdr:nvSpPr>
      <xdr:spPr>
        <a:xfrm>
          <a:off x="8724123" y="6204857"/>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147735</xdr:colOff>
      <xdr:row>31</xdr:row>
      <xdr:rowOff>54429</xdr:rowOff>
    </xdr:from>
    <xdr:to>
      <xdr:col>25</xdr:col>
      <xdr:colOff>209939</xdr:colOff>
      <xdr:row>31</xdr:row>
      <xdr:rowOff>171061</xdr:rowOff>
    </xdr:to>
    <xdr:sp macro="" textlink="">
      <xdr:nvSpPr>
        <xdr:cNvPr id="1102" name="Freeform 10707">
          <a:extLst>
            <a:ext uri="{FF2B5EF4-FFF2-40B4-BE49-F238E27FC236}">
              <a16:creationId xmlns:a16="http://schemas.microsoft.com/office/drawing/2014/main" id="{94F5871B-7043-48F4-A2AB-452D7CD4FE2C}"/>
            </a:ext>
          </a:extLst>
        </xdr:cNvPr>
        <xdr:cNvSpPr/>
      </xdr:nvSpPr>
      <xdr:spPr>
        <a:xfrm>
          <a:off x="9509449" y="6220409"/>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139960</xdr:colOff>
      <xdr:row>31</xdr:row>
      <xdr:rowOff>62204</xdr:rowOff>
    </xdr:from>
    <xdr:to>
      <xdr:col>27</xdr:col>
      <xdr:colOff>217716</xdr:colOff>
      <xdr:row>32</xdr:row>
      <xdr:rowOff>0</xdr:rowOff>
    </xdr:to>
    <xdr:sp macro="" textlink="">
      <xdr:nvSpPr>
        <xdr:cNvPr id="1103" name="Freeform 10707">
          <a:extLst>
            <a:ext uri="{FF2B5EF4-FFF2-40B4-BE49-F238E27FC236}">
              <a16:creationId xmlns:a16="http://schemas.microsoft.com/office/drawing/2014/main" id="{B1384FEE-0E36-4CD6-9CC8-5A13D5CBB0F7}"/>
            </a:ext>
          </a:extLst>
        </xdr:cNvPr>
        <xdr:cNvSpPr/>
      </xdr:nvSpPr>
      <xdr:spPr>
        <a:xfrm>
          <a:off x="10271450" y="6228184"/>
          <a:ext cx="831980" cy="116632"/>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69979</xdr:colOff>
      <xdr:row>40</xdr:row>
      <xdr:rowOff>23327</xdr:rowOff>
    </xdr:from>
    <xdr:to>
      <xdr:col>1</xdr:col>
      <xdr:colOff>202163</xdr:colOff>
      <xdr:row>40</xdr:row>
      <xdr:rowOff>132184</xdr:rowOff>
    </xdr:to>
    <xdr:sp macro="" textlink="">
      <xdr:nvSpPr>
        <xdr:cNvPr id="1104" name="Freeform 10707">
          <a:extLst>
            <a:ext uri="{FF2B5EF4-FFF2-40B4-BE49-F238E27FC236}">
              <a16:creationId xmlns:a16="http://schemas.microsoft.com/office/drawing/2014/main" id="{6F13BF0E-5D74-4E3E-92DA-6143A7FCE7BB}"/>
            </a:ext>
          </a:extLst>
        </xdr:cNvPr>
        <xdr:cNvSpPr/>
      </xdr:nvSpPr>
      <xdr:spPr>
        <a:xfrm>
          <a:off x="69979" y="7798837"/>
          <a:ext cx="676470" cy="10885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186611</xdr:colOff>
      <xdr:row>40</xdr:row>
      <xdr:rowOff>23327</xdr:rowOff>
    </xdr:from>
    <xdr:to>
      <xdr:col>3</xdr:col>
      <xdr:colOff>194387</xdr:colOff>
      <xdr:row>40</xdr:row>
      <xdr:rowOff>147735</xdr:rowOff>
    </xdr:to>
    <xdr:sp macro="" textlink="">
      <xdr:nvSpPr>
        <xdr:cNvPr id="1105" name="Freeform 10707">
          <a:extLst>
            <a:ext uri="{FF2B5EF4-FFF2-40B4-BE49-F238E27FC236}">
              <a16:creationId xmlns:a16="http://schemas.microsoft.com/office/drawing/2014/main" id="{8BFC2D20-845A-4A7A-9BC2-F874C710B7AE}"/>
            </a:ext>
          </a:extLst>
        </xdr:cNvPr>
        <xdr:cNvSpPr/>
      </xdr:nvSpPr>
      <xdr:spPr>
        <a:xfrm>
          <a:off x="730897" y="7798837"/>
          <a:ext cx="909735" cy="12440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69979</xdr:colOff>
      <xdr:row>31</xdr:row>
      <xdr:rowOff>46653</xdr:rowOff>
    </xdr:from>
    <xdr:to>
      <xdr:col>1</xdr:col>
      <xdr:colOff>202162</xdr:colOff>
      <xdr:row>32</xdr:row>
      <xdr:rowOff>15551</xdr:rowOff>
    </xdr:to>
    <xdr:sp macro="" textlink="">
      <xdr:nvSpPr>
        <xdr:cNvPr id="1107" name="Freeform 10707">
          <a:extLst>
            <a:ext uri="{FF2B5EF4-FFF2-40B4-BE49-F238E27FC236}">
              <a16:creationId xmlns:a16="http://schemas.microsoft.com/office/drawing/2014/main" id="{E158B76D-A204-4876-AA7B-8C39FCDFE72E}"/>
            </a:ext>
          </a:extLst>
        </xdr:cNvPr>
        <xdr:cNvSpPr/>
      </xdr:nvSpPr>
      <xdr:spPr>
        <a:xfrm>
          <a:off x="69979" y="6212633"/>
          <a:ext cx="676469" cy="14773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4</xdr:col>
      <xdr:colOff>279918</xdr:colOff>
      <xdr:row>160</xdr:row>
      <xdr:rowOff>147735</xdr:rowOff>
    </xdr:from>
    <xdr:to>
      <xdr:col>5</xdr:col>
      <xdr:colOff>92607</xdr:colOff>
      <xdr:row>162</xdr:row>
      <xdr:rowOff>146464</xdr:rowOff>
    </xdr:to>
    <xdr:sp macro="" textlink="">
      <xdr:nvSpPr>
        <xdr:cNvPr id="1108" name="Minus 2830">
          <a:extLst>
            <a:ext uri="{FF2B5EF4-FFF2-40B4-BE49-F238E27FC236}">
              <a16:creationId xmlns:a16="http://schemas.microsoft.com/office/drawing/2014/main" id="{9B9D7CE7-FC94-4B29-9483-5356CBDEBB95}"/>
            </a:ext>
          </a:extLst>
        </xdr:cNvPr>
        <xdr:cNvSpPr/>
      </xdr:nvSpPr>
      <xdr:spPr>
        <a:xfrm rot="16200000">
          <a:off x="2053020" y="29437796"/>
          <a:ext cx="356403" cy="248117"/>
        </a:xfrm>
        <a:prstGeom prst="mathMinus">
          <a:avLst/>
        </a:prstGeom>
        <a:solidFill>
          <a:schemeClr val="tx2">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303246</xdr:colOff>
      <xdr:row>106</xdr:row>
      <xdr:rowOff>147734</xdr:rowOff>
    </xdr:from>
    <xdr:to>
      <xdr:col>13</xdr:col>
      <xdr:colOff>42810</xdr:colOff>
      <xdr:row>108</xdr:row>
      <xdr:rowOff>146712</xdr:rowOff>
    </xdr:to>
    <xdr:sp macro="" textlink="">
      <xdr:nvSpPr>
        <xdr:cNvPr id="1113" name="Minus 2815">
          <a:extLst>
            <a:ext uri="{FF2B5EF4-FFF2-40B4-BE49-F238E27FC236}">
              <a16:creationId xmlns:a16="http://schemas.microsoft.com/office/drawing/2014/main" id="{F2470C62-3CEC-44C5-B2F1-E303867E128F}"/>
            </a:ext>
          </a:extLst>
        </xdr:cNvPr>
        <xdr:cNvSpPr/>
      </xdr:nvSpPr>
      <xdr:spPr>
        <a:xfrm rot="16200000">
          <a:off x="5219845" y="19825074"/>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318797</xdr:colOff>
      <xdr:row>106</xdr:row>
      <xdr:rowOff>147734</xdr:rowOff>
    </xdr:from>
    <xdr:to>
      <xdr:col>17</xdr:col>
      <xdr:colOff>58361</xdr:colOff>
      <xdr:row>108</xdr:row>
      <xdr:rowOff>146712</xdr:rowOff>
    </xdr:to>
    <xdr:sp macro="" textlink="">
      <xdr:nvSpPr>
        <xdr:cNvPr id="1114" name="Minus 2815">
          <a:extLst>
            <a:ext uri="{FF2B5EF4-FFF2-40B4-BE49-F238E27FC236}">
              <a16:creationId xmlns:a16="http://schemas.microsoft.com/office/drawing/2014/main" id="{FCD3FA5B-847F-4D2C-A301-46FB90E5334A}"/>
            </a:ext>
          </a:extLst>
        </xdr:cNvPr>
        <xdr:cNvSpPr/>
      </xdr:nvSpPr>
      <xdr:spPr>
        <a:xfrm rot="16200000">
          <a:off x="6806049" y="19825074"/>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349899</xdr:colOff>
      <xdr:row>106</xdr:row>
      <xdr:rowOff>132183</xdr:rowOff>
    </xdr:from>
    <xdr:to>
      <xdr:col>5</xdr:col>
      <xdr:colOff>73913</xdr:colOff>
      <xdr:row>108</xdr:row>
      <xdr:rowOff>131161</xdr:rowOff>
    </xdr:to>
    <xdr:sp macro="" textlink="">
      <xdr:nvSpPr>
        <xdr:cNvPr id="1115" name="Minus 2815">
          <a:extLst>
            <a:ext uri="{FF2B5EF4-FFF2-40B4-BE49-F238E27FC236}">
              <a16:creationId xmlns:a16="http://schemas.microsoft.com/office/drawing/2014/main" id="{3FC1F78F-153F-4C01-90A7-6EB743A1A8DD}"/>
            </a:ext>
          </a:extLst>
        </xdr:cNvPr>
        <xdr:cNvSpPr/>
      </xdr:nvSpPr>
      <xdr:spPr>
        <a:xfrm rot="16200000">
          <a:off x="2078539" y="19809523"/>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318796</xdr:colOff>
      <xdr:row>106</xdr:row>
      <xdr:rowOff>139959</xdr:rowOff>
    </xdr:from>
    <xdr:to>
      <xdr:col>7</xdr:col>
      <xdr:colOff>42809</xdr:colOff>
      <xdr:row>108</xdr:row>
      <xdr:rowOff>138937</xdr:rowOff>
    </xdr:to>
    <xdr:sp macro="" textlink="">
      <xdr:nvSpPr>
        <xdr:cNvPr id="1116" name="Minus 2815">
          <a:extLst>
            <a:ext uri="{FF2B5EF4-FFF2-40B4-BE49-F238E27FC236}">
              <a16:creationId xmlns:a16="http://schemas.microsoft.com/office/drawing/2014/main" id="{A3F3CEF7-9E26-46C2-92EE-D14199DA69B7}"/>
            </a:ext>
          </a:extLst>
        </xdr:cNvPr>
        <xdr:cNvSpPr/>
      </xdr:nvSpPr>
      <xdr:spPr>
        <a:xfrm rot="16200000">
          <a:off x="2848313" y="19817299"/>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287695</xdr:colOff>
      <xdr:row>106</xdr:row>
      <xdr:rowOff>132183</xdr:rowOff>
    </xdr:from>
    <xdr:to>
      <xdr:col>25</xdr:col>
      <xdr:colOff>42810</xdr:colOff>
      <xdr:row>108</xdr:row>
      <xdr:rowOff>131161</xdr:rowOff>
    </xdr:to>
    <xdr:sp macro="" textlink="">
      <xdr:nvSpPr>
        <xdr:cNvPr id="1117" name="Minus 2815">
          <a:extLst>
            <a:ext uri="{FF2B5EF4-FFF2-40B4-BE49-F238E27FC236}">
              <a16:creationId xmlns:a16="http://schemas.microsoft.com/office/drawing/2014/main" id="{80DCC1F3-8AED-41AB-A1E1-C54B7025DE2B}"/>
            </a:ext>
          </a:extLst>
        </xdr:cNvPr>
        <xdr:cNvSpPr/>
      </xdr:nvSpPr>
      <xdr:spPr>
        <a:xfrm rot="16200000">
          <a:off x="9916253" y="19809523"/>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412103</xdr:colOff>
      <xdr:row>115</xdr:row>
      <xdr:rowOff>124408</xdr:rowOff>
    </xdr:from>
    <xdr:to>
      <xdr:col>3</xdr:col>
      <xdr:colOff>58361</xdr:colOff>
      <xdr:row>117</xdr:row>
      <xdr:rowOff>123385</xdr:rowOff>
    </xdr:to>
    <xdr:sp macro="" textlink="">
      <xdr:nvSpPr>
        <xdr:cNvPr id="1118" name="Minus 2815">
          <a:extLst>
            <a:ext uri="{FF2B5EF4-FFF2-40B4-BE49-F238E27FC236}">
              <a16:creationId xmlns:a16="http://schemas.microsoft.com/office/drawing/2014/main" id="{DF07A289-E438-4229-B16F-9A1F1ACFA250}"/>
            </a:ext>
          </a:extLst>
        </xdr:cNvPr>
        <xdr:cNvSpPr/>
      </xdr:nvSpPr>
      <xdr:spPr>
        <a:xfrm rot="16200000">
          <a:off x="1246559" y="21411278"/>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342123</xdr:colOff>
      <xdr:row>115</xdr:row>
      <xdr:rowOff>139959</xdr:rowOff>
    </xdr:from>
    <xdr:to>
      <xdr:col>7</xdr:col>
      <xdr:colOff>66136</xdr:colOff>
      <xdr:row>117</xdr:row>
      <xdr:rowOff>138936</xdr:rowOff>
    </xdr:to>
    <xdr:sp macro="" textlink="">
      <xdr:nvSpPr>
        <xdr:cNvPr id="1120" name="Minus 2815">
          <a:extLst>
            <a:ext uri="{FF2B5EF4-FFF2-40B4-BE49-F238E27FC236}">
              <a16:creationId xmlns:a16="http://schemas.microsoft.com/office/drawing/2014/main" id="{D1A849DA-B9C9-47AC-8F6A-01A83A85A000}"/>
            </a:ext>
          </a:extLst>
        </xdr:cNvPr>
        <xdr:cNvSpPr/>
      </xdr:nvSpPr>
      <xdr:spPr>
        <a:xfrm rot="16200000">
          <a:off x="2871640" y="21426829"/>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311021</xdr:colOff>
      <xdr:row>106</xdr:row>
      <xdr:rowOff>155510</xdr:rowOff>
    </xdr:from>
    <xdr:to>
      <xdr:col>23</xdr:col>
      <xdr:colOff>58361</xdr:colOff>
      <xdr:row>108</xdr:row>
      <xdr:rowOff>154488</xdr:rowOff>
    </xdr:to>
    <xdr:sp macro="" textlink="">
      <xdr:nvSpPr>
        <xdr:cNvPr id="1121" name="Minus 2815">
          <a:extLst>
            <a:ext uri="{FF2B5EF4-FFF2-40B4-BE49-F238E27FC236}">
              <a16:creationId xmlns:a16="http://schemas.microsoft.com/office/drawing/2014/main" id="{2C7A74EB-2D36-4D8F-9376-B3B69D2C4A3F}"/>
            </a:ext>
          </a:extLst>
        </xdr:cNvPr>
        <xdr:cNvSpPr/>
      </xdr:nvSpPr>
      <xdr:spPr>
        <a:xfrm rot="16200000">
          <a:off x="9162028" y="19832850"/>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334348</xdr:colOff>
      <xdr:row>115</xdr:row>
      <xdr:rowOff>155510</xdr:rowOff>
    </xdr:from>
    <xdr:to>
      <xdr:col>21</xdr:col>
      <xdr:colOff>58362</xdr:colOff>
      <xdr:row>117</xdr:row>
      <xdr:rowOff>154487</xdr:rowOff>
    </xdr:to>
    <xdr:sp macro="" textlink="">
      <xdr:nvSpPr>
        <xdr:cNvPr id="1122" name="Minus 2815">
          <a:extLst>
            <a:ext uri="{FF2B5EF4-FFF2-40B4-BE49-F238E27FC236}">
              <a16:creationId xmlns:a16="http://schemas.microsoft.com/office/drawing/2014/main" id="{2F9A3FB9-1C20-4A68-AF5B-5C7E9EED6837}"/>
            </a:ext>
          </a:extLst>
        </xdr:cNvPr>
        <xdr:cNvSpPr/>
      </xdr:nvSpPr>
      <xdr:spPr>
        <a:xfrm rot="16200000">
          <a:off x="8384478" y="21442380"/>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295470</xdr:colOff>
      <xdr:row>61</xdr:row>
      <xdr:rowOff>116632</xdr:rowOff>
    </xdr:from>
    <xdr:to>
      <xdr:col>21</xdr:col>
      <xdr:colOff>108470</xdr:colOff>
      <xdr:row>63</xdr:row>
      <xdr:rowOff>115363</xdr:rowOff>
    </xdr:to>
    <xdr:sp macro="" textlink="">
      <xdr:nvSpPr>
        <xdr:cNvPr id="1124" name="Minus 2830">
          <a:extLst>
            <a:ext uri="{FF2B5EF4-FFF2-40B4-BE49-F238E27FC236}">
              <a16:creationId xmlns:a16="http://schemas.microsoft.com/office/drawing/2014/main" id="{7D088228-9281-48EE-B111-ACDAC066E33B}"/>
            </a:ext>
          </a:extLst>
        </xdr:cNvPr>
        <xdr:cNvSpPr/>
      </xdr:nvSpPr>
      <xdr:spPr>
        <a:xfrm rot="16200000">
          <a:off x="8390217" y="11701702"/>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248816</xdr:colOff>
      <xdr:row>61</xdr:row>
      <xdr:rowOff>147734</xdr:rowOff>
    </xdr:from>
    <xdr:to>
      <xdr:col>23</xdr:col>
      <xdr:colOff>85142</xdr:colOff>
      <xdr:row>63</xdr:row>
      <xdr:rowOff>146465</xdr:rowOff>
    </xdr:to>
    <xdr:sp macro="" textlink="">
      <xdr:nvSpPr>
        <xdr:cNvPr id="1125" name="Minus 2830">
          <a:extLst>
            <a:ext uri="{FF2B5EF4-FFF2-40B4-BE49-F238E27FC236}">
              <a16:creationId xmlns:a16="http://schemas.microsoft.com/office/drawing/2014/main" id="{A0184B21-D74B-4D66-80C4-52971FFA1BC4}"/>
            </a:ext>
          </a:extLst>
        </xdr:cNvPr>
        <xdr:cNvSpPr/>
      </xdr:nvSpPr>
      <xdr:spPr>
        <a:xfrm rot="16200000">
          <a:off x="9144440" y="11732804"/>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248817</xdr:colOff>
      <xdr:row>61</xdr:row>
      <xdr:rowOff>132183</xdr:rowOff>
    </xdr:from>
    <xdr:to>
      <xdr:col>25</xdr:col>
      <xdr:colOff>92918</xdr:colOff>
      <xdr:row>63</xdr:row>
      <xdr:rowOff>130914</xdr:rowOff>
    </xdr:to>
    <xdr:sp macro="" textlink="">
      <xdr:nvSpPr>
        <xdr:cNvPr id="1126" name="Minus 2830">
          <a:extLst>
            <a:ext uri="{FF2B5EF4-FFF2-40B4-BE49-F238E27FC236}">
              <a16:creationId xmlns:a16="http://schemas.microsoft.com/office/drawing/2014/main" id="{87996867-9463-444B-9BAB-66737183BFC7}"/>
            </a:ext>
          </a:extLst>
        </xdr:cNvPr>
        <xdr:cNvSpPr/>
      </xdr:nvSpPr>
      <xdr:spPr>
        <a:xfrm rot="16200000">
          <a:off x="9921992" y="11717253"/>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264367</xdr:colOff>
      <xdr:row>88</xdr:row>
      <xdr:rowOff>139959</xdr:rowOff>
    </xdr:from>
    <xdr:to>
      <xdr:col>7</xdr:col>
      <xdr:colOff>77366</xdr:colOff>
      <xdr:row>90</xdr:row>
      <xdr:rowOff>138689</xdr:rowOff>
    </xdr:to>
    <xdr:sp macro="" textlink="">
      <xdr:nvSpPr>
        <xdr:cNvPr id="1127" name="Minus 2830">
          <a:extLst>
            <a:ext uri="{FF2B5EF4-FFF2-40B4-BE49-F238E27FC236}">
              <a16:creationId xmlns:a16="http://schemas.microsoft.com/office/drawing/2014/main" id="{91277BBD-E530-4711-B228-02C93B7B9C06}"/>
            </a:ext>
          </a:extLst>
        </xdr:cNvPr>
        <xdr:cNvSpPr/>
      </xdr:nvSpPr>
      <xdr:spPr>
        <a:xfrm rot="16200000">
          <a:off x="2838501" y="16553620"/>
          <a:ext cx="356404" cy="248428"/>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349898</xdr:colOff>
      <xdr:row>106</xdr:row>
      <xdr:rowOff>132183</xdr:rowOff>
    </xdr:from>
    <xdr:to>
      <xdr:col>3</xdr:col>
      <xdr:colOff>85142</xdr:colOff>
      <xdr:row>108</xdr:row>
      <xdr:rowOff>130914</xdr:rowOff>
    </xdr:to>
    <xdr:sp macro="" textlink="">
      <xdr:nvSpPr>
        <xdr:cNvPr id="1128" name="Minus 2830">
          <a:extLst>
            <a:ext uri="{FF2B5EF4-FFF2-40B4-BE49-F238E27FC236}">
              <a16:creationId xmlns:a16="http://schemas.microsoft.com/office/drawing/2014/main" id="{8DBEC04B-0836-40A5-8EC0-FE0B95C2D9F5}"/>
            </a:ext>
          </a:extLst>
        </xdr:cNvPr>
        <xdr:cNvSpPr/>
      </xdr:nvSpPr>
      <xdr:spPr>
        <a:xfrm rot="16200000">
          <a:off x="1228971" y="19764906"/>
          <a:ext cx="356404" cy="248428"/>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233266</xdr:colOff>
      <xdr:row>97</xdr:row>
      <xdr:rowOff>147734</xdr:rowOff>
    </xdr:from>
    <xdr:to>
      <xdr:col>25</xdr:col>
      <xdr:colOff>77367</xdr:colOff>
      <xdr:row>99</xdr:row>
      <xdr:rowOff>146464</xdr:rowOff>
    </xdr:to>
    <xdr:sp macro="" textlink="">
      <xdr:nvSpPr>
        <xdr:cNvPr id="1129" name="Minus 2830">
          <a:extLst>
            <a:ext uri="{FF2B5EF4-FFF2-40B4-BE49-F238E27FC236}">
              <a16:creationId xmlns:a16="http://schemas.microsoft.com/office/drawing/2014/main" id="{A0A2CA33-61C5-4AA7-A9E5-21C1531BDE6F}"/>
            </a:ext>
          </a:extLst>
        </xdr:cNvPr>
        <xdr:cNvSpPr/>
      </xdr:nvSpPr>
      <xdr:spPr>
        <a:xfrm rot="16200000">
          <a:off x="9906441" y="18170926"/>
          <a:ext cx="356404" cy="248428"/>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287695</xdr:colOff>
      <xdr:row>106</xdr:row>
      <xdr:rowOff>163285</xdr:rowOff>
    </xdr:from>
    <xdr:to>
      <xdr:col>27</xdr:col>
      <xdr:colOff>58362</xdr:colOff>
      <xdr:row>108</xdr:row>
      <xdr:rowOff>162263</xdr:rowOff>
    </xdr:to>
    <xdr:sp macro="" textlink="">
      <xdr:nvSpPr>
        <xdr:cNvPr id="1130" name="Minus 2815">
          <a:extLst>
            <a:ext uri="{FF2B5EF4-FFF2-40B4-BE49-F238E27FC236}">
              <a16:creationId xmlns:a16="http://schemas.microsoft.com/office/drawing/2014/main" id="{7F31D008-A5BC-4190-BB2F-9211C7187107}"/>
            </a:ext>
          </a:extLst>
        </xdr:cNvPr>
        <xdr:cNvSpPr/>
      </xdr:nvSpPr>
      <xdr:spPr>
        <a:xfrm rot="16200000">
          <a:off x="10686029" y="19840625"/>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163286</xdr:colOff>
      <xdr:row>148</xdr:row>
      <xdr:rowOff>62204</xdr:rowOff>
    </xdr:from>
    <xdr:to>
      <xdr:col>13</xdr:col>
      <xdr:colOff>178835</xdr:colOff>
      <xdr:row>148</xdr:row>
      <xdr:rowOff>139960</xdr:rowOff>
    </xdr:to>
    <xdr:sp macro="" textlink="">
      <xdr:nvSpPr>
        <xdr:cNvPr id="1131" name="Freeform 10707">
          <a:extLst>
            <a:ext uri="{FF2B5EF4-FFF2-40B4-BE49-F238E27FC236}">
              <a16:creationId xmlns:a16="http://schemas.microsoft.com/office/drawing/2014/main" id="{68E150A9-00F2-49CF-BFB1-A32849DE2465}"/>
            </a:ext>
          </a:extLst>
        </xdr:cNvPr>
        <xdr:cNvSpPr/>
      </xdr:nvSpPr>
      <xdr:spPr>
        <a:xfrm>
          <a:off x="4813041" y="27152082"/>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163286</xdr:colOff>
      <xdr:row>148</xdr:row>
      <xdr:rowOff>62203</xdr:rowOff>
    </xdr:from>
    <xdr:to>
      <xdr:col>15</xdr:col>
      <xdr:colOff>178836</xdr:colOff>
      <xdr:row>148</xdr:row>
      <xdr:rowOff>139959</xdr:rowOff>
    </xdr:to>
    <xdr:sp macro="" textlink="">
      <xdr:nvSpPr>
        <xdr:cNvPr id="1132" name="Freeform 10707">
          <a:extLst>
            <a:ext uri="{FF2B5EF4-FFF2-40B4-BE49-F238E27FC236}">
              <a16:creationId xmlns:a16="http://schemas.microsoft.com/office/drawing/2014/main" id="{4C81D16C-845E-4E89-8280-B40DE027C700}"/>
            </a:ext>
          </a:extLst>
        </xdr:cNvPr>
        <xdr:cNvSpPr/>
      </xdr:nvSpPr>
      <xdr:spPr>
        <a:xfrm>
          <a:off x="5598368" y="27152081"/>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171062</xdr:colOff>
      <xdr:row>148</xdr:row>
      <xdr:rowOff>54429</xdr:rowOff>
    </xdr:from>
    <xdr:to>
      <xdr:col>17</xdr:col>
      <xdr:colOff>186611</xdr:colOff>
      <xdr:row>148</xdr:row>
      <xdr:rowOff>132185</xdr:rowOff>
    </xdr:to>
    <xdr:sp macro="" textlink="">
      <xdr:nvSpPr>
        <xdr:cNvPr id="1134" name="Freeform 10707">
          <a:extLst>
            <a:ext uri="{FF2B5EF4-FFF2-40B4-BE49-F238E27FC236}">
              <a16:creationId xmlns:a16="http://schemas.microsoft.com/office/drawing/2014/main" id="{7B202314-D735-4AC4-BE08-2CEAE934505A}"/>
            </a:ext>
          </a:extLst>
        </xdr:cNvPr>
        <xdr:cNvSpPr/>
      </xdr:nvSpPr>
      <xdr:spPr>
        <a:xfrm>
          <a:off x="6391470" y="27144307"/>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147734</xdr:colOff>
      <xdr:row>148</xdr:row>
      <xdr:rowOff>54428</xdr:rowOff>
    </xdr:from>
    <xdr:to>
      <xdr:col>19</xdr:col>
      <xdr:colOff>171059</xdr:colOff>
      <xdr:row>148</xdr:row>
      <xdr:rowOff>132184</xdr:rowOff>
    </xdr:to>
    <xdr:sp macro="" textlink="">
      <xdr:nvSpPr>
        <xdr:cNvPr id="1141" name="Freeform 10707">
          <a:extLst>
            <a:ext uri="{FF2B5EF4-FFF2-40B4-BE49-F238E27FC236}">
              <a16:creationId xmlns:a16="http://schemas.microsoft.com/office/drawing/2014/main" id="{57096F25-7585-45EA-99F0-7BF285C753C1}"/>
            </a:ext>
          </a:extLst>
        </xdr:cNvPr>
        <xdr:cNvSpPr/>
      </xdr:nvSpPr>
      <xdr:spPr>
        <a:xfrm>
          <a:off x="7153469" y="27144306"/>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163285</xdr:colOff>
      <xdr:row>148</xdr:row>
      <xdr:rowOff>46653</xdr:rowOff>
    </xdr:from>
    <xdr:to>
      <xdr:col>21</xdr:col>
      <xdr:colOff>163284</xdr:colOff>
      <xdr:row>148</xdr:row>
      <xdr:rowOff>124409</xdr:rowOff>
    </xdr:to>
    <xdr:sp macro="" textlink="">
      <xdr:nvSpPr>
        <xdr:cNvPr id="1142" name="Freeform 10707">
          <a:extLst>
            <a:ext uri="{FF2B5EF4-FFF2-40B4-BE49-F238E27FC236}">
              <a16:creationId xmlns:a16="http://schemas.microsoft.com/office/drawing/2014/main" id="{F0FCC30D-A5B0-42E6-A66C-5E6335E7645C}"/>
            </a:ext>
          </a:extLst>
        </xdr:cNvPr>
        <xdr:cNvSpPr/>
      </xdr:nvSpPr>
      <xdr:spPr>
        <a:xfrm>
          <a:off x="7946571" y="27136531"/>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163286</xdr:colOff>
      <xdr:row>148</xdr:row>
      <xdr:rowOff>54429</xdr:rowOff>
    </xdr:from>
    <xdr:to>
      <xdr:col>23</xdr:col>
      <xdr:colOff>186611</xdr:colOff>
      <xdr:row>148</xdr:row>
      <xdr:rowOff>132185</xdr:rowOff>
    </xdr:to>
    <xdr:sp macro="" textlink="">
      <xdr:nvSpPr>
        <xdr:cNvPr id="1143" name="Freeform 10707">
          <a:extLst>
            <a:ext uri="{FF2B5EF4-FFF2-40B4-BE49-F238E27FC236}">
              <a16:creationId xmlns:a16="http://schemas.microsoft.com/office/drawing/2014/main" id="{E3480C2F-369F-475A-A3B6-533B748AEB0B}"/>
            </a:ext>
          </a:extLst>
        </xdr:cNvPr>
        <xdr:cNvSpPr/>
      </xdr:nvSpPr>
      <xdr:spPr>
        <a:xfrm>
          <a:off x="8747449" y="27144307"/>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163285</xdr:colOff>
      <xdr:row>148</xdr:row>
      <xdr:rowOff>54428</xdr:rowOff>
    </xdr:from>
    <xdr:to>
      <xdr:col>25</xdr:col>
      <xdr:colOff>194385</xdr:colOff>
      <xdr:row>148</xdr:row>
      <xdr:rowOff>132184</xdr:rowOff>
    </xdr:to>
    <xdr:sp macro="" textlink="">
      <xdr:nvSpPr>
        <xdr:cNvPr id="1144" name="Freeform 10707">
          <a:extLst>
            <a:ext uri="{FF2B5EF4-FFF2-40B4-BE49-F238E27FC236}">
              <a16:creationId xmlns:a16="http://schemas.microsoft.com/office/drawing/2014/main" id="{C8B3BD86-6C48-48CB-9A30-2CEAACE833F3}"/>
            </a:ext>
          </a:extLst>
        </xdr:cNvPr>
        <xdr:cNvSpPr/>
      </xdr:nvSpPr>
      <xdr:spPr>
        <a:xfrm>
          <a:off x="9524999" y="27144306"/>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124408</xdr:colOff>
      <xdr:row>148</xdr:row>
      <xdr:rowOff>54428</xdr:rowOff>
    </xdr:from>
    <xdr:to>
      <xdr:col>27</xdr:col>
      <xdr:colOff>171060</xdr:colOff>
      <xdr:row>148</xdr:row>
      <xdr:rowOff>132184</xdr:rowOff>
    </xdr:to>
    <xdr:sp macro="" textlink="">
      <xdr:nvSpPr>
        <xdr:cNvPr id="1145" name="Freeform 10707">
          <a:extLst>
            <a:ext uri="{FF2B5EF4-FFF2-40B4-BE49-F238E27FC236}">
              <a16:creationId xmlns:a16="http://schemas.microsoft.com/office/drawing/2014/main" id="{184DFB8E-0D20-42F9-8947-6D1E6D2CFD09}"/>
            </a:ext>
          </a:extLst>
        </xdr:cNvPr>
        <xdr:cNvSpPr/>
      </xdr:nvSpPr>
      <xdr:spPr>
        <a:xfrm>
          <a:off x="10255898" y="27144306"/>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0</xdr:colOff>
      <xdr:row>157</xdr:row>
      <xdr:rowOff>23326</xdr:rowOff>
    </xdr:from>
    <xdr:to>
      <xdr:col>1</xdr:col>
      <xdr:colOff>256590</xdr:colOff>
      <xdr:row>157</xdr:row>
      <xdr:rowOff>101082</xdr:rowOff>
    </xdr:to>
    <xdr:sp macro="" textlink="">
      <xdr:nvSpPr>
        <xdr:cNvPr id="1146" name="Freeform 10707">
          <a:extLst>
            <a:ext uri="{FF2B5EF4-FFF2-40B4-BE49-F238E27FC236}">
              <a16:creationId xmlns:a16="http://schemas.microsoft.com/office/drawing/2014/main" id="{A7EE0742-BE3B-42B5-BE1E-0E87EE4F6CFF}"/>
            </a:ext>
          </a:extLst>
        </xdr:cNvPr>
        <xdr:cNvSpPr/>
      </xdr:nvSpPr>
      <xdr:spPr>
        <a:xfrm>
          <a:off x="0" y="28722734"/>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186611</xdr:colOff>
      <xdr:row>157</xdr:row>
      <xdr:rowOff>23327</xdr:rowOff>
    </xdr:from>
    <xdr:to>
      <xdr:col>3</xdr:col>
      <xdr:colOff>194388</xdr:colOff>
      <xdr:row>157</xdr:row>
      <xdr:rowOff>93306</xdr:rowOff>
    </xdr:to>
    <xdr:sp macro="" textlink="">
      <xdr:nvSpPr>
        <xdr:cNvPr id="1147" name="Freeform 10707">
          <a:extLst>
            <a:ext uri="{FF2B5EF4-FFF2-40B4-BE49-F238E27FC236}">
              <a16:creationId xmlns:a16="http://schemas.microsoft.com/office/drawing/2014/main" id="{326DEE74-5835-4394-B7E1-FB6FFBFBAAA1}"/>
            </a:ext>
          </a:extLst>
        </xdr:cNvPr>
        <xdr:cNvSpPr/>
      </xdr:nvSpPr>
      <xdr:spPr>
        <a:xfrm>
          <a:off x="730897" y="28722735"/>
          <a:ext cx="909736" cy="6997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194387</xdr:colOff>
      <xdr:row>157</xdr:row>
      <xdr:rowOff>31102</xdr:rowOff>
    </xdr:from>
    <xdr:to>
      <xdr:col>5</xdr:col>
      <xdr:colOff>178835</xdr:colOff>
      <xdr:row>157</xdr:row>
      <xdr:rowOff>108858</xdr:rowOff>
    </xdr:to>
    <xdr:sp macro="" textlink="">
      <xdr:nvSpPr>
        <xdr:cNvPr id="1149" name="Freeform 10707">
          <a:extLst>
            <a:ext uri="{FF2B5EF4-FFF2-40B4-BE49-F238E27FC236}">
              <a16:creationId xmlns:a16="http://schemas.microsoft.com/office/drawing/2014/main" id="{CCFA1EA2-C9C2-41A8-A2DC-26DA6077318D}"/>
            </a:ext>
          </a:extLst>
        </xdr:cNvPr>
        <xdr:cNvSpPr/>
      </xdr:nvSpPr>
      <xdr:spPr>
        <a:xfrm>
          <a:off x="1640632" y="28730510"/>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178837</xdr:colOff>
      <xdr:row>157</xdr:row>
      <xdr:rowOff>38878</xdr:rowOff>
    </xdr:from>
    <xdr:to>
      <xdr:col>7</xdr:col>
      <xdr:colOff>178835</xdr:colOff>
      <xdr:row>157</xdr:row>
      <xdr:rowOff>116634</xdr:rowOff>
    </xdr:to>
    <xdr:sp macro="" textlink="">
      <xdr:nvSpPr>
        <xdr:cNvPr id="1151" name="Freeform 10707">
          <a:extLst>
            <a:ext uri="{FF2B5EF4-FFF2-40B4-BE49-F238E27FC236}">
              <a16:creationId xmlns:a16="http://schemas.microsoft.com/office/drawing/2014/main" id="{8DEF2D11-283F-43C7-8289-B5548910216E}"/>
            </a:ext>
          </a:extLst>
        </xdr:cNvPr>
        <xdr:cNvSpPr/>
      </xdr:nvSpPr>
      <xdr:spPr>
        <a:xfrm>
          <a:off x="2441510" y="28738286"/>
          <a:ext cx="800876"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163285</xdr:colOff>
      <xdr:row>204</xdr:row>
      <xdr:rowOff>46652</xdr:rowOff>
    </xdr:from>
    <xdr:to>
      <xdr:col>3</xdr:col>
      <xdr:colOff>209939</xdr:colOff>
      <xdr:row>204</xdr:row>
      <xdr:rowOff>171060</xdr:rowOff>
    </xdr:to>
    <xdr:sp macro="" textlink="">
      <xdr:nvSpPr>
        <xdr:cNvPr id="1152" name="Freeform 10707">
          <a:extLst>
            <a:ext uri="{FF2B5EF4-FFF2-40B4-BE49-F238E27FC236}">
              <a16:creationId xmlns:a16="http://schemas.microsoft.com/office/drawing/2014/main" id="{C3F3AE4F-F416-4C26-9686-BE3861D2B7AD}"/>
            </a:ext>
          </a:extLst>
        </xdr:cNvPr>
        <xdr:cNvSpPr/>
      </xdr:nvSpPr>
      <xdr:spPr>
        <a:xfrm>
          <a:off x="707571" y="37151387"/>
          <a:ext cx="948613" cy="124408"/>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155510</xdr:colOff>
      <xdr:row>204</xdr:row>
      <xdr:rowOff>46653</xdr:rowOff>
    </xdr:from>
    <xdr:to>
      <xdr:col>5</xdr:col>
      <xdr:colOff>163287</xdr:colOff>
      <xdr:row>204</xdr:row>
      <xdr:rowOff>171062</xdr:rowOff>
    </xdr:to>
    <xdr:sp macro="" textlink="">
      <xdr:nvSpPr>
        <xdr:cNvPr id="1156" name="Freeform 10707">
          <a:extLst>
            <a:ext uri="{FF2B5EF4-FFF2-40B4-BE49-F238E27FC236}">
              <a16:creationId xmlns:a16="http://schemas.microsoft.com/office/drawing/2014/main" id="{582BA4AD-99FA-45D0-BA23-9F13C594F9F9}"/>
            </a:ext>
          </a:extLst>
        </xdr:cNvPr>
        <xdr:cNvSpPr/>
      </xdr:nvSpPr>
      <xdr:spPr>
        <a:xfrm>
          <a:off x="1601755" y="37151388"/>
          <a:ext cx="824205" cy="12440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6</xdr:col>
      <xdr:colOff>272142</xdr:colOff>
      <xdr:row>151</xdr:row>
      <xdr:rowOff>124407</xdr:rowOff>
    </xdr:from>
    <xdr:to>
      <xdr:col>7</xdr:col>
      <xdr:colOff>84830</xdr:colOff>
      <xdr:row>153</xdr:row>
      <xdr:rowOff>123137</xdr:rowOff>
    </xdr:to>
    <xdr:sp macro="" textlink="">
      <xdr:nvSpPr>
        <xdr:cNvPr id="1157" name="Minus 2830">
          <a:extLst>
            <a:ext uri="{FF2B5EF4-FFF2-40B4-BE49-F238E27FC236}">
              <a16:creationId xmlns:a16="http://schemas.microsoft.com/office/drawing/2014/main" id="{80DBF065-1B3C-48BE-A15C-C302F6D10415}"/>
            </a:ext>
          </a:extLst>
        </xdr:cNvPr>
        <xdr:cNvSpPr/>
      </xdr:nvSpPr>
      <xdr:spPr>
        <a:xfrm rot="16200000">
          <a:off x="2846121" y="27804938"/>
          <a:ext cx="356403" cy="248117"/>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373225</xdr:colOff>
      <xdr:row>178</xdr:row>
      <xdr:rowOff>132184</xdr:rowOff>
    </xdr:from>
    <xdr:to>
      <xdr:col>1</xdr:col>
      <xdr:colOff>77211</xdr:colOff>
      <xdr:row>180</xdr:row>
      <xdr:rowOff>130914</xdr:rowOff>
    </xdr:to>
    <xdr:sp macro="" textlink="">
      <xdr:nvSpPr>
        <xdr:cNvPr id="1158" name="Minus 2830">
          <a:extLst>
            <a:ext uri="{FF2B5EF4-FFF2-40B4-BE49-F238E27FC236}">
              <a16:creationId xmlns:a16="http://schemas.microsoft.com/office/drawing/2014/main" id="{4E1B3331-4DDD-445C-A430-A7FEC22B26F8}"/>
            </a:ext>
          </a:extLst>
        </xdr:cNvPr>
        <xdr:cNvSpPr/>
      </xdr:nvSpPr>
      <xdr:spPr>
        <a:xfrm rot="16200000">
          <a:off x="319159" y="32641230"/>
          <a:ext cx="356403" cy="24827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0</xdr:colOff>
      <xdr:row>324</xdr:row>
      <xdr:rowOff>31102</xdr:rowOff>
    </xdr:from>
    <xdr:to>
      <xdr:col>1</xdr:col>
      <xdr:colOff>217714</xdr:colOff>
      <xdr:row>324</xdr:row>
      <xdr:rowOff>139959</xdr:rowOff>
    </xdr:to>
    <xdr:sp macro="" textlink="">
      <xdr:nvSpPr>
        <xdr:cNvPr id="1159" name="Freeform 10707">
          <a:extLst>
            <a:ext uri="{FF2B5EF4-FFF2-40B4-BE49-F238E27FC236}">
              <a16:creationId xmlns:a16="http://schemas.microsoft.com/office/drawing/2014/main" id="{3DF697C1-7C9E-4574-A572-CE188881AD50}"/>
            </a:ext>
          </a:extLst>
        </xdr:cNvPr>
        <xdr:cNvSpPr/>
      </xdr:nvSpPr>
      <xdr:spPr>
        <a:xfrm>
          <a:off x="0" y="58596245"/>
          <a:ext cx="762000" cy="10885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139959</xdr:colOff>
      <xdr:row>251</xdr:row>
      <xdr:rowOff>62204</xdr:rowOff>
    </xdr:from>
    <xdr:to>
      <xdr:col>23</xdr:col>
      <xdr:colOff>172810</xdr:colOff>
      <xdr:row>251</xdr:row>
      <xdr:rowOff>166979</xdr:rowOff>
    </xdr:to>
    <xdr:sp macro="" textlink="">
      <xdr:nvSpPr>
        <xdr:cNvPr id="1160" name="Freeform 10707">
          <a:extLst>
            <a:ext uri="{FF2B5EF4-FFF2-40B4-BE49-F238E27FC236}">
              <a16:creationId xmlns:a16="http://schemas.microsoft.com/office/drawing/2014/main" id="{D7FCA645-1911-4EA2-9ECF-293DEF8CBA50}"/>
            </a:ext>
          </a:extLst>
        </xdr:cNvPr>
        <xdr:cNvSpPr/>
      </xdr:nvSpPr>
      <xdr:spPr>
        <a:xfrm>
          <a:off x="8724122" y="45572265"/>
          <a:ext cx="810402" cy="10477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4</xdr:col>
      <xdr:colOff>272143</xdr:colOff>
      <xdr:row>178</xdr:row>
      <xdr:rowOff>139959</xdr:rowOff>
    </xdr:from>
    <xdr:to>
      <xdr:col>5</xdr:col>
      <xdr:colOff>85454</xdr:colOff>
      <xdr:row>180</xdr:row>
      <xdr:rowOff>138689</xdr:rowOff>
    </xdr:to>
    <xdr:sp macro="" textlink="">
      <xdr:nvSpPr>
        <xdr:cNvPr id="1161" name="Minus 2830">
          <a:extLst>
            <a:ext uri="{FF2B5EF4-FFF2-40B4-BE49-F238E27FC236}">
              <a16:creationId xmlns:a16="http://schemas.microsoft.com/office/drawing/2014/main" id="{80F54252-8E99-4671-8DEA-B6A53F6508B1}"/>
            </a:ext>
          </a:extLst>
        </xdr:cNvPr>
        <xdr:cNvSpPr/>
      </xdr:nvSpPr>
      <xdr:spPr>
        <a:xfrm rot="16200000">
          <a:off x="2045556" y="32648771"/>
          <a:ext cx="356403" cy="24873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272143</xdr:colOff>
      <xdr:row>178</xdr:row>
      <xdr:rowOff>139959</xdr:rowOff>
    </xdr:from>
    <xdr:to>
      <xdr:col>7</xdr:col>
      <xdr:colOff>85453</xdr:colOff>
      <xdr:row>180</xdr:row>
      <xdr:rowOff>138689</xdr:rowOff>
    </xdr:to>
    <xdr:sp macro="" textlink="">
      <xdr:nvSpPr>
        <xdr:cNvPr id="1162" name="Minus 2830">
          <a:extLst>
            <a:ext uri="{FF2B5EF4-FFF2-40B4-BE49-F238E27FC236}">
              <a16:creationId xmlns:a16="http://schemas.microsoft.com/office/drawing/2014/main" id="{DCD4551E-6E57-46D5-B72D-626CDDBADE84}"/>
            </a:ext>
          </a:extLst>
        </xdr:cNvPr>
        <xdr:cNvSpPr/>
      </xdr:nvSpPr>
      <xdr:spPr>
        <a:xfrm rot="16200000">
          <a:off x="2846433" y="32648771"/>
          <a:ext cx="356403" cy="24873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342122</xdr:colOff>
      <xdr:row>178</xdr:row>
      <xdr:rowOff>116632</xdr:rowOff>
    </xdr:from>
    <xdr:to>
      <xdr:col>3</xdr:col>
      <xdr:colOff>77677</xdr:colOff>
      <xdr:row>180</xdr:row>
      <xdr:rowOff>115362</xdr:rowOff>
    </xdr:to>
    <xdr:sp macro="" textlink="">
      <xdr:nvSpPr>
        <xdr:cNvPr id="1163" name="Minus 2830">
          <a:extLst>
            <a:ext uri="{FF2B5EF4-FFF2-40B4-BE49-F238E27FC236}">
              <a16:creationId xmlns:a16="http://schemas.microsoft.com/office/drawing/2014/main" id="{13FA31FA-46A4-45EF-B2DE-11A3D2E8E8E6}"/>
            </a:ext>
          </a:extLst>
        </xdr:cNvPr>
        <xdr:cNvSpPr/>
      </xdr:nvSpPr>
      <xdr:spPr>
        <a:xfrm rot="16200000">
          <a:off x="1221351" y="32625444"/>
          <a:ext cx="356403" cy="24873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241041</xdr:colOff>
      <xdr:row>169</xdr:row>
      <xdr:rowOff>147735</xdr:rowOff>
    </xdr:from>
    <xdr:to>
      <xdr:col>27</xdr:col>
      <xdr:colOff>101005</xdr:colOff>
      <xdr:row>171</xdr:row>
      <xdr:rowOff>146465</xdr:rowOff>
    </xdr:to>
    <xdr:sp macro="" textlink="">
      <xdr:nvSpPr>
        <xdr:cNvPr id="1165" name="Minus 2830">
          <a:extLst>
            <a:ext uri="{FF2B5EF4-FFF2-40B4-BE49-F238E27FC236}">
              <a16:creationId xmlns:a16="http://schemas.microsoft.com/office/drawing/2014/main" id="{4F5EAF3A-65E3-46E8-96C4-2ADD6F31E541}"/>
            </a:ext>
          </a:extLst>
        </xdr:cNvPr>
        <xdr:cNvSpPr/>
      </xdr:nvSpPr>
      <xdr:spPr>
        <a:xfrm rot="16200000">
          <a:off x="10684148" y="31047016"/>
          <a:ext cx="356403" cy="24873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21</xdr:col>
      <xdr:colOff>171061</xdr:colOff>
      <xdr:row>175</xdr:row>
      <xdr:rowOff>62204</xdr:rowOff>
    </xdr:from>
    <xdr:to>
      <xdr:col>23</xdr:col>
      <xdr:colOff>171063</xdr:colOff>
      <xdr:row>175</xdr:row>
      <xdr:rowOff>155511</xdr:rowOff>
    </xdr:to>
    <xdr:sp macro="" textlink="">
      <xdr:nvSpPr>
        <xdr:cNvPr id="1166" name="Freeform 10707">
          <a:extLst>
            <a:ext uri="{FF2B5EF4-FFF2-40B4-BE49-F238E27FC236}">
              <a16:creationId xmlns:a16="http://schemas.microsoft.com/office/drawing/2014/main" id="{1FD3C11F-4183-466E-93E2-E2FB55D546A0}"/>
            </a:ext>
          </a:extLst>
        </xdr:cNvPr>
        <xdr:cNvSpPr/>
      </xdr:nvSpPr>
      <xdr:spPr>
        <a:xfrm>
          <a:off x="8755224" y="31980673"/>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147735</xdr:colOff>
      <xdr:row>175</xdr:row>
      <xdr:rowOff>46655</xdr:rowOff>
    </xdr:from>
    <xdr:to>
      <xdr:col>25</xdr:col>
      <xdr:colOff>202164</xdr:colOff>
      <xdr:row>175</xdr:row>
      <xdr:rowOff>171064</xdr:rowOff>
    </xdr:to>
    <xdr:sp macro="" textlink="">
      <xdr:nvSpPr>
        <xdr:cNvPr id="1167" name="Freeform 10707">
          <a:extLst>
            <a:ext uri="{FF2B5EF4-FFF2-40B4-BE49-F238E27FC236}">
              <a16:creationId xmlns:a16="http://schemas.microsoft.com/office/drawing/2014/main" id="{DD7191C8-2372-4F02-BABC-13D2C85DD998}"/>
            </a:ext>
          </a:extLst>
        </xdr:cNvPr>
        <xdr:cNvSpPr/>
      </xdr:nvSpPr>
      <xdr:spPr>
        <a:xfrm>
          <a:off x="9509449" y="31965124"/>
          <a:ext cx="824205" cy="12440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155511</xdr:colOff>
      <xdr:row>175</xdr:row>
      <xdr:rowOff>46654</xdr:rowOff>
    </xdr:from>
    <xdr:to>
      <xdr:col>27</xdr:col>
      <xdr:colOff>186614</xdr:colOff>
      <xdr:row>175</xdr:row>
      <xdr:rowOff>171063</xdr:rowOff>
    </xdr:to>
    <xdr:sp macro="" textlink="">
      <xdr:nvSpPr>
        <xdr:cNvPr id="1169" name="Freeform 10707">
          <a:extLst>
            <a:ext uri="{FF2B5EF4-FFF2-40B4-BE49-F238E27FC236}">
              <a16:creationId xmlns:a16="http://schemas.microsoft.com/office/drawing/2014/main" id="{95B4FA71-B163-40BE-A4F5-C70B6B639068}"/>
            </a:ext>
          </a:extLst>
        </xdr:cNvPr>
        <xdr:cNvSpPr/>
      </xdr:nvSpPr>
      <xdr:spPr>
        <a:xfrm>
          <a:off x="10287001" y="31965123"/>
          <a:ext cx="785327" cy="12440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1</xdr:colOff>
      <xdr:row>184</xdr:row>
      <xdr:rowOff>31102</xdr:rowOff>
    </xdr:from>
    <xdr:to>
      <xdr:col>1</xdr:col>
      <xdr:colOff>186613</xdr:colOff>
      <xdr:row>184</xdr:row>
      <xdr:rowOff>163286</xdr:rowOff>
    </xdr:to>
    <xdr:sp macro="" textlink="">
      <xdr:nvSpPr>
        <xdr:cNvPr id="1170" name="Freeform 10707">
          <a:extLst>
            <a:ext uri="{FF2B5EF4-FFF2-40B4-BE49-F238E27FC236}">
              <a16:creationId xmlns:a16="http://schemas.microsoft.com/office/drawing/2014/main" id="{D0BE351B-42FD-4D2A-A9AD-94E4B64B099C}"/>
            </a:ext>
          </a:extLst>
        </xdr:cNvPr>
        <xdr:cNvSpPr/>
      </xdr:nvSpPr>
      <xdr:spPr>
        <a:xfrm>
          <a:off x="1" y="33559102"/>
          <a:ext cx="730898" cy="132184"/>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22</xdr:col>
      <xdr:colOff>303246</xdr:colOff>
      <xdr:row>115</xdr:row>
      <xdr:rowOff>132184</xdr:rowOff>
    </xdr:from>
    <xdr:to>
      <xdr:col>23</xdr:col>
      <xdr:colOff>50586</xdr:colOff>
      <xdr:row>117</xdr:row>
      <xdr:rowOff>131161</xdr:rowOff>
    </xdr:to>
    <xdr:sp macro="" textlink="">
      <xdr:nvSpPr>
        <xdr:cNvPr id="1172" name="Minus 2815">
          <a:extLst>
            <a:ext uri="{FF2B5EF4-FFF2-40B4-BE49-F238E27FC236}">
              <a16:creationId xmlns:a16="http://schemas.microsoft.com/office/drawing/2014/main" id="{68C6F416-CA3E-4DC5-9DA8-8E86A2E7C008}"/>
            </a:ext>
          </a:extLst>
        </xdr:cNvPr>
        <xdr:cNvSpPr/>
      </xdr:nvSpPr>
      <xdr:spPr>
        <a:xfrm rot="16200000">
          <a:off x="9154253" y="21419054"/>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349898</xdr:colOff>
      <xdr:row>151</xdr:row>
      <xdr:rowOff>124407</xdr:rowOff>
    </xdr:from>
    <xdr:to>
      <xdr:col>3</xdr:col>
      <xdr:colOff>84831</xdr:colOff>
      <xdr:row>153</xdr:row>
      <xdr:rowOff>123137</xdr:rowOff>
    </xdr:to>
    <xdr:sp macro="" textlink="">
      <xdr:nvSpPr>
        <xdr:cNvPr id="1174" name="Minus 2830">
          <a:extLst>
            <a:ext uri="{FF2B5EF4-FFF2-40B4-BE49-F238E27FC236}">
              <a16:creationId xmlns:a16="http://schemas.microsoft.com/office/drawing/2014/main" id="{D048A721-A8D5-428A-927C-9AE3F01D6E58}"/>
            </a:ext>
          </a:extLst>
        </xdr:cNvPr>
        <xdr:cNvSpPr/>
      </xdr:nvSpPr>
      <xdr:spPr>
        <a:xfrm rot="16200000">
          <a:off x="1228816" y="27804938"/>
          <a:ext cx="356403" cy="248117"/>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381000</xdr:colOff>
      <xdr:row>151</xdr:row>
      <xdr:rowOff>132182</xdr:rowOff>
    </xdr:from>
    <xdr:to>
      <xdr:col>1</xdr:col>
      <xdr:colOff>84831</xdr:colOff>
      <xdr:row>153</xdr:row>
      <xdr:rowOff>130912</xdr:rowOff>
    </xdr:to>
    <xdr:sp macro="" textlink="">
      <xdr:nvSpPr>
        <xdr:cNvPr id="1175" name="Minus 2830">
          <a:extLst>
            <a:ext uri="{FF2B5EF4-FFF2-40B4-BE49-F238E27FC236}">
              <a16:creationId xmlns:a16="http://schemas.microsoft.com/office/drawing/2014/main" id="{FEEE3189-F63C-44B3-A39D-E39F7DB8BD26}"/>
            </a:ext>
          </a:extLst>
        </xdr:cNvPr>
        <xdr:cNvSpPr/>
      </xdr:nvSpPr>
      <xdr:spPr>
        <a:xfrm rot="16200000">
          <a:off x="326857" y="27812713"/>
          <a:ext cx="356403" cy="248117"/>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256592</xdr:colOff>
      <xdr:row>169</xdr:row>
      <xdr:rowOff>116633</xdr:rowOff>
    </xdr:from>
    <xdr:to>
      <xdr:col>25</xdr:col>
      <xdr:colOff>101004</xdr:colOff>
      <xdr:row>171</xdr:row>
      <xdr:rowOff>115363</xdr:rowOff>
    </xdr:to>
    <xdr:sp macro="" textlink="">
      <xdr:nvSpPr>
        <xdr:cNvPr id="974" name="Minus 2830">
          <a:extLst>
            <a:ext uri="{FF2B5EF4-FFF2-40B4-BE49-F238E27FC236}">
              <a16:creationId xmlns:a16="http://schemas.microsoft.com/office/drawing/2014/main" id="{B2A4731C-7BBF-4ED4-BDCD-6D477D96F8A5}"/>
            </a:ext>
          </a:extLst>
        </xdr:cNvPr>
        <xdr:cNvSpPr/>
      </xdr:nvSpPr>
      <xdr:spPr>
        <a:xfrm rot="16200000">
          <a:off x="9929923" y="31015914"/>
          <a:ext cx="356403" cy="24873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318797</xdr:colOff>
      <xdr:row>115</xdr:row>
      <xdr:rowOff>132184</xdr:rowOff>
    </xdr:from>
    <xdr:to>
      <xdr:col>9</xdr:col>
      <xdr:colOff>42810</xdr:colOff>
      <xdr:row>117</xdr:row>
      <xdr:rowOff>131161</xdr:rowOff>
    </xdr:to>
    <xdr:sp macro="" textlink="">
      <xdr:nvSpPr>
        <xdr:cNvPr id="1148" name="Minus 2815">
          <a:extLst>
            <a:ext uri="{FF2B5EF4-FFF2-40B4-BE49-F238E27FC236}">
              <a16:creationId xmlns:a16="http://schemas.microsoft.com/office/drawing/2014/main" id="{E1341731-3D9E-4FE5-B6E4-62E1908A7292}"/>
            </a:ext>
          </a:extLst>
        </xdr:cNvPr>
        <xdr:cNvSpPr/>
      </xdr:nvSpPr>
      <xdr:spPr>
        <a:xfrm rot="16200000">
          <a:off x="3649192" y="21419054"/>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248817</xdr:colOff>
      <xdr:row>169</xdr:row>
      <xdr:rowOff>139959</xdr:rowOff>
    </xdr:from>
    <xdr:to>
      <xdr:col>17</xdr:col>
      <xdr:colOff>77366</xdr:colOff>
      <xdr:row>171</xdr:row>
      <xdr:rowOff>138689</xdr:rowOff>
    </xdr:to>
    <xdr:sp macro="" textlink="">
      <xdr:nvSpPr>
        <xdr:cNvPr id="1168" name="Minus 2830">
          <a:extLst>
            <a:ext uri="{FF2B5EF4-FFF2-40B4-BE49-F238E27FC236}">
              <a16:creationId xmlns:a16="http://schemas.microsoft.com/office/drawing/2014/main" id="{9ED786F7-4C6E-47C8-8205-5F6924ACA0B9}"/>
            </a:ext>
          </a:extLst>
        </xdr:cNvPr>
        <xdr:cNvSpPr/>
      </xdr:nvSpPr>
      <xdr:spPr>
        <a:xfrm rot="16200000">
          <a:off x="6780686" y="31039396"/>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279918</xdr:colOff>
      <xdr:row>169</xdr:row>
      <xdr:rowOff>132184</xdr:rowOff>
    </xdr:from>
    <xdr:to>
      <xdr:col>21</xdr:col>
      <xdr:colOff>92917</xdr:colOff>
      <xdr:row>171</xdr:row>
      <xdr:rowOff>130914</xdr:rowOff>
    </xdr:to>
    <xdr:sp macro="" textlink="">
      <xdr:nvSpPr>
        <xdr:cNvPr id="1176" name="Minus 2830">
          <a:extLst>
            <a:ext uri="{FF2B5EF4-FFF2-40B4-BE49-F238E27FC236}">
              <a16:creationId xmlns:a16="http://schemas.microsoft.com/office/drawing/2014/main" id="{647234FB-5B4A-4AE2-8DC9-63E5AE5D851C}"/>
            </a:ext>
          </a:extLst>
        </xdr:cNvPr>
        <xdr:cNvSpPr/>
      </xdr:nvSpPr>
      <xdr:spPr>
        <a:xfrm rot="16200000">
          <a:off x="8374665" y="31031621"/>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279918</xdr:colOff>
      <xdr:row>169</xdr:row>
      <xdr:rowOff>147734</xdr:rowOff>
    </xdr:from>
    <xdr:to>
      <xdr:col>9</xdr:col>
      <xdr:colOff>92916</xdr:colOff>
      <xdr:row>171</xdr:row>
      <xdr:rowOff>146464</xdr:rowOff>
    </xdr:to>
    <xdr:sp macro="" textlink="">
      <xdr:nvSpPr>
        <xdr:cNvPr id="1177" name="Minus 2830">
          <a:extLst>
            <a:ext uri="{FF2B5EF4-FFF2-40B4-BE49-F238E27FC236}">
              <a16:creationId xmlns:a16="http://schemas.microsoft.com/office/drawing/2014/main" id="{B078DDDD-C7CC-48E6-BAAE-27954531AB88}"/>
            </a:ext>
          </a:extLst>
        </xdr:cNvPr>
        <xdr:cNvSpPr/>
      </xdr:nvSpPr>
      <xdr:spPr>
        <a:xfrm rot="16200000">
          <a:off x="3654930" y="31047171"/>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256592</xdr:colOff>
      <xdr:row>133</xdr:row>
      <xdr:rowOff>155509</xdr:rowOff>
    </xdr:from>
    <xdr:to>
      <xdr:col>23</xdr:col>
      <xdr:colOff>92917</xdr:colOff>
      <xdr:row>135</xdr:row>
      <xdr:rowOff>154239</xdr:rowOff>
    </xdr:to>
    <xdr:sp macro="" textlink="">
      <xdr:nvSpPr>
        <xdr:cNvPr id="1178" name="Minus 2830">
          <a:extLst>
            <a:ext uri="{FF2B5EF4-FFF2-40B4-BE49-F238E27FC236}">
              <a16:creationId xmlns:a16="http://schemas.microsoft.com/office/drawing/2014/main" id="{0A7D61A9-70E8-4934-A59F-242DAA461592}"/>
            </a:ext>
          </a:extLst>
        </xdr:cNvPr>
        <xdr:cNvSpPr/>
      </xdr:nvSpPr>
      <xdr:spPr>
        <a:xfrm rot="16200000">
          <a:off x="9152216" y="24616824"/>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0</xdr:colOff>
      <xdr:row>175</xdr:row>
      <xdr:rowOff>38877</xdr:rowOff>
    </xdr:from>
    <xdr:to>
      <xdr:col>1</xdr:col>
      <xdr:colOff>194387</xdr:colOff>
      <xdr:row>175</xdr:row>
      <xdr:rowOff>132184</xdr:rowOff>
    </xdr:to>
    <xdr:sp macro="" textlink="">
      <xdr:nvSpPr>
        <xdr:cNvPr id="1179" name="Freeform 10707">
          <a:extLst>
            <a:ext uri="{FF2B5EF4-FFF2-40B4-BE49-F238E27FC236}">
              <a16:creationId xmlns:a16="http://schemas.microsoft.com/office/drawing/2014/main" id="{EEF7D1CB-DD9A-48A9-BA1F-B4CD0C39145E}"/>
            </a:ext>
          </a:extLst>
        </xdr:cNvPr>
        <xdr:cNvSpPr/>
      </xdr:nvSpPr>
      <xdr:spPr>
        <a:xfrm>
          <a:off x="0" y="31957346"/>
          <a:ext cx="73867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171061</xdr:colOff>
      <xdr:row>175</xdr:row>
      <xdr:rowOff>46653</xdr:rowOff>
    </xdr:from>
    <xdr:to>
      <xdr:col>3</xdr:col>
      <xdr:colOff>178837</xdr:colOff>
      <xdr:row>176</xdr:row>
      <xdr:rowOff>15551</xdr:rowOff>
    </xdr:to>
    <xdr:sp macro="" textlink="">
      <xdr:nvSpPr>
        <xdr:cNvPr id="1180" name="Freeform 10707">
          <a:extLst>
            <a:ext uri="{FF2B5EF4-FFF2-40B4-BE49-F238E27FC236}">
              <a16:creationId xmlns:a16="http://schemas.microsoft.com/office/drawing/2014/main" id="{8B597D2F-F142-442E-9D00-84A5B3CA1355}"/>
            </a:ext>
          </a:extLst>
        </xdr:cNvPr>
        <xdr:cNvSpPr/>
      </xdr:nvSpPr>
      <xdr:spPr>
        <a:xfrm>
          <a:off x="715347" y="31965122"/>
          <a:ext cx="909735" cy="147735"/>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178837</xdr:colOff>
      <xdr:row>175</xdr:row>
      <xdr:rowOff>46653</xdr:rowOff>
    </xdr:from>
    <xdr:to>
      <xdr:col>5</xdr:col>
      <xdr:colOff>171062</xdr:colOff>
      <xdr:row>175</xdr:row>
      <xdr:rowOff>171062</xdr:rowOff>
    </xdr:to>
    <xdr:sp macro="" textlink="">
      <xdr:nvSpPr>
        <xdr:cNvPr id="1182" name="Freeform 10707">
          <a:extLst>
            <a:ext uri="{FF2B5EF4-FFF2-40B4-BE49-F238E27FC236}">
              <a16:creationId xmlns:a16="http://schemas.microsoft.com/office/drawing/2014/main" id="{3E6FBDC1-ECFE-4B82-B07D-4BD76A20912E}"/>
            </a:ext>
          </a:extLst>
        </xdr:cNvPr>
        <xdr:cNvSpPr/>
      </xdr:nvSpPr>
      <xdr:spPr>
        <a:xfrm>
          <a:off x="1625082" y="31965122"/>
          <a:ext cx="808653" cy="124409"/>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163285</xdr:colOff>
      <xdr:row>175</xdr:row>
      <xdr:rowOff>54429</xdr:rowOff>
    </xdr:from>
    <xdr:to>
      <xdr:col>7</xdr:col>
      <xdr:colOff>178837</xdr:colOff>
      <xdr:row>175</xdr:row>
      <xdr:rowOff>171062</xdr:rowOff>
    </xdr:to>
    <xdr:sp macro="" textlink="">
      <xdr:nvSpPr>
        <xdr:cNvPr id="1184" name="Freeform 10707">
          <a:extLst>
            <a:ext uri="{FF2B5EF4-FFF2-40B4-BE49-F238E27FC236}">
              <a16:creationId xmlns:a16="http://schemas.microsoft.com/office/drawing/2014/main" id="{8022E0A5-847D-42C2-889C-0BE03F8B33F7}"/>
            </a:ext>
          </a:extLst>
        </xdr:cNvPr>
        <xdr:cNvSpPr/>
      </xdr:nvSpPr>
      <xdr:spPr>
        <a:xfrm>
          <a:off x="2425958" y="31972898"/>
          <a:ext cx="816430" cy="116633"/>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139959</xdr:colOff>
      <xdr:row>175</xdr:row>
      <xdr:rowOff>46654</xdr:rowOff>
    </xdr:from>
    <xdr:to>
      <xdr:col>9</xdr:col>
      <xdr:colOff>194387</xdr:colOff>
      <xdr:row>175</xdr:row>
      <xdr:rowOff>147735</xdr:rowOff>
    </xdr:to>
    <xdr:sp macro="" textlink="">
      <xdr:nvSpPr>
        <xdr:cNvPr id="1187" name="Freeform 10707">
          <a:extLst>
            <a:ext uri="{FF2B5EF4-FFF2-40B4-BE49-F238E27FC236}">
              <a16:creationId xmlns:a16="http://schemas.microsoft.com/office/drawing/2014/main" id="{B0CC1BD3-5C6B-47DD-99B8-249E16449EAB}"/>
            </a:ext>
          </a:extLst>
        </xdr:cNvPr>
        <xdr:cNvSpPr/>
      </xdr:nvSpPr>
      <xdr:spPr>
        <a:xfrm>
          <a:off x="3203510" y="31965123"/>
          <a:ext cx="855306" cy="101081"/>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171062</xdr:colOff>
      <xdr:row>175</xdr:row>
      <xdr:rowOff>46654</xdr:rowOff>
    </xdr:from>
    <xdr:to>
      <xdr:col>11</xdr:col>
      <xdr:colOff>163289</xdr:colOff>
      <xdr:row>175</xdr:row>
      <xdr:rowOff>139961</xdr:rowOff>
    </xdr:to>
    <xdr:sp macro="" textlink="">
      <xdr:nvSpPr>
        <xdr:cNvPr id="1188" name="Freeform 10707">
          <a:extLst>
            <a:ext uri="{FF2B5EF4-FFF2-40B4-BE49-F238E27FC236}">
              <a16:creationId xmlns:a16="http://schemas.microsoft.com/office/drawing/2014/main" id="{D67E5E8C-23A3-4EB9-8BDE-EB5916124ECA}"/>
            </a:ext>
          </a:extLst>
        </xdr:cNvPr>
        <xdr:cNvSpPr/>
      </xdr:nvSpPr>
      <xdr:spPr>
        <a:xfrm>
          <a:off x="4035491" y="31965123"/>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178837</xdr:colOff>
      <xdr:row>175</xdr:row>
      <xdr:rowOff>46653</xdr:rowOff>
    </xdr:from>
    <xdr:to>
      <xdr:col>13</xdr:col>
      <xdr:colOff>171063</xdr:colOff>
      <xdr:row>175</xdr:row>
      <xdr:rowOff>139960</xdr:rowOff>
    </xdr:to>
    <xdr:sp macro="" textlink="">
      <xdr:nvSpPr>
        <xdr:cNvPr id="1194" name="Freeform 10707">
          <a:extLst>
            <a:ext uri="{FF2B5EF4-FFF2-40B4-BE49-F238E27FC236}">
              <a16:creationId xmlns:a16="http://schemas.microsoft.com/office/drawing/2014/main" id="{3376E610-CE17-4EEA-82E7-B0DF2FC6375D}"/>
            </a:ext>
          </a:extLst>
        </xdr:cNvPr>
        <xdr:cNvSpPr/>
      </xdr:nvSpPr>
      <xdr:spPr>
        <a:xfrm>
          <a:off x="4828592" y="3196512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186612</xdr:colOff>
      <xdr:row>175</xdr:row>
      <xdr:rowOff>54429</xdr:rowOff>
    </xdr:from>
    <xdr:to>
      <xdr:col>15</xdr:col>
      <xdr:colOff>178839</xdr:colOff>
      <xdr:row>175</xdr:row>
      <xdr:rowOff>147736</xdr:rowOff>
    </xdr:to>
    <xdr:sp macro="" textlink="">
      <xdr:nvSpPr>
        <xdr:cNvPr id="1195" name="Freeform 10707">
          <a:extLst>
            <a:ext uri="{FF2B5EF4-FFF2-40B4-BE49-F238E27FC236}">
              <a16:creationId xmlns:a16="http://schemas.microsoft.com/office/drawing/2014/main" id="{2651E64E-F307-4E4E-8A6A-DA6482544BE7}"/>
            </a:ext>
          </a:extLst>
        </xdr:cNvPr>
        <xdr:cNvSpPr/>
      </xdr:nvSpPr>
      <xdr:spPr>
        <a:xfrm>
          <a:off x="5621694" y="31972898"/>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171061</xdr:colOff>
      <xdr:row>175</xdr:row>
      <xdr:rowOff>46653</xdr:rowOff>
    </xdr:from>
    <xdr:to>
      <xdr:col>17</xdr:col>
      <xdr:colOff>163287</xdr:colOff>
      <xdr:row>175</xdr:row>
      <xdr:rowOff>139960</xdr:rowOff>
    </xdr:to>
    <xdr:sp macro="" textlink="">
      <xdr:nvSpPr>
        <xdr:cNvPr id="1196" name="Freeform 10707">
          <a:extLst>
            <a:ext uri="{FF2B5EF4-FFF2-40B4-BE49-F238E27FC236}">
              <a16:creationId xmlns:a16="http://schemas.microsoft.com/office/drawing/2014/main" id="{EE7C4C1E-BC3C-40B6-9C4C-CDDD5DD158EE}"/>
            </a:ext>
          </a:extLst>
        </xdr:cNvPr>
        <xdr:cNvSpPr/>
      </xdr:nvSpPr>
      <xdr:spPr>
        <a:xfrm>
          <a:off x="6391469" y="3196512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186613</xdr:colOff>
      <xdr:row>175</xdr:row>
      <xdr:rowOff>46653</xdr:rowOff>
    </xdr:from>
    <xdr:to>
      <xdr:col>19</xdr:col>
      <xdr:colOff>186615</xdr:colOff>
      <xdr:row>175</xdr:row>
      <xdr:rowOff>139960</xdr:rowOff>
    </xdr:to>
    <xdr:sp macro="" textlink="">
      <xdr:nvSpPr>
        <xdr:cNvPr id="1197" name="Freeform 10707">
          <a:extLst>
            <a:ext uri="{FF2B5EF4-FFF2-40B4-BE49-F238E27FC236}">
              <a16:creationId xmlns:a16="http://schemas.microsoft.com/office/drawing/2014/main" id="{FC03F4DF-E340-440D-9096-451C0074B959}"/>
            </a:ext>
          </a:extLst>
        </xdr:cNvPr>
        <xdr:cNvSpPr/>
      </xdr:nvSpPr>
      <xdr:spPr>
        <a:xfrm>
          <a:off x="7192348" y="3196512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186612</xdr:colOff>
      <xdr:row>175</xdr:row>
      <xdr:rowOff>54429</xdr:rowOff>
    </xdr:from>
    <xdr:to>
      <xdr:col>21</xdr:col>
      <xdr:colOff>163288</xdr:colOff>
      <xdr:row>175</xdr:row>
      <xdr:rowOff>147736</xdr:rowOff>
    </xdr:to>
    <xdr:sp macro="" textlink="">
      <xdr:nvSpPr>
        <xdr:cNvPr id="1198" name="Freeform 10707">
          <a:extLst>
            <a:ext uri="{FF2B5EF4-FFF2-40B4-BE49-F238E27FC236}">
              <a16:creationId xmlns:a16="http://schemas.microsoft.com/office/drawing/2014/main" id="{0D2317EB-A682-4450-8E22-4F8DD4031852}"/>
            </a:ext>
          </a:extLst>
        </xdr:cNvPr>
        <xdr:cNvSpPr/>
      </xdr:nvSpPr>
      <xdr:spPr>
        <a:xfrm>
          <a:off x="7969898" y="31972898"/>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14</xdr:col>
      <xdr:colOff>264368</xdr:colOff>
      <xdr:row>169</xdr:row>
      <xdr:rowOff>132184</xdr:rowOff>
    </xdr:from>
    <xdr:to>
      <xdr:col>15</xdr:col>
      <xdr:colOff>92918</xdr:colOff>
      <xdr:row>171</xdr:row>
      <xdr:rowOff>130914</xdr:rowOff>
    </xdr:to>
    <xdr:sp macro="" textlink="">
      <xdr:nvSpPr>
        <xdr:cNvPr id="1199" name="Minus 2830">
          <a:extLst>
            <a:ext uri="{FF2B5EF4-FFF2-40B4-BE49-F238E27FC236}">
              <a16:creationId xmlns:a16="http://schemas.microsoft.com/office/drawing/2014/main" id="{74349C18-EC87-45AC-B1B1-D68B0414344E}"/>
            </a:ext>
          </a:extLst>
        </xdr:cNvPr>
        <xdr:cNvSpPr/>
      </xdr:nvSpPr>
      <xdr:spPr>
        <a:xfrm rot="16200000">
          <a:off x="6010911" y="31031621"/>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xdr:col>
      <xdr:colOff>357673</xdr:colOff>
      <xdr:row>169</xdr:row>
      <xdr:rowOff>139960</xdr:rowOff>
    </xdr:from>
    <xdr:to>
      <xdr:col>3</xdr:col>
      <xdr:colOff>92916</xdr:colOff>
      <xdr:row>171</xdr:row>
      <xdr:rowOff>138690</xdr:rowOff>
    </xdr:to>
    <xdr:sp macro="" textlink="">
      <xdr:nvSpPr>
        <xdr:cNvPr id="1200" name="Minus 2830">
          <a:extLst>
            <a:ext uri="{FF2B5EF4-FFF2-40B4-BE49-F238E27FC236}">
              <a16:creationId xmlns:a16="http://schemas.microsoft.com/office/drawing/2014/main" id="{57007F5B-E090-4504-947B-814709D75C3D}"/>
            </a:ext>
          </a:extLst>
        </xdr:cNvPr>
        <xdr:cNvSpPr/>
      </xdr:nvSpPr>
      <xdr:spPr>
        <a:xfrm rot="16200000">
          <a:off x="1236746" y="31039397"/>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256592</xdr:colOff>
      <xdr:row>169</xdr:row>
      <xdr:rowOff>139960</xdr:rowOff>
    </xdr:from>
    <xdr:to>
      <xdr:col>19</xdr:col>
      <xdr:colOff>92917</xdr:colOff>
      <xdr:row>171</xdr:row>
      <xdr:rowOff>138690</xdr:rowOff>
    </xdr:to>
    <xdr:sp macro="" textlink="">
      <xdr:nvSpPr>
        <xdr:cNvPr id="1205" name="Minus 2830">
          <a:extLst>
            <a:ext uri="{FF2B5EF4-FFF2-40B4-BE49-F238E27FC236}">
              <a16:creationId xmlns:a16="http://schemas.microsoft.com/office/drawing/2014/main" id="{6FE15444-AF17-411E-B730-4F0BB7E9D056}"/>
            </a:ext>
          </a:extLst>
        </xdr:cNvPr>
        <xdr:cNvSpPr/>
      </xdr:nvSpPr>
      <xdr:spPr>
        <a:xfrm rot="16200000">
          <a:off x="7573788" y="31039397"/>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256592</xdr:colOff>
      <xdr:row>169</xdr:row>
      <xdr:rowOff>147735</xdr:rowOff>
    </xdr:from>
    <xdr:to>
      <xdr:col>23</xdr:col>
      <xdr:colOff>92917</xdr:colOff>
      <xdr:row>171</xdr:row>
      <xdr:rowOff>146465</xdr:rowOff>
    </xdr:to>
    <xdr:sp macro="" textlink="">
      <xdr:nvSpPr>
        <xdr:cNvPr id="1209" name="Minus 2830">
          <a:extLst>
            <a:ext uri="{FF2B5EF4-FFF2-40B4-BE49-F238E27FC236}">
              <a16:creationId xmlns:a16="http://schemas.microsoft.com/office/drawing/2014/main" id="{59A57E53-37F5-4F50-8065-1146CDB9885B}"/>
            </a:ext>
          </a:extLst>
        </xdr:cNvPr>
        <xdr:cNvSpPr/>
      </xdr:nvSpPr>
      <xdr:spPr>
        <a:xfrm rot="16200000">
          <a:off x="9152216" y="31047172"/>
          <a:ext cx="356403" cy="248427"/>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0</xdr:colOff>
      <xdr:row>213</xdr:row>
      <xdr:rowOff>54429</xdr:rowOff>
    </xdr:from>
    <xdr:to>
      <xdr:col>1</xdr:col>
      <xdr:colOff>233267</xdr:colOff>
      <xdr:row>213</xdr:row>
      <xdr:rowOff>147736</xdr:rowOff>
    </xdr:to>
    <xdr:sp macro="" textlink="">
      <xdr:nvSpPr>
        <xdr:cNvPr id="1210" name="Freeform 10707">
          <a:extLst>
            <a:ext uri="{FF2B5EF4-FFF2-40B4-BE49-F238E27FC236}">
              <a16:creationId xmlns:a16="http://schemas.microsoft.com/office/drawing/2014/main" id="{E1265B24-1136-412E-987E-2BE4CD73364D}"/>
            </a:ext>
          </a:extLst>
        </xdr:cNvPr>
        <xdr:cNvSpPr/>
      </xdr:nvSpPr>
      <xdr:spPr>
        <a:xfrm>
          <a:off x="0" y="38768694"/>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209938</xdr:colOff>
      <xdr:row>213</xdr:row>
      <xdr:rowOff>62204</xdr:rowOff>
    </xdr:from>
    <xdr:to>
      <xdr:col>3</xdr:col>
      <xdr:colOff>194388</xdr:colOff>
      <xdr:row>213</xdr:row>
      <xdr:rowOff>155511</xdr:rowOff>
    </xdr:to>
    <xdr:sp macro="" textlink="">
      <xdr:nvSpPr>
        <xdr:cNvPr id="1211" name="Freeform 10707">
          <a:extLst>
            <a:ext uri="{FF2B5EF4-FFF2-40B4-BE49-F238E27FC236}">
              <a16:creationId xmlns:a16="http://schemas.microsoft.com/office/drawing/2014/main" id="{2E8CEA82-B464-44C5-B797-034463D48274}"/>
            </a:ext>
          </a:extLst>
        </xdr:cNvPr>
        <xdr:cNvSpPr/>
      </xdr:nvSpPr>
      <xdr:spPr>
        <a:xfrm>
          <a:off x="754224" y="38776469"/>
          <a:ext cx="886409"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178837</xdr:colOff>
      <xdr:row>85</xdr:row>
      <xdr:rowOff>54429</xdr:rowOff>
    </xdr:from>
    <xdr:to>
      <xdr:col>21</xdr:col>
      <xdr:colOff>155513</xdr:colOff>
      <xdr:row>85</xdr:row>
      <xdr:rowOff>147736</xdr:rowOff>
    </xdr:to>
    <xdr:sp macro="" textlink="">
      <xdr:nvSpPr>
        <xdr:cNvPr id="1212" name="Freeform 10707">
          <a:extLst>
            <a:ext uri="{FF2B5EF4-FFF2-40B4-BE49-F238E27FC236}">
              <a16:creationId xmlns:a16="http://schemas.microsoft.com/office/drawing/2014/main" id="{95D6548C-0E35-4F6A-ABDC-9CD369CCDA72}"/>
            </a:ext>
          </a:extLst>
        </xdr:cNvPr>
        <xdr:cNvSpPr/>
      </xdr:nvSpPr>
      <xdr:spPr>
        <a:xfrm>
          <a:off x="7962123" y="1587759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171061</xdr:colOff>
      <xdr:row>85</xdr:row>
      <xdr:rowOff>62204</xdr:rowOff>
    </xdr:from>
    <xdr:to>
      <xdr:col>23</xdr:col>
      <xdr:colOff>171063</xdr:colOff>
      <xdr:row>85</xdr:row>
      <xdr:rowOff>155511</xdr:rowOff>
    </xdr:to>
    <xdr:sp macro="" textlink="">
      <xdr:nvSpPr>
        <xdr:cNvPr id="1213" name="Freeform 10707">
          <a:extLst>
            <a:ext uri="{FF2B5EF4-FFF2-40B4-BE49-F238E27FC236}">
              <a16:creationId xmlns:a16="http://schemas.microsoft.com/office/drawing/2014/main" id="{164E3C76-985D-4BAB-9A86-8574A139785F}"/>
            </a:ext>
          </a:extLst>
        </xdr:cNvPr>
        <xdr:cNvSpPr/>
      </xdr:nvSpPr>
      <xdr:spPr>
        <a:xfrm>
          <a:off x="8755224" y="15885367"/>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178837</xdr:colOff>
      <xdr:row>85</xdr:row>
      <xdr:rowOff>54429</xdr:rowOff>
    </xdr:from>
    <xdr:to>
      <xdr:col>25</xdr:col>
      <xdr:colOff>186614</xdr:colOff>
      <xdr:row>85</xdr:row>
      <xdr:rowOff>147736</xdr:rowOff>
    </xdr:to>
    <xdr:sp macro="" textlink="">
      <xdr:nvSpPr>
        <xdr:cNvPr id="1214" name="Freeform 10707">
          <a:extLst>
            <a:ext uri="{FF2B5EF4-FFF2-40B4-BE49-F238E27FC236}">
              <a16:creationId xmlns:a16="http://schemas.microsoft.com/office/drawing/2014/main" id="{B034D0D3-73A5-4258-89C8-4E172C9D0F96}"/>
            </a:ext>
          </a:extLst>
        </xdr:cNvPr>
        <xdr:cNvSpPr/>
      </xdr:nvSpPr>
      <xdr:spPr>
        <a:xfrm>
          <a:off x="9540551" y="1587759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171061</xdr:colOff>
      <xdr:row>85</xdr:row>
      <xdr:rowOff>54428</xdr:rowOff>
    </xdr:from>
    <xdr:to>
      <xdr:col>27</xdr:col>
      <xdr:colOff>194390</xdr:colOff>
      <xdr:row>85</xdr:row>
      <xdr:rowOff>147735</xdr:rowOff>
    </xdr:to>
    <xdr:sp macro="" textlink="">
      <xdr:nvSpPr>
        <xdr:cNvPr id="1215" name="Freeform 10707">
          <a:extLst>
            <a:ext uri="{FF2B5EF4-FFF2-40B4-BE49-F238E27FC236}">
              <a16:creationId xmlns:a16="http://schemas.microsoft.com/office/drawing/2014/main" id="{695F2A6D-DD28-45BB-A89A-07CA33BEDB2B}"/>
            </a:ext>
          </a:extLst>
        </xdr:cNvPr>
        <xdr:cNvSpPr/>
      </xdr:nvSpPr>
      <xdr:spPr>
        <a:xfrm>
          <a:off x="10302551" y="15877591"/>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0</xdr:colOff>
      <xdr:row>94</xdr:row>
      <xdr:rowOff>38878</xdr:rowOff>
    </xdr:from>
    <xdr:to>
      <xdr:col>1</xdr:col>
      <xdr:colOff>233267</xdr:colOff>
      <xdr:row>94</xdr:row>
      <xdr:rowOff>132185</xdr:rowOff>
    </xdr:to>
    <xdr:sp macro="" textlink="">
      <xdr:nvSpPr>
        <xdr:cNvPr id="1218" name="Freeform 10707">
          <a:extLst>
            <a:ext uri="{FF2B5EF4-FFF2-40B4-BE49-F238E27FC236}">
              <a16:creationId xmlns:a16="http://schemas.microsoft.com/office/drawing/2014/main" id="{DFC9893D-79FC-4254-904A-FA68AC82AAEE}"/>
            </a:ext>
          </a:extLst>
        </xdr:cNvPr>
        <xdr:cNvSpPr/>
      </xdr:nvSpPr>
      <xdr:spPr>
        <a:xfrm>
          <a:off x="0" y="1747157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225489</xdr:colOff>
      <xdr:row>94</xdr:row>
      <xdr:rowOff>54428</xdr:rowOff>
    </xdr:from>
    <xdr:to>
      <xdr:col>3</xdr:col>
      <xdr:colOff>178837</xdr:colOff>
      <xdr:row>94</xdr:row>
      <xdr:rowOff>147735</xdr:rowOff>
    </xdr:to>
    <xdr:sp macro="" textlink="">
      <xdr:nvSpPr>
        <xdr:cNvPr id="1219" name="Freeform 10707">
          <a:extLst>
            <a:ext uri="{FF2B5EF4-FFF2-40B4-BE49-F238E27FC236}">
              <a16:creationId xmlns:a16="http://schemas.microsoft.com/office/drawing/2014/main" id="{22691A7A-AFF8-4E66-9815-A90C7BC3B2CC}"/>
            </a:ext>
          </a:extLst>
        </xdr:cNvPr>
        <xdr:cNvSpPr/>
      </xdr:nvSpPr>
      <xdr:spPr>
        <a:xfrm>
          <a:off x="769775" y="17487122"/>
          <a:ext cx="85530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163286</xdr:colOff>
      <xdr:row>94</xdr:row>
      <xdr:rowOff>54430</xdr:rowOff>
    </xdr:from>
    <xdr:to>
      <xdr:col>5</xdr:col>
      <xdr:colOff>171062</xdr:colOff>
      <xdr:row>94</xdr:row>
      <xdr:rowOff>139960</xdr:rowOff>
    </xdr:to>
    <xdr:sp macro="" textlink="">
      <xdr:nvSpPr>
        <xdr:cNvPr id="1221" name="Freeform 10707">
          <a:extLst>
            <a:ext uri="{FF2B5EF4-FFF2-40B4-BE49-F238E27FC236}">
              <a16:creationId xmlns:a16="http://schemas.microsoft.com/office/drawing/2014/main" id="{410F3FB2-43A8-4E6E-910C-73521CE41A1A}"/>
            </a:ext>
          </a:extLst>
        </xdr:cNvPr>
        <xdr:cNvSpPr/>
      </xdr:nvSpPr>
      <xdr:spPr>
        <a:xfrm>
          <a:off x="1609531" y="17487124"/>
          <a:ext cx="824204" cy="8553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186612</xdr:colOff>
      <xdr:row>94</xdr:row>
      <xdr:rowOff>54428</xdr:rowOff>
    </xdr:from>
    <xdr:to>
      <xdr:col>7</xdr:col>
      <xdr:colOff>163287</xdr:colOff>
      <xdr:row>94</xdr:row>
      <xdr:rowOff>147735</xdr:rowOff>
    </xdr:to>
    <xdr:sp macro="" textlink="">
      <xdr:nvSpPr>
        <xdr:cNvPr id="1222" name="Freeform 10707">
          <a:extLst>
            <a:ext uri="{FF2B5EF4-FFF2-40B4-BE49-F238E27FC236}">
              <a16:creationId xmlns:a16="http://schemas.microsoft.com/office/drawing/2014/main" id="{75276754-3ACB-4D78-AA78-0E1A62FC313F}"/>
            </a:ext>
          </a:extLst>
        </xdr:cNvPr>
        <xdr:cNvSpPr/>
      </xdr:nvSpPr>
      <xdr:spPr>
        <a:xfrm>
          <a:off x="2449285" y="17487122"/>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186612</xdr:colOff>
      <xdr:row>94</xdr:row>
      <xdr:rowOff>69980</xdr:rowOff>
    </xdr:from>
    <xdr:to>
      <xdr:col>9</xdr:col>
      <xdr:colOff>163287</xdr:colOff>
      <xdr:row>94</xdr:row>
      <xdr:rowOff>163287</xdr:rowOff>
    </xdr:to>
    <xdr:sp macro="" textlink="">
      <xdr:nvSpPr>
        <xdr:cNvPr id="1227" name="Freeform 10707">
          <a:extLst>
            <a:ext uri="{FF2B5EF4-FFF2-40B4-BE49-F238E27FC236}">
              <a16:creationId xmlns:a16="http://schemas.microsoft.com/office/drawing/2014/main" id="{93B8A5C5-A827-4FDD-A97F-D23BC26C3827}"/>
            </a:ext>
          </a:extLst>
        </xdr:cNvPr>
        <xdr:cNvSpPr/>
      </xdr:nvSpPr>
      <xdr:spPr>
        <a:xfrm>
          <a:off x="3250163" y="17502674"/>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194388</xdr:colOff>
      <xdr:row>94</xdr:row>
      <xdr:rowOff>62204</xdr:rowOff>
    </xdr:from>
    <xdr:to>
      <xdr:col>11</xdr:col>
      <xdr:colOff>186615</xdr:colOff>
      <xdr:row>94</xdr:row>
      <xdr:rowOff>155511</xdr:rowOff>
    </xdr:to>
    <xdr:sp macro="" textlink="">
      <xdr:nvSpPr>
        <xdr:cNvPr id="1228" name="Freeform 10707">
          <a:extLst>
            <a:ext uri="{FF2B5EF4-FFF2-40B4-BE49-F238E27FC236}">
              <a16:creationId xmlns:a16="http://schemas.microsoft.com/office/drawing/2014/main" id="{4A275D36-A990-4A8E-A0C5-3967478A2A16}"/>
            </a:ext>
          </a:extLst>
        </xdr:cNvPr>
        <xdr:cNvSpPr/>
      </xdr:nvSpPr>
      <xdr:spPr>
        <a:xfrm>
          <a:off x="4058817" y="17494898"/>
          <a:ext cx="777553"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6</xdr:col>
      <xdr:colOff>318796</xdr:colOff>
      <xdr:row>97</xdr:row>
      <xdr:rowOff>139959</xdr:rowOff>
    </xdr:from>
    <xdr:to>
      <xdr:col>7</xdr:col>
      <xdr:colOff>42809</xdr:colOff>
      <xdr:row>99</xdr:row>
      <xdr:rowOff>138936</xdr:rowOff>
    </xdr:to>
    <xdr:sp macro="" textlink="">
      <xdr:nvSpPr>
        <xdr:cNvPr id="1229" name="Minus 2815">
          <a:extLst>
            <a:ext uri="{FF2B5EF4-FFF2-40B4-BE49-F238E27FC236}">
              <a16:creationId xmlns:a16="http://schemas.microsoft.com/office/drawing/2014/main" id="{E6BC9198-F1AA-478E-BCBA-369C93F33013}"/>
            </a:ext>
          </a:extLst>
        </xdr:cNvPr>
        <xdr:cNvSpPr/>
      </xdr:nvSpPr>
      <xdr:spPr>
        <a:xfrm rot="16200000">
          <a:off x="2848313" y="18207768"/>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342123</xdr:colOff>
      <xdr:row>97</xdr:row>
      <xdr:rowOff>155511</xdr:rowOff>
    </xdr:from>
    <xdr:to>
      <xdr:col>5</xdr:col>
      <xdr:colOff>66137</xdr:colOff>
      <xdr:row>99</xdr:row>
      <xdr:rowOff>154488</xdr:rowOff>
    </xdr:to>
    <xdr:sp macro="" textlink="">
      <xdr:nvSpPr>
        <xdr:cNvPr id="1230" name="Minus 2815">
          <a:extLst>
            <a:ext uri="{FF2B5EF4-FFF2-40B4-BE49-F238E27FC236}">
              <a16:creationId xmlns:a16="http://schemas.microsoft.com/office/drawing/2014/main" id="{7600B812-EFE2-42B9-B9C7-C23CC8E5602D}"/>
            </a:ext>
          </a:extLst>
        </xdr:cNvPr>
        <xdr:cNvSpPr/>
      </xdr:nvSpPr>
      <xdr:spPr>
        <a:xfrm rot="16200000">
          <a:off x="2070763" y="18223320"/>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435429</xdr:colOff>
      <xdr:row>97</xdr:row>
      <xdr:rowOff>147736</xdr:rowOff>
    </xdr:from>
    <xdr:to>
      <xdr:col>1</xdr:col>
      <xdr:colOff>50585</xdr:colOff>
      <xdr:row>99</xdr:row>
      <xdr:rowOff>146713</xdr:rowOff>
    </xdr:to>
    <xdr:sp macro="" textlink="">
      <xdr:nvSpPr>
        <xdr:cNvPr id="1231" name="Minus 2815">
          <a:extLst>
            <a:ext uri="{FF2B5EF4-FFF2-40B4-BE49-F238E27FC236}">
              <a16:creationId xmlns:a16="http://schemas.microsoft.com/office/drawing/2014/main" id="{2A2DF0C8-8973-4347-82E8-D0CE81290C3E}"/>
            </a:ext>
          </a:extLst>
        </xdr:cNvPr>
        <xdr:cNvSpPr/>
      </xdr:nvSpPr>
      <xdr:spPr>
        <a:xfrm rot="16200000">
          <a:off x="336824" y="18215545"/>
          <a:ext cx="356651" cy="159442"/>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297181</xdr:colOff>
      <xdr:row>115</xdr:row>
      <xdr:rowOff>129540</xdr:rowOff>
    </xdr:from>
    <xdr:to>
      <xdr:col>19</xdr:col>
      <xdr:colOff>44055</xdr:colOff>
      <xdr:row>117</xdr:row>
      <xdr:rowOff>128517</xdr:rowOff>
    </xdr:to>
    <xdr:sp macro="" textlink="">
      <xdr:nvSpPr>
        <xdr:cNvPr id="1233" name="Minus 2815">
          <a:extLst>
            <a:ext uri="{FF2B5EF4-FFF2-40B4-BE49-F238E27FC236}">
              <a16:creationId xmlns:a16="http://schemas.microsoft.com/office/drawing/2014/main" id="{A8C3B901-B0C1-44DF-83DE-8A9B65C5814A}"/>
            </a:ext>
          </a:extLst>
        </xdr:cNvPr>
        <xdr:cNvSpPr/>
      </xdr:nvSpPr>
      <xdr:spPr>
        <a:xfrm rot="16200000">
          <a:off x="7562529" y="21050572"/>
          <a:ext cx="349497" cy="158354"/>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327661</xdr:colOff>
      <xdr:row>142</xdr:row>
      <xdr:rowOff>121920</xdr:rowOff>
    </xdr:from>
    <xdr:to>
      <xdr:col>11</xdr:col>
      <xdr:colOff>66915</xdr:colOff>
      <xdr:row>144</xdr:row>
      <xdr:rowOff>120897</xdr:rowOff>
    </xdr:to>
    <xdr:sp macro="" textlink="">
      <xdr:nvSpPr>
        <xdr:cNvPr id="1234" name="Minus 2815">
          <a:extLst>
            <a:ext uri="{FF2B5EF4-FFF2-40B4-BE49-F238E27FC236}">
              <a16:creationId xmlns:a16="http://schemas.microsoft.com/office/drawing/2014/main" id="{32BC61DF-4CF8-40B5-9DB8-8DDB27A80353}"/>
            </a:ext>
          </a:extLst>
        </xdr:cNvPr>
        <xdr:cNvSpPr/>
      </xdr:nvSpPr>
      <xdr:spPr>
        <a:xfrm rot="16200000">
          <a:off x="4453569" y="25774972"/>
          <a:ext cx="349497" cy="158354"/>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167640</xdr:colOff>
      <xdr:row>148</xdr:row>
      <xdr:rowOff>60960</xdr:rowOff>
    </xdr:from>
    <xdr:to>
      <xdr:col>11</xdr:col>
      <xdr:colOff>183189</xdr:colOff>
      <xdr:row>148</xdr:row>
      <xdr:rowOff>138716</xdr:rowOff>
    </xdr:to>
    <xdr:sp macro="" textlink="">
      <xdr:nvSpPr>
        <xdr:cNvPr id="1235" name="Freeform 10707">
          <a:extLst>
            <a:ext uri="{FF2B5EF4-FFF2-40B4-BE49-F238E27FC236}">
              <a16:creationId xmlns:a16="http://schemas.microsoft.com/office/drawing/2014/main" id="{57F300E7-4ADE-4C71-AEF2-807211DBEFA6}"/>
            </a:ext>
          </a:extLst>
        </xdr:cNvPr>
        <xdr:cNvSpPr/>
      </xdr:nvSpPr>
      <xdr:spPr>
        <a:xfrm>
          <a:off x="4023360" y="2667000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160020</xdr:colOff>
      <xdr:row>148</xdr:row>
      <xdr:rowOff>60960</xdr:rowOff>
    </xdr:from>
    <xdr:to>
      <xdr:col>9</xdr:col>
      <xdr:colOff>160329</xdr:colOff>
      <xdr:row>148</xdr:row>
      <xdr:rowOff>138716</xdr:rowOff>
    </xdr:to>
    <xdr:sp macro="" textlink="">
      <xdr:nvSpPr>
        <xdr:cNvPr id="1236" name="Freeform 10707">
          <a:extLst>
            <a:ext uri="{FF2B5EF4-FFF2-40B4-BE49-F238E27FC236}">
              <a16:creationId xmlns:a16="http://schemas.microsoft.com/office/drawing/2014/main" id="{E1A38D55-ED05-4F24-BD28-385B289D4916}"/>
            </a:ext>
          </a:extLst>
        </xdr:cNvPr>
        <xdr:cNvSpPr/>
      </xdr:nvSpPr>
      <xdr:spPr>
        <a:xfrm>
          <a:off x="3215640" y="2667000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175260</xdr:colOff>
      <xdr:row>148</xdr:row>
      <xdr:rowOff>68580</xdr:rowOff>
    </xdr:from>
    <xdr:to>
      <xdr:col>7</xdr:col>
      <xdr:colOff>175569</xdr:colOff>
      <xdr:row>148</xdr:row>
      <xdr:rowOff>146336</xdr:rowOff>
    </xdr:to>
    <xdr:sp macro="" textlink="">
      <xdr:nvSpPr>
        <xdr:cNvPr id="1239" name="Freeform 10707">
          <a:extLst>
            <a:ext uri="{FF2B5EF4-FFF2-40B4-BE49-F238E27FC236}">
              <a16:creationId xmlns:a16="http://schemas.microsoft.com/office/drawing/2014/main" id="{A40DA41D-FDE1-493E-A7F4-99963776B771}"/>
            </a:ext>
          </a:extLst>
        </xdr:cNvPr>
        <xdr:cNvSpPr/>
      </xdr:nvSpPr>
      <xdr:spPr>
        <a:xfrm>
          <a:off x="2430780" y="2667762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3</xdr:col>
      <xdr:colOff>175260</xdr:colOff>
      <xdr:row>148</xdr:row>
      <xdr:rowOff>76200</xdr:rowOff>
    </xdr:from>
    <xdr:to>
      <xdr:col>5</xdr:col>
      <xdr:colOff>160329</xdr:colOff>
      <xdr:row>148</xdr:row>
      <xdr:rowOff>153956</xdr:rowOff>
    </xdr:to>
    <xdr:sp macro="" textlink="">
      <xdr:nvSpPr>
        <xdr:cNvPr id="1244" name="Freeform 10707">
          <a:extLst>
            <a:ext uri="{FF2B5EF4-FFF2-40B4-BE49-F238E27FC236}">
              <a16:creationId xmlns:a16="http://schemas.microsoft.com/office/drawing/2014/main" id="{907D1F79-3844-4900-A3F0-48062CF5FC80}"/>
            </a:ext>
          </a:extLst>
        </xdr:cNvPr>
        <xdr:cNvSpPr/>
      </xdr:nvSpPr>
      <xdr:spPr>
        <a:xfrm>
          <a:off x="1615440" y="2668524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198120</xdr:colOff>
      <xdr:row>148</xdr:row>
      <xdr:rowOff>53340</xdr:rowOff>
    </xdr:from>
    <xdr:to>
      <xdr:col>3</xdr:col>
      <xdr:colOff>190500</xdr:colOff>
      <xdr:row>149</xdr:row>
      <xdr:rowOff>15240</xdr:rowOff>
    </xdr:to>
    <xdr:sp macro="" textlink="">
      <xdr:nvSpPr>
        <xdr:cNvPr id="1246" name="Freeform 10707">
          <a:extLst>
            <a:ext uri="{FF2B5EF4-FFF2-40B4-BE49-F238E27FC236}">
              <a16:creationId xmlns:a16="http://schemas.microsoft.com/office/drawing/2014/main" id="{A4EBE598-C62D-4B3E-9A5F-0136E465B90B}"/>
            </a:ext>
          </a:extLst>
        </xdr:cNvPr>
        <xdr:cNvSpPr/>
      </xdr:nvSpPr>
      <xdr:spPr>
        <a:xfrm>
          <a:off x="739140" y="26662380"/>
          <a:ext cx="891540" cy="1371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0</xdr:col>
      <xdr:colOff>0</xdr:colOff>
      <xdr:row>148</xdr:row>
      <xdr:rowOff>60960</xdr:rowOff>
    </xdr:from>
    <xdr:to>
      <xdr:col>1</xdr:col>
      <xdr:colOff>259389</xdr:colOff>
      <xdr:row>148</xdr:row>
      <xdr:rowOff>138716</xdr:rowOff>
    </xdr:to>
    <xdr:sp macro="" textlink="">
      <xdr:nvSpPr>
        <xdr:cNvPr id="1247" name="Freeform 10707">
          <a:extLst>
            <a:ext uri="{FF2B5EF4-FFF2-40B4-BE49-F238E27FC236}">
              <a16:creationId xmlns:a16="http://schemas.microsoft.com/office/drawing/2014/main" id="{A7BB4F65-C28C-4AB8-85D4-B9EBC140A0C9}"/>
            </a:ext>
          </a:extLst>
        </xdr:cNvPr>
        <xdr:cNvSpPr/>
      </xdr:nvSpPr>
      <xdr:spPr>
        <a:xfrm>
          <a:off x="0" y="2667000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25</xdr:col>
      <xdr:colOff>152400</xdr:colOff>
      <xdr:row>139</xdr:row>
      <xdr:rowOff>60960</xdr:rowOff>
    </xdr:from>
    <xdr:to>
      <xdr:col>27</xdr:col>
      <xdr:colOff>198429</xdr:colOff>
      <xdr:row>139</xdr:row>
      <xdr:rowOff>138716</xdr:rowOff>
    </xdr:to>
    <xdr:sp macro="" textlink="">
      <xdr:nvSpPr>
        <xdr:cNvPr id="1248" name="Freeform 10707">
          <a:extLst>
            <a:ext uri="{FF2B5EF4-FFF2-40B4-BE49-F238E27FC236}">
              <a16:creationId xmlns:a16="http://schemas.microsoft.com/office/drawing/2014/main" id="{9FA55343-FD05-4B90-8C1F-874521A33B6F}"/>
            </a:ext>
          </a:extLst>
        </xdr:cNvPr>
        <xdr:cNvSpPr/>
      </xdr:nvSpPr>
      <xdr:spPr>
        <a:xfrm>
          <a:off x="10271760" y="2509266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167640</xdr:colOff>
      <xdr:row>40</xdr:row>
      <xdr:rowOff>53340</xdr:rowOff>
    </xdr:from>
    <xdr:to>
      <xdr:col>17</xdr:col>
      <xdr:colOff>191434</xdr:colOff>
      <xdr:row>40</xdr:row>
      <xdr:rowOff>167640</xdr:rowOff>
    </xdr:to>
    <xdr:sp macro="" textlink="">
      <xdr:nvSpPr>
        <xdr:cNvPr id="1249" name="Freeform 10707">
          <a:extLst>
            <a:ext uri="{FF2B5EF4-FFF2-40B4-BE49-F238E27FC236}">
              <a16:creationId xmlns:a16="http://schemas.microsoft.com/office/drawing/2014/main" id="{80BAEAD5-41D6-4DEE-A002-DF7B37F637DB}"/>
            </a:ext>
          </a:extLst>
        </xdr:cNvPr>
        <xdr:cNvSpPr/>
      </xdr:nvSpPr>
      <xdr:spPr>
        <a:xfrm>
          <a:off x="6377940" y="7734300"/>
          <a:ext cx="808654" cy="1143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5</xdr:col>
      <xdr:colOff>144780</xdr:colOff>
      <xdr:row>40</xdr:row>
      <xdr:rowOff>45720</xdr:rowOff>
    </xdr:from>
    <xdr:to>
      <xdr:col>7</xdr:col>
      <xdr:colOff>190500</xdr:colOff>
      <xdr:row>41</xdr:row>
      <xdr:rowOff>15240</xdr:rowOff>
    </xdr:to>
    <xdr:sp macro="" textlink="">
      <xdr:nvSpPr>
        <xdr:cNvPr id="1250" name="Freeform 10707">
          <a:extLst>
            <a:ext uri="{FF2B5EF4-FFF2-40B4-BE49-F238E27FC236}">
              <a16:creationId xmlns:a16="http://schemas.microsoft.com/office/drawing/2014/main" id="{1E3976E4-FAA0-4EAB-A0A9-5EC17D1DC30B}"/>
            </a:ext>
          </a:extLst>
        </xdr:cNvPr>
        <xdr:cNvSpPr/>
      </xdr:nvSpPr>
      <xdr:spPr>
        <a:xfrm>
          <a:off x="2400300" y="7726680"/>
          <a:ext cx="845820" cy="14478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7</xdr:col>
      <xdr:colOff>137160</xdr:colOff>
      <xdr:row>40</xdr:row>
      <xdr:rowOff>45720</xdr:rowOff>
    </xdr:from>
    <xdr:to>
      <xdr:col>9</xdr:col>
      <xdr:colOff>205740</xdr:colOff>
      <xdr:row>41</xdr:row>
      <xdr:rowOff>7620</xdr:rowOff>
    </xdr:to>
    <xdr:sp macro="" textlink="">
      <xdr:nvSpPr>
        <xdr:cNvPr id="1251" name="Freeform 10707">
          <a:extLst>
            <a:ext uri="{FF2B5EF4-FFF2-40B4-BE49-F238E27FC236}">
              <a16:creationId xmlns:a16="http://schemas.microsoft.com/office/drawing/2014/main" id="{83A1F4EC-88B3-4F31-BE5B-541DCEB44BF8}"/>
            </a:ext>
          </a:extLst>
        </xdr:cNvPr>
        <xdr:cNvSpPr/>
      </xdr:nvSpPr>
      <xdr:spPr>
        <a:xfrm>
          <a:off x="3192780" y="7726680"/>
          <a:ext cx="868680" cy="1371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9</xdr:col>
      <xdr:colOff>175260</xdr:colOff>
      <xdr:row>40</xdr:row>
      <xdr:rowOff>45720</xdr:rowOff>
    </xdr:from>
    <xdr:to>
      <xdr:col>11</xdr:col>
      <xdr:colOff>167640</xdr:colOff>
      <xdr:row>41</xdr:row>
      <xdr:rowOff>30480</xdr:rowOff>
    </xdr:to>
    <xdr:sp macro="" textlink="">
      <xdr:nvSpPr>
        <xdr:cNvPr id="1252" name="Freeform 10707">
          <a:extLst>
            <a:ext uri="{FF2B5EF4-FFF2-40B4-BE49-F238E27FC236}">
              <a16:creationId xmlns:a16="http://schemas.microsoft.com/office/drawing/2014/main" id="{104DA72F-0D12-4E0A-B97A-F2F93296A6EC}"/>
            </a:ext>
          </a:extLst>
        </xdr:cNvPr>
        <xdr:cNvSpPr/>
      </xdr:nvSpPr>
      <xdr:spPr>
        <a:xfrm>
          <a:off x="4030980" y="7726680"/>
          <a:ext cx="777240" cy="1600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11</xdr:col>
      <xdr:colOff>175260</xdr:colOff>
      <xdr:row>40</xdr:row>
      <xdr:rowOff>45720</xdr:rowOff>
    </xdr:from>
    <xdr:to>
      <xdr:col>13</xdr:col>
      <xdr:colOff>190500</xdr:colOff>
      <xdr:row>41</xdr:row>
      <xdr:rowOff>7620</xdr:rowOff>
    </xdr:to>
    <xdr:sp macro="" textlink="">
      <xdr:nvSpPr>
        <xdr:cNvPr id="1253" name="Freeform 10707">
          <a:extLst>
            <a:ext uri="{FF2B5EF4-FFF2-40B4-BE49-F238E27FC236}">
              <a16:creationId xmlns:a16="http://schemas.microsoft.com/office/drawing/2014/main" id="{28CBF35D-7ABE-4201-839C-C64887C09CD9}"/>
            </a:ext>
          </a:extLst>
        </xdr:cNvPr>
        <xdr:cNvSpPr/>
      </xdr:nvSpPr>
      <xdr:spPr>
        <a:xfrm>
          <a:off x="4815840" y="7726680"/>
          <a:ext cx="800100" cy="1371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190500</xdr:colOff>
      <xdr:row>40</xdr:row>
      <xdr:rowOff>38100</xdr:rowOff>
    </xdr:from>
    <xdr:to>
      <xdr:col>15</xdr:col>
      <xdr:colOff>213360</xdr:colOff>
      <xdr:row>40</xdr:row>
      <xdr:rowOff>152400</xdr:rowOff>
    </xdr:to>
    <xdr:sp macro="" textlink="">
      <xdr:nvSpPr>
        <xdr:cNvPr id="1257" name="Freeform 10707">
          <a:extLst>
            <a:ext uri="{FF2B5EF4-FFF2-40B4-BE49-F238E27FC236}">
              <a16:creationId xmlns:a16="http://schemas.microsoft.com/office/drawing/2014/main" id="{B94672E6-4455-49F4-8573-271D9F6355C8}"/>
            </a:ext>
          </a:extLst>
        </xdr:cNvPr>
        <xdr:cNvSpPr/>
      </xdr:nvSpPr>
      <xdr:spPr>
        <a:xfrm>
          <a:off x="5615940" y="7719060"/>
          <a:ext cx="807720" cy="11430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xdr:col>
      <xdr:colOff>350520</xdr:colOff>
      <xdr:row>142</xdr:row>
      <xdr:rowOff>129540</xdr:rowOff>
    </xdr:from>
    <xdr:to>
      <xdr:col>3</xdr:col>
      <xdr:colOff>87009</xdr:colOff>
      <xdr:row>144</xdr:row>
      <xdr:rowOff>128269</xdr:rowOff>
    </xdr:to>
    <xdr:sp macro="" textlink="">
      <xdr:nvSpPr>
        <xdr:cNvPr id="1258" name="Minus 2830">
          <a:extLst>
            <a:ext uri="{FF2B5EF4-FFF2-40B4-BE49-F238E27FC236}">
              <a16:creationId xmlns:a16="http://schemas.microsoft.com/office/drawing/2014/main" id="{2A77A96A-04EA-4B6C-B33D-3397BAA925CA}"/>
            </a:ext>
          </a:extLst>
        </xdr:cNvPr>
        <xdr:cNvSpPr/>
      </xdr:nvSpPr>
      <xdr:spPr>
        <a:xfrm rot="16200000">
          <a:off x="1229050" y="25738130"/>
          <a:ext cx="349249" cy="247029"/>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281940</xdr:colOff>
      <xdr:row>43</xdr:row>
      <xdr:rowOff>121920</xdr:rowOff>
    </xdr:from>
    <xdr:to>
      <xdr:col>7</xdr:col>
      <xdr:colOff>95251</xdr:colOff>
      <xdr:row>45</xdr:row>
      <xdr:rowOff>120651</xdr:rowOff>
    </xdr:to>
    <xdr:sp macro="" textlink="">
      <xdr:nvSpPr>
        <xdr:cNvPr id="1262" name="Minus 2830">
          <a:extLst>
            <a:ext uri="{FF2B5EF4-FFF2-40B4-BE49-F238E27FC236}">
              <a16:creationId xmlns:a16="http://schemas.microsoft.com/office/drawing/2014/main" id="{FA4A186D-B73C-4F8A-A2D0-4B1C7D74FED2}"/>
            </a:ext>
          </a:extLst>
        </xdr:cNvPr>
        <xdr:cNvSpPr/>
      </xdr:nvSpPr>
      <xdr:spPr>
        <a:xfrm rot="16200000">
          <a:off x="2852420" y="8379460"/>
          <a:ext cx="349251" cy="247651"/>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274320</xdr:colOff>
      <xdr:row>43</xdr:row>
      <xdr:rowOff>129540</xdr:rowOff>
    </xdr:from>
    <xdr:to>
      <xdr:col>9</xdr:col>
      <xdr:colOff>87631</xdr:colOff>
      <xdr:row>45</xdr:row>
      <xdr:rowOff>128271</xdr:rowOff>
    </xdr:to>
    <xdr:sp macro="" textlink="">
      <xdr:nvSpPr>
        <xdr:cNvPr id="1265" name="Minus 2830">
          <a:extLst>
            <a:ext uri="{FF2B5EF4-FFF2-40B4-BE49-F238E27FC236}">
              <a16:creationId xmlns:a16="http://schemas.microsoft.com/office/drawing/2014/main" id="{0C3E607D-DDCF-4770-843D-E276369CB2E0}"/>
            </a:ext>
          </a:extLst>
        </xdr:cNvPr>
        <xdr:cNvSpPr/>
      </xdr:nvSpPr>
      <xdr:spPr>
        <a:xfrm rot="16200000">
          <a:off x="3644900" y="8387080"/>
          <a:ext cx="349251" cy="247651"/>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266700</xdr:colOff>
      <xdr:row>43</xdr:row>
      <xdr:rowOff>137160</xdr:rowOff>
    </xdr:from>
    <xdr:to>
      <xdr:col>11</xdr:col>
      <xdr:colOff>95251</xdr:colOff>
      <xdr:row>45</xdr:row>
      <xdr:rowOff>135891</xdr:rowOff>
    </xdr:to>
    <xdr:sp macro="" textlink="">
      <xdr:nvSpPr>
        <xdr:cNvPr id="1270" name="Minus 2830">
          <a:extLst>
            <a:ext uri="{FF2B5EF4-FFF2-40B4-BE49-F238E27FC236}">
              <a16:creationId xmlns:a16="http://schemas.microsoft.com/office/drawing/2014/main" id="{D6D21DDD-191C-44B6-9CDE-F3E571CE6596}"/>
            </a:ext>
          </a:extLst>
        </xdr:cNvPr>
        <xdr:cNvSpPr/>
      </xdr:nvSpPr>
      <xdr:spPr>
        <a:xfrm rot="16200000">
          <a:off x="4437380" y="8394700"/>
          <a:ext cx="349251" cy="247651"/>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259080</xdr:colOff>
      <xdr:row>43</xdr:row>
      <xdr:rowOff>137160</xdr:rowOff>
    </xdr:from>
    <xdr:to>
      <xdr:col>13</xdr:col>
      <xdr:colOff>87631</xdr:colOff>
      <xdr:row>45</xdr:row>
      <xdr:rowOff>135891</xdr:rowOff>
    </xdr:to>
    <xdr:sp macro="" textlink="">
      <xdr:nvSpPr>
        <xdr:cNvPr id="1271" name="Minus 2830">
          <a:extLst>
            <a:ext uri="{FF2B5EF4-FFF2-40B4-BE49-F238E27FC236}">
              <a16:creationId xmlns:a16="http://schemas.microsoft.com/office/drawing/2014/main" id="{CF46319D-F74F-4FC4-B75F-7AF657F9D47F}"/>
            </a:ext>
          </a:extLst>
        </xdr:cNvPr>
        <xdr:cNvSpPr/>
      </xdr:nvSpPr>
      <xdr:spPr>
        <a:xfrm rot="16200000">
          <a:off x="5214620" y="8394700"/>
          <a:ext cx="349251" cy="247651"/>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259080</xdr:colOff>
      <xdr:row>161</xdr:row>
      <xdr:rowOff>0</xdr:rowOff>
    </xdr:from>
    <xdr:to>
      <xdr:col>19</xdr:col>
      <xdr:colOff>95250</xdr:colOff>
      <xdr:row>162</xdr:row>
      <xdr:rowOff>173990</xdr:rowOff>
    </xdr:to>
    <xdr:sp macro="" textlink="">
      <xdr:nvSpPr>
        <xdr:cNvPr id="339" name="Minus 2830">
          <a:extLst>
            <a:ext uri="{FF2B5EF4-FFF2-40B4-BE49-F238E27FC236}">
              <a16:creationId xmlns:a16="http://schemas.microsoft.com/office/drawing/2014/main" id="{44579EB5-C014-4BA6-919B-32C909BEBA05}"/>
            </a:ext>
          </a:extLst>
        </xdr:cNvPr>
        <xdr:cNvSpPr/>
      </xdr:nvSpPr>
      <xdr:spPr>
        <a:xfrm rot="16200000">
          <a:off x="7569200" y="289382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220980</xdr:colOff>
      <xdr:row>160</xdr:row>
      <xdr:rowOff>152400</xdr:rowOff>
    </xdr:from>
    <xdr:to>
      <xdr:col>27</xdr:col>
      <xdr:colOff>80010</xdr:colOff>
      <xdr:row>162</xdr:row>
      <xdr:rowOff>151130</xdr:rowOff>
    </xdr:to>
    <xdr:sp macro="" textlink="">
      <xdr:nvSpPr>
        <xdr:cNvPr id="1273" name="Minus 2830">
          <a:extLst>
            <a:ext uri="{FF2B5EF4-FFF2-40B4-BE49-F238E27FC236}">
              <a16:creationId xmlns:a16="http://schemas.microsoft.com/office/drawing/2014/main" id="{94B6FAE6-4A9A-4AE6-9021-9859431209C7}"/>
            </a:ext>
          </a:extLst>
        </xdr:cNvPr>
        <xdr:cNvSpPr/>
      </xdr:nvSpPr>
      <xdr:spPr>
        <a:xfrm rot="16200000">
          <a:off x="10655300" y="2891536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0</xdr:col>
      <xdr:colOff>373380</xdr:colOff>
      <xdr:row>169</xdr:row>
      <xdr:rowOff>121920</xdr:rowOff>
    </xdr:from>
    <xdr:to>
      <xdr:col>1</xdr:col>
      <xdr:colOff>80010</xdr:colOff>
      <xdr:row>171</xdr:row>
      <xdr:rowOff>120650</xdr:rowOff>
    </xdr:to>
    <xdr:sp macro="" textlink="">
      <xdr:nvSpPr>
        <xdr:cNvPr id="1274" name="Minus 2830">
          <a:extLst>
            <a:ext uri="{FF2B5EF4-FFF2-40B4-BE49-F238E27FC236}">
              <a16:creationId xmlns:a16="http://schemas.microsoft.com/office/drawing/2014/main" id="{98163577-3057-49C4-91F7-4F09558535F3}"/>
            </a:ext>
          </a:extLst>
        </xdr:cNvPr>
        <xdr:cNvSpPr/>
      </xdr:nvSpPr>
      <xdr:spPr>
        <a:xfrm rot="16200000">
          <a:off x="322580" y="304622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7</xdr:col>
      <xdr:colOff>167640</xdr:colOff>
      <xdr:row>166</xdr:row>
      <xdr:rowOff>45721</xdr:rowOff>
    </xdr:from>
    <xdr:to>
      <xdr:col>9</xdr:col>
      <xdr:colOff>175260</xdr:colOff>
      <xdr:row>166</xdr:row>
      <xdr:rowOff>129541</xdr:rowOff>
    </xdr:to>
    <xdr:sp macro="" textlink="">
      <xdr:nvSpPr>
        <xdr:cNvPr id="1279" name="Freeform 10707">
          <a:extLst>
            <a:ext uri="{FF2B5EF4-FFF2-40B4-BE49-F238E27FC236}">
              <a16:creationId xmlns:a16="http://schemas.microsoft.com/office/drawing/2014/main" id="{9FA40543-D23D-4BE6-827E-7F41D0FBE38B}"/>
            </a:ext>
          </a:extLst>
        </xdr:cNvPr>
        <xdr:cNvSpPr/>
      </xdr:nvSpPr>
      <xdr:spPr>
        <a:xfrm>
          <a:off x="3223260" y="29809441"/>
          <a:ext cx="807720" cy="838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9</xdr:col>
      <xdr:colOff>160020</xdr:colOff>
      <xdr:row>166</xdr:row>
      <xdr:rowOff>60961</xdr:rowOff>
    </xdr:from>
    <xdr:to>
      <xdr:col>11</xdr:col>
      <xdr:colOff>182880</xdr:colOff>
      <xdr:row>166</xdr:row>
      <xdr:rowOff>144781</xdr:rowOff>
    </xdr:to>
    <xdr:sp macro="" textlink="">
      <xdr:nvSpPr>
        <xdr:cNvPr id="1280" name="Freeform 10707">
          <a:extLst>
            <a:ext uri="{FF2B5EF4-FFF2-40B4-BE49-F238E27FC236}">
              <a16:creationId xmlns:a16="http://schemas.microsoft.com/office/drawing/2014/main" id="{84832192-1FA5-42DE-A48E-21554B6D82A6}"/>
            </a:ext>
          </a:extLst>
        </xdr:cNvPr>
        <xdr:cNvSpPr/>
      </xdr:nvSpPr>
      <xdr:spPr>
        <a:xfrm>
          <a:off x="4015740" y="29824681"/>
          <a:ext cx="807720" cy="838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11</xdr:col>
      <xdr:colOff>182880</xdr:colOff>
      <xdr:row>166</xdr:row>
      <xdr:rowOff>60960</xdr:rowOff>
    </xdr:from>
    <xdr:to>
      <xdr:col>13</xdr:col>
      <xdr:colOff>175107</xdr:colOff>
      <xdr:row>166</xdr:row>
      <xdr:rowOff>154267</xdr:rowOff>
    </xdr:to>
    <xdr:sp macro="" textlink="">
      <xdr:nvSpPr>
        <xdr:cNvPr id="1281" name="Freeform 10707">
          <a:extLst>
            <a:ext uri="{FF2B5EF4-FFF2-40B4-BE49-F238E27FC236}">
              <a16:creationId xmlns:a16="http://schemas.microsoft.com/office/drawing/2014/main" id="{8D64E017-EA56-4DAF-A0B9-7DBA6EAF285D}"/>
            </a:ext>
          </a:extLst>
        </xdr:cNvPr>
        <xdr:cNvSpPr/>
      </xdr:nvSpPr>
      <xdr:spPr>
        <a:xfrm>
          <a:off x="4823460" y="298246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13</xdr:col>
      <xdr:colOff>190500</xdr:colOff>
      <xdr:row>166</xdr:row>
      <xdr:rowOff>53340</xdr:rowOff>
    </xdr:from>
    <xdr:to>
      <xdr:col>15</xdr:col>
      <xdr:colOff>182727</xdr:colOff>
      <xdr:row>166</xdr:row>
      <xdr:rowOff>146647</xdr:rowOff>
    </xdr:to>
    <xdr:sp macro="" textlink="">
      <xdr:nvSpPr>
        <xdr:cNvPr id="1282" name="Freeform 10707">
          <a:extLst>
            <a:ext uri="{FF2B5EF4-FFF2-40B4-BE49-F238E27FC236}">
              <a16:creationId xmlns:a16="http://schemas.microsoft.com/office/drawing/2014/main" id="{82483617-B003-4B2D-A6EC-D320A628A954}"/>
            </a:ext>
          </a:extLst>
        </xdr:cNvPr>
        <xdr:cNvSpPr/>
      </xdr:nvSpPr>
      <xdr:spPr>
        <a:xfrm>
          <a:off x="5615940" y="2981706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15</xdr:col>
      <xdr:colOff>190500</xdr:colOff>
      <xdr:row>166</xdr:row>
      <xdr:rowOff>60960</xdr:rowOff>
    </xdr:from>
    <xdr:to>
      <xdr:col>17</xdr:col>
      <xdr:colOff>182727</xdr:colOff>
      <xdr:row>166</xdr:row>
      <xdr:rowOff>154267</xdr:rowOff>
    </xdr:to>
    <xdr:sp macro="" textlink="">
      <xdr:nvSpPr>
        <xdr:cNvPr id="1284" name="Freeform 10707">
          <a:extLst>
            <a:ext uri="{FF2B5EF4-FFF2-40B4-BE49-F238E27FC236}">
              <a16:creationId xmlns:a16="http://schemas.microsoft.com/office/drawing/2014/main" id="{675D573F-D619-46CE-A30C-E45A52341168}"/>
            </a:ext>
          </a:extLst>
        </xdr:cNvPr>
        <xdr:cNvSpPr/>
      </xdr:nvSpPr>
      <xdr:spPr>
        <a:xfrm>
          <a:off x="6400800" y="298246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17</xdr:col>
      <xdr:colOff>182880</xdr:colOff>
      <xdr:row>166</xdr:row>
      <xdr:rowOff>60960</xdr:rowOff>
    </xdr:from>
    <xdr:to>
      <xdr:col>19</xdr:col>
      <xdr:colOff>182727</xdr:colOff>
      <xdr:row>166</xdr:row>
      <xdr:rowOff>154267</xdr:rowOff>
    </xdr:to>
    <xdr:sp macro="" textlink="">
      <xdr:nvSpPr>
        <xdr:cNvPr id="1285" name="Freeform 10707">
          <a:extLst>
            <a:ext uri="{FF2B5EF4-FFF2-40B4-BE49-F238E27FC236}">
              <a16:creationId xmlns:a16="http://schemas.microsoft.com/office/drawing/2014/main" id="{69A2AFB8-D1EF-4CC7-B215-ED5AECA74A41}"/>
            </a:ext>
          </a:extLst>
        </xdr:cNvPr>
        <xdr:cNvSpPr/>
      </xdr:nvSpPr>
      <xdr:spPr>
        <a:xfrm>
          <a:off x="7178040" y="298246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19</xdr:col>
      <xdr:colOff>190500</xdr:colOff>
      <xdr:row>166</xdr:row>
      <xdr:rowOff>53340</xdr:rowOff>
    </xdr:from>
    <xdr:to>
      <xdr:col>21</xdr:col>
      <xdr:colOff>167487</xdr:colOff>
      <xdr:row>166</xdr:row>
      <xdr:rowOff>146647</xdr:rowOff>
    </xdr:to>
    <xdr:sp macro="" textlink="">
      <xdr:nvSpPr>
        <xdr:cNvPr id="1286" name="Freeform 10707">
          <a:extLst>
            <a:ext uri="{FF2B5EF4-FFF2-40B4-BE49-F238E27FC236}">
              <a16:creationId xmlns:a16="http://schemas.microsoft.com/office/drawing/2014/main" id="{6ADC91DC-6878-466E-9054-88220C1BD119}"/>
            </a:ext>
          </a:extLst>
        </xdr:cNvPr>
        <xdr:cNvSpPr/>
      </xdr:nvSpPr>
      <xdr:spPr>
        <a:xfrm>
          <a:off x="7962900" y="2981706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21</xdr:col>
      <xdr:colOff>175260</xdr:colOff>
      <xdr:row>166</xdr:row>
      <xdr:rowOff>60960</xdr:rowOff>
    </xdr:from>
    <xdr:to>
      <xdr:col>23</xdr:col>
      <xdr:colOff>175107</xdr:colOff>
      <xdr:row>166</xdr:row>
      <xdr:rowOff>154267</xdr:rowOff>
    </xdr:to>
    <xdr:sp macro="" textlink="">
      <xdr:nvSpPr>
        <xdr:cNvPr id="1287" name="Freeform 10707">
          <a:extLst>
            <a:ext uri="{FF2B5EF4-FFF2-40B4-BE49-F238E27FC236}">
              <a16:creationId xmlns:a16="http://schemas.microsoft.com/office/drawing/2014/main" id="{83F823A1-A0EF-4D63-9C1C-BB774068BDB1}"/>
            </a:ext>
          </a:extLst>
        </xdr:cNvPr>
        <xdr:cNvSpPr/>
      </xdr:nvSpPr>
      <xdr:spPr>
        <a:xfrm>
          <a:off x="8747760" y="298246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23</xdr:col>
      <xdr:colOff>167640</xdr:colOff>
      <xdr:row>166</xdr:row>
      <xdr:rowOff>60960</xdr:rowOff>
    </xdr:from>
    <xdr:to>
      <xdr:col>25</xdr:col>
      <xdr:colOff>175107</xdr:colOff>
      <xdr:row>166</xdr:row>
      <xdr:rowOff>154267</xdr:rowOff>
    </xdr:to>
    <xdr:sp macro="" textlink="">
      <xdr:nvSpPr>
        <xdr:cNvPr id="1288" name="Freeform 10707">
          <a:extLst>
            <a:ext uri="{FF2B5EF4-FFF2-40B4-BE49-F238E27FC236}">
              <a16:creationId xmlns:a16="http://schemas.microsoft.com/office/drawing/2014/main" id="{4FEC5D8D-FA90-4F30-AD37-9A49902A2624}"/>
            </a:ext>
          </a:extLst>
        </xdr:cNvPr>
        <xdr:cNvSpPr/>
      </xdr:nvSpPr>
      <xdr:spPr>
        <a:xfrm>
          <a:off x="9517380" y="298246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25</xdr:col>
      <xdr:colOff>182880</xdr:colOff>
      <xdr:row>166</xdr:row>
      <xdr:rowOff>68580</xdr:rowOff>
    </xdr:from>
    <xdr:to>
      <xdr:col>27</xdr:col>
      <xdr:colOff>205587</xdr:colOff>
      <xdr:row>166</xdr:row>
      <xdr:rowOff>161887</xdr:rowOff>
    </xdr:to>
    <xdr:sp macro="" textlink="">
      <xdr:nvSpPr>
        <xdr:cNvPr id="1289" name="Freeform 10707">
          <a:extLst>
            <a:ext uri="{FF2B5EF4-FFF2-40B4-BE49-F238E27FC236}">
              <a16:creationId xmlns:a16="http://schemas.microsoft.com/office/drawing/2014/main" id="{F91F7F6B-F3BB-4F6E-AB1B-E1DFECA92BAB}"/>
            </a:ext>
          </a:extLst>
        </xdr:cNvPr>
        <xdr:cNvSpPr/>
      </xdr:nvSpPr>
      <xdr:spPr>
        <a:xfrm>
          <a:off x="10302240" y="2983230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20</xdr:col>
      <xdr:colOff>266700</xdr:colOff>
      <xdr:row>178</xdr:row>
      <xdr:rowOff>129540</xdr:rowOff>
    </xdr:from>
    <xdr:to>
      <xdr:col>21</xdr:col>
      <xdr:colOff>80010</xdr:colOff>
      <xdr:row>180</xdr:row>
      <xdr:rowOff>128270</xdr:rowOff>
    </xdr:to>
    <xdr:sp macro="" textlink="">
      <xdr:nvSpPr>
        <xdr:cNvPr id="1290" name="Minus 2830">
          <a:extLst>
            <a:ext uri="{FF2B5EF4-FFF2-40B4-BE49-F238E27FC236}">
              <a16:creationId xmlns:a16="http://schemas.microsoft.com/office/drawing/2014/main" id="{7AADD0E7-4152-4156-ADF9-495AE5387175}"/>
            </a:ext>
          </a:extLst>
        </xdr:cNvPr>
        <xdr:cNvSpPr/>
      </xdr:nvSpPr>
      <xdr:spPr>
        <a:xfrm rot="16200000">
          <a:off x="8354060" y="32047180"/>
          <a:ext cx="349250" cy="24765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11</xdr:col>
      <xdr:colOff>198120</xdr:colOff>
      <xdr:row>94</xdr:row>
      <xdr:rowOff>68580</xdr:rowOff>
    </xdr:from>
    <xdr:to>
      <xdr:col>13</xdr:col>
      <xdr:colOff>190036</xdr:colOff>
      <xdr:row>94</xdr:row>
      <xdr:rowOff>161887</xdr:rowOff>
    </xdr:to>
    <xdr:sp macro="" textlink="">
      <xdr:nvSpPr>
        <xdr:cNvPr id="844" name="Freeform 10707">
          <a:extLst>
            <a:ext uri="{FF2B5EF4-FFF2-40B4-BE49-F238E27FC236}">
              <a16:creationId xmlns:a16="http://schemas.microsoft.com/office/drawing/2014/main" id="{5194F3BB-BC44-48E0-80CB-5F2AF7F3E4CD}"/>
            </a:ext>
          </a:extLst>
        </xdr:cNvPr>
        <xdr:cNvSpPr/>
      </xdr:nvSpPr>
      <xdr:spPr>
        <a:xfrm>
          <a:off x="4838700" y="17213580"/>
          <a:ext cx="776776"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13</xdr:col>
      <xdr:colOff>175260</xdr:colOff>
      <xdr:row>94</xdr:row>
      <xdr:rowOff>60960</xdr:rowOff>
    </xdr:from>
    <xdr:to>
      <xdr:col>15</xdr:col>
      <xdr:colOff>167176</xdr:colOff>
      <xdr:row>94</xdr:row>
      <xdr:rowOff>154267</xdr:rowOff>
    </xdr:to>
    <xdr:sp macro="" textlink="">
      <xdr:nvSpPr>
        <xdr:cNvPr id="1292" name="Freeform 10707">
          <a:extLst>
            <a:ext uri="{FF2B5EF4-FFF2-40B4-BE49-F238E27FC236}">
              <a16:creationId xmlns:a16="http://schemas.microsoft.com/office/drawing/2014/main" id="{1EB76604-F63E-463F-A235-5BACEA5E0F56}"/>
            </a:ext>
          </a:extLst>
        </xdr:cNvPr>
        <xdr:cNvSpPr/>
      </xdr:nvSpPr>
      <xdr:spPr>
        <a:xfrm>
          <a:off x="5600700" y="17205960"/>
          <a:ext cx="776776"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15</xdr:col>
      <xdr:colOff>175260</xdr:colOff>
      <xdr:row>94</xdr:row>
      <xdr:rowOff>68580</xdr:rowOff>
    </xdr:from>
    <xdr:to>
      <xdr:col>17</xdr:col>
      <xdr:colOff>167176</xdr:colOff>
      <xdr:row>94</xdr:row>
      <xdr:rowOff>161887</xdr:rowOff>
    </xdr:to>
    <xdr:sp macro="" textlink="">
      <xdr:nvSpPr>
        <xdr:cNvPr id="1299" name="Freeform 10707">
          <a:extLst>
            <a:ext uri="{FF2B5EF4-FFF2-40B4-BE49-F238E27FC236}">
              <a16:creationId xmlns:a16="http://schemas.microsoft.com/office/drawing/2014/main" id="{86159709-6632-4077-BFE0-EFA11C14D80D}"/>
            </a:ext>
          </a:extLst>
        </xdr:cNvPr>
        <xdr:cNvSpPr/>
      </xdr:nvSpPr>
      <xdr:spPr>
        <a:xfrm>
          <a:off x="6385560" y="17213580"/>
          <a:ext cx="776776"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17</xdr:col>
      <xdr:colOff>167640</xdr:colOff>
      <xdr:row>94</xdr:row>
      <xdr:rowOff>53340</xdr:rowOff>
    </xdr:from>
    <xdr:to>
      <xdr:col>19</xdr:col>
      <xdr:colOff>167176</xdr:colOff>
      <xdr:row>95</xdr:row>
      <xdr:rowOff>15240</xdr:rowOff>
    </xdr:to>
    <xdr:sp macro="" textlink="">
      <xdr:nvSpPr>
        <xdr:cNvPr id="1300" name="Freeform 10707">
          <a:extLst>
            <a:ext uri="{FF2B5EF4-FFF2-40B4-BE49-F238E27FC236}">
              <a16:creationId xmlns:a16="http://schemas.microsoft.com/office/drawing/2014/main" id="{3D17202E-FB77-4D51-B2EE-7570C1095D99}"/>
            </a:ext>
          </a:extLst>
        </xdr:cNvPr>
        <xdr:cNvSpPr/>
      </xdr:nvSpPr>
      <xdr:spPr>
        <a:xfrm>
          <a:off x="7162800" y="17198340"/>
          <a:ext cx="776776" cy="1371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19</xdr:col>
      <xdr:colOff>182880</xdr:colOff>
      <xdr:row>94</xdr:row>
      <xdr:rowOff>45720</xdr:rowOff>
    </xdr:from>
    <xdr:to>
      <xdr:col>21</xdr:col>
      <xdr:colOff>159556</xdr:colOff>
      <xdr:row>94</xdr:row>
      <xdr:rowOff>139027</xdr:rowOff>
    </xdr:to>
    <xdr:sp macro="" textlink="">
      <xdr:nvSpPr>
        <xdr:cNvPr id="1301" name="Freeform 10707">
          <a:extLst>
            <a:ext uri="{FF2B5EF4-FFF2-40B4-BE49-F238E27FC236}">
              <a16:creationId xmlns:a16="http://schemas.microsoft.com/office/drawing/2014/main" id="{937C2604-7E73-45CF-8521-E9FCB182E9BD}"/>
            </a:ext>
          </a:extLst>
        </xdr:cNvPr>
        <xdr:cNvSpPr/>
      </xdr:nvSpPr>
      <xdr:spPr>
        <a:xfrm>
          <a:off x="7955280" y="17190720"/>
          <a:ext cx="776776"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21</xdr:col>
      <xdr:colOff>167640</xdr:colOff>
      <xdr:row>94</xdr:row>
      <xdr:rowOff>45720</xdr:rowOff>
    </xdr:from>
    <xdr:to>
      <xdr:col>23</xdr:col>
      <xdr:colOff>167176</xdr:colOff>
      <xdr:row>94</xdr:row>
      <xdr:rowOff>139027</xdr:rowOff>
    </xdr:to>
    <xdr:sp macro="" textlink="">
      <xdr:nvSpPr>
        <xdr:cNvPr id="1302" name="Freeform 10707">
          <a:extLst>
            <a:ext uri="{FF2B5EF4-FFF2-40B4-BE49-F238E27FC236}">
              <a16:creationId xmlns:a16="http://schemas.microsoft.com/office/drawing/2014/main" id="{CAAB569B-D574-4932-8939-D83BE03A70A2}"/>
            </a:ext>
          </a:extLst>
        </xdr:cNvPr>
        <xdr:cNvSpPr/>
      </xdr:nvSpPr>
      <xdr:spPr>
        <a:xfrm>
          <a:off x="8740140" y="17190720"/>
          <a:ext cx="776776"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23</xdr:col>
      <xdr:colOff>160020</xdr:colOff>
      <xdr:row>94</xdr:row>
      <xdr:rowOff>45720</xdr:rowOff>
    </xdr:from>
    <xdr:to>
      <xdr:col>25</xdr:col>
      <xdr:colOff>167176</xdr:colOff>
      <xdr:row>94</xdr:row>
      <xdr:rowOff>139027</xdr:rowOff>
    </xdr:to>
    <xdr:sp macro="" textlink="">
      <xdr:nvSpPr>
        <xdr:cNvPr id="1303" name="Freeform 10707">
          <a:extLst>
            <a:ext uri="{FF2B5EF4-FFF2-40B4-BE49-F238E27FC236}">
              <a16:creationId xmlns:a16="http://schemas.microsoft.com/office/drawing/2014/main" id="{75C6DF20-868F-494A-AC1A-86EDF090D8B2}"/>
            </a:ext>
          </a:extLst>
        </xdr:cNvPr>
        <xdr:cNvSpPr/>
      </xdr:nvSpPr>
      <xdr:spPr>
        <a:xfrm>
          <a:off x="9509760" y="17190720"/>
          <a:ext cx="776776"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ln>
      </xdr:spPr>
    </xdr:sp>
    <xdr:clientData/>
  </xdr:twoCellAnchor>
  <xdr:twoCellAnchor>
    <xdr:from>
      <xdr:col>1</xdr:col>
      <xdr:colOff>167640</xdr:colOff>
      <xdr:row>139</xdr:row>
      <xdr:rowOff>60960</xdr:rowOff>
    </xdr:from>
    <xdr:to>
      <xdr:col>3</xdr:col>
      <xdr:colOff>205740</xdr:colOff>
      <xdr:row>139</xdr:row>
      <xdr:rowOff>152400</xdr:rowOff>
    </xdr:to>
    <xdr:sp macro="" textlink="">
      <xdr:nvSpPr>
        <xdr:cNvPr id="1304" name="Freeform 10707">
          <a:extLst>
            <a:ext uri="{FF2B5EF4-FFF2-40B4-BE49-F238E27FC236}">
              <a16:creationId xmlns:a16="http://schemas.microsoft.com/office/drawing/2014/main" id="{AEBBD43B-039F-49B7-87B1-68A040D7773D}"/>
            </a:ext>
          </a:extLst>
        </xdr:cNvPr>
        <xdr:cNvSpPr/>
      </xdr:nvSpPr>
      <xdr:spPr>
        <a:xfrm>
          <a:off x="708660" y="25092660"/>
          <a:ext cx="937260" cy="9144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3</xdr:col>
      <xdr:colOff>182880</xdr:colOff>
      <xdr:row>139</xdr:row>
      <xdr:rowOff>68580</xdr:rowOff>
    </xdr:from>
    <xdr:to>
      <xdr:col>5</xdr:col>
      <xdr:colOff>167949</xdr:colOff>
      <xdr:row>139</xdr:row>
      <xdr:rowOff>146336</xdr:rowOff>
    </xdr:to>
    <xdr:sp macro="" textlink="">
      <xdr:nvSpPr>
        <xdr:cNvPr id="1305" name="Freeform 10707">
          <a:extLst>
            <a:ext uri="{FF2B5EF4-FFF2-40B4-BE49-F238E27FC236}">
              <a16:creationId xmlns:a16="http://schemas.microsoft.com/office/drawing/2014/main" id="{D11F989E-5AED-445F-BCAA-F6A66ED8BB09}"/>
            </a:ext>
          </a:extLst>
        </xdr:cNvPr>
        <xdr:cNvSpPr/>
      </xdr:nvSpPr>
      <xdr:spPr>
        <a:xfrm>
          <a:off x="1623060" y="2510028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5</xdr:col>
      <xdr:colOff>190500</xdr:colOff>
      <xdr:row>139</xdr:row>
      <xdr:rowOff>76200</xdr:rowOff>
    </xdr:from>
    <xdr:to>
      <xdr:col>7</xdr:col>
      <xdr:colOff>190809</xdr:colOff>
      <xdr:row>139</xdr:row>
      <xdr:rowOff>153956</xdr:rowOff>
    </xdr:to>
    <xdr:sp macro="" textlink="">
      <xdr:nvSpPr>
        <xdr:cNvPr id="1306" name="Freeform 10707">
          <a:extLst>
            <a:ext uri="{FF2B5EF4-FFF2-40B4-BE49-F238E27FC236}">
              <a16:creationId xmlns:a16="http://schemas.microsoft.com/office/drawing/2014/main" id="{F06D33FE-46DA-4DFB-8B68-AF9D6698796B}"/>
            </a:ext>
          </a:extLst>
        </xdr:cNvPr>
        <xdr:cNvSpPr/>
      </xdr:nvSpPr>
      <xdr:spPr>
        <a:xfrm>
          <a:off x="2446020" y="2510790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7</xdr:col>
      <xdr:colOff>175260</xdr:colOff>
      <xdr:row>139</xdr:row>
      <xdr:rowOff>68580</xdr:rowOff>
    </xdr:from>
    <xdr:to>
      <xdr:col>9</xdr:col>
      <xdr:colOff>175569</xdr:colOff>
      <xdr:row>139</xdr:row>
      <xdr:rowOff>146336</xdr:rowOff>
    </xdr:to>
    <xdr:sp macro="" textlink="">
      <xdr:nvSpPr>
        <xdr:cNvPr id="1307" name="Freeform 10707">
          <a:extLst>
            <a:ext uri="{FF2B5EF4-FFF2-40B4-BE49-F238E27FC236}">
              <a16:creationId xmlns:a16="http://schemas.microsoft.com/office/drawing/2014/main" id="{84503F8A-8281-44B5-BBCC-A4CE441A552B}"/>
            </a:ext>
          </a:extLst>
        </xdr:cNvPr>
        <xdr:cNvSpPr/>
      </xdr:nvSpPr>
      <xdr:spPr>
        <a:xfrm>
          <a:off x="3230880" y="2510028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9</xdr:col>
      <xdr:colOff>182880</xdr:colOff>
      <xdr:row>139</xdr:row>
      <xdr:rowOff>68580</xdr:rowOff>
    </xdr:from>
    <xdr:to>
      <xdr:col>11</xdr:col>
      <xdr:colOff>198429</xdr:colOff>
      <xdr:row>139</xdr:row>
      <xdr:rowOff>146336</xdr:rowOff>
    </xdr:to>
    <xdr:sp macro="" textlink="">
      <xdr:nvSpPr>
        <xdr:cNvPr id="1309" name="Freeform 10707">
          <a:extLst>
            <a:ext uri="{FF2B5EF4-FFF2-40B4-BE49-F238E27FC236}">
              <a16:creationId xmlns:a16="http://schemas.microsoft.com/office/drawing/2014/main" id="{14236246-BCAF-4270-986E-DA35E217B0A2}"/>
            </a:ext>
          </a:extLst>
        </xdr:cNvPr>
        <xdr:cNvSpPr/>
      </xdr:nvSpPr>
      <xdr:spPr>
        <a:xfrm>
          <a:off x="4038600" y="2510028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11</xdr:col>
      <xdr:colOff>160020</xdr:colOff>
      <xdr:row>139</xdr:row>
      <xdr:rowOff>76200</xdr:rowOff>
    </xdr:from>
    <xdr:to>
      <xdr:col>13</xdr:col>
      <xdr:colOff>175569</xdr:colOff>
      <xdr:row>139</xdr:row>
      <xdr:rowOff>153956</xdr:rowOff>
    </xdr:to>
    <xdr:sp macro="" textlink="">
      <xdr:nvSpPr>
        <xdr:cNvPr id="1310" name="Freeform 10707">
          <a:extLst>
            <a:ext uri="{FF2B5EF4-FFF2-40B4-BE49-F238E27FC236}">
              <a16:creationId xmlns:a16="http://schemas.microsoft.com/office/drawing/2014/main" id="{1A70BEEC-9CAC-4DF1-8BD4-3F6C2E9C9533}"/>
            </a:ext>
          </a:extLst>
        </xdr:cNvPr>
        <xdr:cNvSpPr/>
      </xdr:nvSpPr>
      <xdr:spPr>
        <a:xfrm>
          <a:off x="4800600" y="2510790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13</xdr:col>
      <xdr:colOff>167640</xdr:colOff>
      <xdr:row>139</xdr:row>
      <xdr:rowOff>68580</xdr:rowOff>
    </xdr:from>
    <xdr:to>
      <xdr:col>15</xdr:col>
      <xdr:colOff>183189</xdr:colOff>
      <xdr:row>139</xdr:row>
      <xdr:rowOff>146336</xdr:rowOff>
    </xdr:to>
    <xdr:sp macro="" textlink="">
      <xdr:nvSpPr>
        <xdr:cNvPr id="1311" name="Freeform 10707">
          <a:extLst>
            <a:ext uri="{FF2B5EF4-FFF2-40B4-BE49-F238E27FC236}">
              <a16:creationId xmlns:a16="http://schemas.microsoft.com/office/drawing/2014/main" id="{AB010BBC-FB2B-414C-A099-BA3A6E98F933}"/>
            </a:ext>
          </a:extLst>
        </xdr:cNvPr>
        <xdr:cNvSpPr/>
      </xdr:nvSpPr>
      <xdr:spPr>
        <a:xfrm>
          <a:off x="5593080" y="2510028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15</xdr:col>
      <xdr:colOff>175260</xdr:colOff>
      <xdr:row>139</xdr:row>
      <xdr:rowOff>60960</xdr:rowOff>
    </xdr:from>
    <xdr:to>
      <xdr:col>17</xdr:col>
      <xdr:colOff>190809</xdr:colOff>
      <xdr:row>139</xdr:row>
      <xdr:rowOff>138716</xdr:rowOff>
    </xdr:to>
    <xdr:sp macro="" textlink="">
      <xdr:nvSpPr>
        <xdr:cNvPr id="1314" name="Freeform 10707">
          <a:extLst>
            <a:ext uri="{FF2B5EF4-FFF2-40B4-BE49-F238E27FC236}">
              <a16:creationId xmlns:a16="http://schemas.microsoft.com/office/drawing/2014/main" id="{18B4BFAC-7C7B-49F7-A93C-7715F9DF5145}"/>
            </a:ext>
          </a:extLst>
        </xdr:cNvPr>
        <xdr:cNvSpPr/>
      </xdr:nvSpPr>
      <xdr:spPr>
        <a:xfrm>
          <a:off x="6385560" y="2509266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17</xdr:col>
      <xdr:colOff>167640</xdr:colOff>
      <xdr:row>139</xdr:row>
      <xdr:rowOff>60960</xdr:rowOff>
    </xdr:from>
    <xdr:to>
      <xdr:col>19</xdr:col>
      <xdr:colOff>190809</xdr:colOff>
      <xdr:row>139</xdr:row>
      <xdr:rowOff>138716</xdr:rowOff>
    </xdr:to>
    <xdr:sp macro="" textlink="">
      <xdr:nvSpPr>
        <xdr:cNvPr id="1315" name="Freeform 10707">
          <a:extLst>
            <a:ext uri="{FF2B5EF4-FFF2-40B4-BE49-F238E27FC236}">
              <a16:creationId xmlns:a16="http://schemas.microsoft.com/office/drawing/2014/main" id="{B5F1828B-6269-489B-8F74-E7E6A3DE2937}"/>
            </a:ext>
          </a:extLst>
        </xdr:cNvPr>
        <xdr:cNvSpPr/>
      </xdr:nvSpPr>
      <xdr:spPr>
        <a:xfrm>
          <a:off x="7162800" y="2509266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19</xdr:col>
      <xdr:colOff>175260</xdr:colOff>
      <xdr:row>139</xdr:row>
      <xdr:rowOff>60960</xdr:rowOff>
    </xdr:from>
    <xdr:to>
      <xdr:col>21</xdr:col>
      <xdr:colOff>175569</xdr:colOff>
      <xdr:row>139</xdr:row>
      <xdr:rowOff>138716</xdr:rowOff>
    </xdr:to>
    <xdr:sp macro="" textlink="">
      <xdr:nvSpPr>
        <xdr:cNvPr id="1316" name="Freeform 10707">
          <a:extLst>
            <a:ext uri="{FF2B5EF4-FFF2-40B4-BE49-F238E27FC236}">
              <a16:creationId xmlns:a16="http://schemas.microsoft.com/office/drawing/2014/main" id="{4CA7FE76-C088-4ADC-A9BD-ACD23C87938F}"/>
            </a:ext>
          </a:extLst>
        </xdr:cNvPr>
        <xdr:cNvSpPr/>
      </xdr:nvSpPr>
      <xdr:spPr>
        <a:xfrm>
          <a:off x="7947660" y="2509266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21</xdr:col>
      <xdr:colOff>190500</xdr:colOff>
      <xdr:row>139</xdr:row>
      <xdr:rowOff>53340</xdr:rowOff>
    </xdr:from>
    <xdr:to>
      <xdr:col>23</xdr:col>
      <xdr:colOff>213669</xdr:colOff>
      <xdr:row>139</xdr:row>
      <xdr:rowOff>131096</xdr:rowOff>
    </xdr:to>
    <xdr:sp macro="" textlink="">
      <xdr:nvSpPr>
        <xdr:cNvPr id="1317" name="Freeform 10707">
          <a:extLst>
            <a:ext uri="{FF2B5EF4-FFF2-40B4-BE49-F238E27FC236}">
              <a16:creationId xmlns:a16="http://schemas.microsoft.com/office/drawing/2014/main" id="{0DC95415-D471-4ABE-8218-E9CF62EFCE54}"/>
            </a:ext>
          </a:extLst>
        </xdr:cNvPr>
        <xdr:cNvSpPr/>
      </xdr:nvSpPr>
      <xdr:spPr>
        <a:xfrm>
          <a:off x="8763000" y="2508504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23</xdr:col>
      <xdr:colOff>160020</xdr:colOff>
      <xdr:row>139</xdr:row>
      <xdr:rowOff>68580</xdr:rowOff>
    </xdr:from>
    <xdr:to>
      <xdr:col>25</xdr:col>
      <xdr:colOff>190809</xdr:colOff>
      <xdr:row>139</xdr:row>
      <xdr:rowOff>146336</xdr:rowOff>
    </xdr:to>
    <xdr:sp macro="" textlink="">
      <xdr:nvSpPr>
        <xdr:cNvPr id="1318" name="Freeform 10707">
          <a:extLst>
            <a:ext uri="{FF2B5EF4-FFF2-40B4-BE49-F238E27FC236}">
              <a16:creationId xmlns:a16="http://schemas.microsoft.com/office/drawing/2014/main" id="{FDAEF1AB-D9EF-40C1-A227-022519B70096}"/>
            </a:ext>
          </a:extLst>
        </xdr:cNvPr>
        <xdr:cNvSpPr/>
      </xdr:nvSpPr>
      <xdr:spPr>
        <a:xfrm>
          <a:off x="9509760" y="2510028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26</xdr:col>
      <xdr:colOff>236220</xdr:colOff>
      <xdr:row>142</xdr:row>
      <xdr:rowOff>137160</xdr:rowOff>
    </xdr:from>
    <xdr:to>
      <xdr:col>27</xdr:col>
      <xdr:colOff>95095</xdr:colOff>
      <xdr:row>144</xdr:row>
      <xdr:rowOff>135889</xdr:rowOff>
    </xdr:to>
    <xdr:sp macro="" textlink="">
      <xdr:nvSpPr>
        <xdr:cNvPr id="1319" name="Minus 2830">
          <a:extLst>
            <a:ext uri="{FF2B5EF4-FFF2-40B4-BE49-F238E27FC236}">
              <a16:creationId xmlns:a16="http://schemas.microsoft.com/office/drawing/2014/main" id="{EFA177FD-5B12-4787-BD27-D609400738CF}"/>
            </a:ext>
          </a:extLst>
        </xdr:cNvPr>
        <xdr:cNvSpPr/>
      </xdr:nvSpPr>
      <xdr:spPr>
        <a:xfrm rot="16200000">
          <a:off x="10670463" y="25745517"/>
          <a:ext cx="349249" cy="247495"/>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259080</xdr:colOff>
      <xdr:row>151</xdr:row>
      <xdr:rowOff>129540</xdr:rowOff>
    </xdr:from>
    <xdr:to>
      <xdr:col>13</xdr:col>
      <xdr:colOff>87475</xdr:colOff>
      <xdr:row>153</xdr:row>
      <xdr:rowOff>128269</xdr:rowOff>
    </xdr:to>
    <xdr:sp macro="" textlink="">
      <xdr:nvSpPr>
        <xdr:cNvPr id="1320" name="Minus 2830">
          <a:extLst>
            <a:ext uri="{FF2B5EF4-FFF2-40B4-BE49-F238E27FC236}">
              <a16:creationId xmlns:a16="http://schemas.microsoft.com/office/drawing/2014/main" id="{3765C5CC-39E9-4075-B416-FD904479F9D1}"/>
            </a:ext>
          </a:extLst>
        </xdr:cNvPr>
        <xdr:cNvSpPr/>
      </xdr:nvSpPr>
      <xdr:spPr>
        <a:xfrm rot="16200000">
          <a:off x="5214543" y="27315237"/>
          <a:ext cx="349249" cy="247495"/>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266700</xdr:colOff>
      <xdr:row>151</xdr:row>
      <xdr:rowOff>144780</xdr:rowOff>
    </xdr:from>
    <xdr:to>
      <xdr:col>15</xdr:col>
      <xdr:colOff>95095</xdr:colOff>
      <xdr:row>153</xdr:row>
      <xdr:rowOff>143509</xdr:rowOff>
    </xdr:to>
    <xdr:sp macro="" textlink="">
      <xdr:nvSpPr>
        <xdr:cNvPr id="1321" name="Minus 2830">
          <a:extLst>
            <a:ext uri="{FF2B5EF4-FFF2-40B4-BE49-F238E27FC236}">
              <a16:creationId xmlns:a16="http://schemas.microsoft.com/office/drawing/2014/main" id="{2AC9DD54-B740-43CF-9242-81828003BFF2}"/>
            </a:ext>
          </a:extLst>
        </xdr:cNvPr>
        <xdr:cNvSpPr/>
      </xdr:nvSpPr>
      <xdr:spPr>
        <a:xfrm rot="16200000">
          <a:off x="6007023" y="27330477"/>
          <a:ext cx="349249" cy="247495"/>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243840</xdr:colOff>
      <xdr:row>151</xdr:row>
      <xdr:rowOff>144780</xdr:rowOff>
    </xdr:from>
    <xdr:to>
      <xdr:col>25</xdr:col>
      <xdr:colOff>87475</xdr:colOff>
      <xdr:row>153</xdr:row>
      <xdr:rowOff>143509</xdr:rowOff>
    </xdr:to>
    <xdr:sp macro="" textlink="">
      <xdr:nvSpPr>
        <xdr:cNvPr id="1322" name="Minus 2830">
          <a:extLst>
            <a:ext uri="{FF2B5EF4-FFF2-40B4-BE49-F238E27FC236}">
              <a16:creationId xmlns:a16="http://schemas.microsoft.com/office/drawing/2014/main" id="{28DC3919-1FED-441E-A3EC-2269BCB3F6A2}"/>
            </a:ext>
          </a:extLst>
        </xdr:cNvPr>
        <xdr:cNvSpPr/>
      </xdr:nvSpPr>
      <xdr:spPr>
        <a:xfrm rot="16200000">
          <a:off x="9908463" y="27330477"/>
          <a:ext cx="349249" cy="247495"/>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251460</xdr:colOff>
      <xdr:row>133</xdr:row>
      <xdr:rowOff>137160</xdr:rowOff>
    </xdr:from>
    <xdr:to>
      <xdr:col>27</xdr:col>
      <xdr:colOff>110335</xdr:colOff>
      <xdr:row>135</xdr:row>
      <xdr:rowOff>135889</xdr:rowOff>
    </xdr:to>
    <xdr:sp macro="" textlink="">
      <xdr:nvSpPr>
        <xdr:cNvPr id="1323" name="Minus 2830">
          <a:extLst>
            <a:ext uri="{FF2B5EF4-FFF2-40B4-BE49-F238E27FC236}">
              <a16:creationId xmlns:a16="http://schemas.microsoft.com/office/drawing/2014/main" id="{C605551E-9352-4F8B-BAC3-D29AC7714A0E}"/>
            </a:ext>
          </a:extLst>
        </xdr:cNvPr>
        <xdr:cNvSpPr/>
      </xdr:nvSpPr>
      <xdr:spPr>
        <a:xfrm rot="16200000">
          <a:off x="10685703" y="24168177"/>
          <a:ext cx="349249" cy="247495"/>
        </a:xfrm>
        <a:prstGeom prst="mathMinus">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22</xdr:col>
      <xdr:colOff>236220</xdr:colOff>
      <xdr:row>160</xdr:row>
      <xdr:rowOff>144780</xdr:rowOff>
    </xdr:from>
    <xdr:to>
      <xdr:col>23</xdr:col>
      <xdr:colOff>72390</xdr:colOff>
      <xdr:row>162</xdr:row>
      <xdr:rowOff>143510</xdr:rowOff>
    </xdr:to>
    <xdr:sp macro="" textlink="">
      <xdr:nvSpPr>
        <xdr:cNvPr id="1324" name="Minus 2830">
          <a:extLst>
            <a:ext uri="{FF2B5EF4-FFF2-40B4-BE49-F238E27FC236}">
              <a16:creationId xmlns:a16="http://schemas.microsoft.com/office/drawing/2014/main" id="{08A2A0B7-EDB5-4B19-AA61-3D82088D9DF5}"/>
            </a:ext>
          </a:extLst>
        </xdr:cNvPr>
        <xdr:cNvSpPr/>
      </xdr:nvSpPr>
      <xdr:spPr>
        <a:xfrm rot="16200000">
          <a:off x="9123680" y="289077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236220</xdr:colOff>
      <xdr:row>160</xdr:row>
      <xdr:rowOff>137160</xdr:rowOff>
    </xdr:from>
    <xdr:to>
      <xdr:col>25</xdr:col>
      <xdr:colOff>80010</xdr:colOff>
      <xdr:row>162</xdr:row>
      <xdr:rowOff>135890</xdr:rowOff>
    </xdr:to>
    <xdr:sp macro="" textlink="">
      <xdr:nvSpPr>
        <xdr:cNvPr id="1325" name="Minus 2830">
          <a:extLst>
            <a:ext uri="{FF2B5EF4-FFF2-40B4-BE49-F238E27FC236}">
              <a16:creationId xmlns:a16="http://schemas.microsoft.com/office/drawing/2014/main" id="{54F7616D-196B-4EF8-B7FB-F20FC139BD6A}"/>
            </a:ext>
          </a:extLst>
        </xdr:cNvPr>
        <xdr:cNvSpPr/>
      </xdr:nvSpPr>
      <xdr:spPr>
        <a:xfrm rot="16200000">
          <a:off x="9900920" y="289001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243840</xdr:colOff>
      <xdr:row>178</xdr:row>
      <xdr:rowOff>160020</xdr:rowOff>
    </xdr:from>
    <xdr:to>
      <xdr:col>27</xdr:col>
      <xdr:colOff>68580</xdr:colOff>
      <xdr:row>180</xdr:row>
      <xdr:rowOff>158750</xdr:rowOff>
    </xdr:to>
    <xdr:sp macro="" textlink="">
      <xdr:nvSpPr>
        <xdr:cNvPr id="1326" name="Minus 2830">
          <a:extLst>
            <a:ext uri="{FF2B5EF4-FFF2-40B4-BE49-F238E27FC236}">
              <a16:creationId xmlns:a16="http://schemas.microsoft.com/office/drawing/2014/main" id="{F2889FA0-7887-4D79-805F-86C52A777F1D}"/>
            </a:ext>
          </a:extLst>
        </xdr:cNvPr>
        <xdr:cNvSpPr/>
      </xdr:nvSpPr>
      <xdr:spPr>
        <a:xfrm rot="16200000">
          <a:off x="10661015" y="32094805"/>
          <a:ext cx="349250" cy="21336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26</xdr:col>
      <xdr:colOff>228600</xdr:colOff>
      <xdr:row>207</xdr:row>
      <xdr:rowOff>137160</xdr:rowOff>
    </xdr:from>
    <xdr:to>
      <xdr:col>27</xdr:col>
      <xdr:colOff>87630</xdr:colOff>
      <xdr:row>209</xdr:row>
      <xdr:rowOff>135890</xdr:rowOff>
    </xdr:to>
    <xdr:sp macro="" textlink="">
      <xdr:nvSpPr>
        <xdr:cNvPr id="1327" name="Minus 2830">
          <a:extLst>
            <a:ext uri="{FF2B5EF4-FFF2-40B4-BE49-F238E27FC236}">
              <a16:creationId xmlns:a16="http://schemas.microsoft.com/office/drawing/2014/main" id="{1CE6035A-840F-4753-89D8-5DDDC28E82F3}"/>
            </a:ext>
          </a:extLst>
        </xdr:cNvPr>
        <xdr:cNvSpPr/>
      </xdr:nvSpPr>
      <xdr:spPr>
        <a:xfrm rot="16200000">
          <a:off x="10662920" y="371373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274320</xdr:colOff>
      <xdr:row>169</xdr:row>
      <xdr:rowOff>129540</xdr:rowOff>
    </xdr:from>
    <xdr:to>
      <xdr:col>7</xdr:col>
      <xdr:colOff>87630</xdr:colOff>
      <xdr:row>171</xdr:row>
      <xdr:rowOff>128270</xdr:rowOff>
    </xdr:to>
    <xdr:sp macro="" textlink="">
      <xdr:nvSpPr>
        <xdr:cNvPr id="1332" name="Minus 2830">
          <a:extLst>
            <a:ext uri="{FF2B5EF4-FFF2-40B4-BE49-F238E27FC236}">
              <a16:creationId xmlns:a16="http://schemas.microsoft.com/office/drawing/2014/main" id="{3A568FEE-AB41-4094-9538-9918E7713A91}"/>
            </a:ext>
          </a:extLst>
        </xdr:cNvPr>
        <xdr:cNvSpPr/>
      </xdr:nvSpPr>
      <xdr:spPr>
        <a:xfrm rot="16200000">
          <a:off x="2844800" y="304698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16</xdr:col>
      <xdr:colOff>259080</xdr:colOff>
      <xdr:row>160</xdr:row>
      <xdr:rowOff>99060</xdr:rowOff>
    </xdr:from>
    <xdr:to>
      <xdr:col>17</xdr:col>
      <xdr:colOff>87630</xdr:colOff>
      <xdr:row>162</xdr:row>
      <xdr:rowOff>97790</xdr:rowOff>
    </xdr:to>
    <xdr:sp macro="" textlink="">
      <xdr:nvSpPr>
        <xdr:cNvPr id="1333" name="Minus 2830">
          <a:extLst>
            <a:ext uri="{FF2B5EF4-FFF2-40B4-BE49-F238E27FC236}">
              <a16:creationId xmlns:a16="http://schemas.microsoft.com/office/drawing/2014/main" id="{16369EFB-747E-4661-9DB5-14E52FBB30FA}"/>
            </a:ext>
          </a:extLst>
        </xdr:cNvPr>
        <xdr:cNvSpPr/>
      </xdr:nvSpPr>
      <xdr:spPr>
        <a:xfrm rot="16200000">
          <a:off x="6784340" y="288620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12</xdr:col>
      <xdr:colOff>251460</xdr:colOff>
      <xdr:row>160</xdr:row>
      <xdr:rowOff>121920</xdr:rowOff>
    </xdr:from>
    <xdr:to>
      <xdr:col>13</xdr:col>
      <xdr:colOff>80010</xdr:colOff>
      <xdr:row>162</xdr:row>
      <xdr:rowOff>120650</xdr:rowOff>
    </xdr:to>
    <xdr:sp macro="" textlink="">
      <xdr:nvSpPr>
        <xdr:cNvPr id="1334" name="Minus 2830">
          <a:extLst>
            <a:ext uri="{FF2B5EF4-FFF2-40B4-BE49-F238E27FC236}">
              <a16:creationId xmlns:a16="http://schemas.microsoft.com/office/drawing/2014/main" id="{0937394C-5D45-451C-A364-77505D0A920C}"/>
            </a:ext>
          </a:extLst>
        </xdr:cNvPr>
        <xdr:cNvSpPr/>
      </xdr:nvSpPr>
      <xdr:spPr>
        <a:xfrm rot="16200000">
          <a:off x="5207000" y="2888488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14</xdr:col>
      <xdr:colOff>251460</xdr:colOff>
      <xdr:row>160</xdr:row>
      <xdr:rowOff>144780</xdr:rowOff>
    </xdr:from>
    <xdr:to>
      <xdr:col>15</xdr:col>
      <xdr:colOff>80010</xdr:colOff>
      <xdr:row>162</xdr:row>
      <xdr:rowOff>143510</xdr:rowOff>
    </xdr:to>
    <xdr:sp macro="" textlink="">
      <xdr:nvSpPr>
        <xdr:cNvPr id="1336" name="Minus 2830">
          <a:extLst>
            <a:ext uri="{FF2B5EF4-FFF2-40B4-BE49-F238E27FC236}">
              <a16:creationId xmlns:a16="http://schemas.microsoft.com/office/drawing/2014/main" id="{D7D6ED2B-6AA5-4037-A7ED-471E7FB7432C}"/>
            </a:ext>
          </a:extLst>
        </xdr:cNvPr>
        <xdr:cNvSpPr/>
      </xdr:nvSpPr>
      <xdr:spPr>
        <a:xfrm rot="16200000">
          <a:off x="5991860" y="2890774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259080</xdr:colOff>
      <xdr:row>160</xdr:row>
      <xdr:rowOff>129540</xdr:rowOff>
    </xdr:from>
    <xdr:to>
      <xdr:col>11</xdr:col>
      <xdr:colOff>87630</xdr:colOff>
      <xdr:row>162</xdr:row>
      <xdr:rowOff>128270</xdr:rowOff>
    </xdr:to>
    <xdr:sp macro="" textlink="">
      <xdr:nvSpPr>
        <xdr:cNvPr id="105" name="Minus 2830">
          <a:extLst>
            <a:ext uri="{FF2B5EF4-FFF2-40B4-BE49-F238E27FC236}">
              <a16:creationId xmlns:a16="http://schemas.microsoft.com/office/drawing/2014/main" id="{628B8AE4-F7BE-420C-9C47-6A5D81C88D3C}"/>
            </a:ext>
          </a:extLst>
        </xdr:cNvPr>
        <xdr:cNvSpPr/>
      </xdr:nvSpPr>
      <xdr:spPr>
        <a:xfrm rot="16200000">
          <a:off x="4429760" y="2889250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20</xdr:col>
      <xdr:colOff>281940</xdr:colOff>
      <xdr:row>160</xdr:row>
      <xdr:rowOff>114300</xdr:rowOff>
    </xdr:from>
    <xdr:to>
      <xdr:col>21</xdr:col>
      <xdr:colOff>95250</xdr:colOff>
      <xdr:row>162</xdr:row>
      <xdr:rowOff>113030</xdr:rowOff>
    </xdr:to>
    <xdr:sp macro="" textlink="">
      <xdr:nvSpPr>
        <xdr:cNvPr id="1337" name="Minus 2830">
          <a:extLst>
            <a:ext uri="{FF2B5EF4-FFF2-40B4-BE49-F238E27FC236}">
              <a16:creationId xmlns:a16="http://schemas.microsoft.com/office/drawing/2014/main" id="{EF3193DD-F237-491A-AB0A-F965A6AFDFAC}"/>
            </a:ext>
          </a:extLst>
        </xdr:cNvPr>
        <xdr:cNvSpPr/>
      </xdr:nvSpPr>
      <xdr:spPr>
        <a:xfrm rot="16200000">
          <a:off x="8369300" y="2887726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274320</xdr:colOff>
      <xdr:row>160</xdr:row>
      <xdr:rowOff>137160</xdr:rowOff>
    </xdr:from>
    <xdr:to>
      <xdr:col>9</xdr:col>
      <xdr:colOff>87630</xdr:colOff>
      <xdr:row>162</xdr:row>
      <xdr:rowOff>135890</xdr:rowOff>
    </xdr:to>
    <xdr:sp macro="" textlink="">
      <xdr:nvSpPr>
        <xdr:cNvPr id="1338" name="Minus 2830">
          <a:extLst>
            <a:ext uri="{FF2B5EF4-FFF2-40B4-BE49-F238E27FC236}">
              <a16:creationId xmlns:a16="http://schemas.microsoft.com/office/drawing/2014/main" id="{3EA89260-ED4B-4B23-8162-C57A78C8C597}"/>
            </a:ext>
          </a:extLst>
        </xdr:cNvPr>
        <xdr:cNvSpPr/>
      </xdr:nvSpPr>
      <xdr:spPr>
        <a:xfrm rot="16200000">
          <a:off x="3644900" y="28900120"/>
          <a:ext cx="349250" cy="24765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25</xdr:col>
      <xdr:colOff>160020</xdr:colOff>
      <xdr:row>157</xdr:row>
      <xdr:rowOff>68580</xdr:rowOff>
    </xdr:from>
    <xdr:to>
      <xdr:col>27</xdr:col>
      <xdr:colOff>182727</xdr:colOff>
      <xdr:row>157</xdr:row>
      <xdr:rowOff>161887</xdr:rowOff>
    </xdr:to>
    <xdr:sp macro="" textlink="">
      <xdr:nvSpPr>
        <xdr:cNvPr id="1339" name="Freeform 10707">
          <a:extLst>
            <a:ext uri="{FF2B5EF4-FFF2-40B4-BE49-F238E27FC236}">
              <a16:creationId xmlns:a16="http://schemas.microsoft.com/office/drawing/2014/main" id="{9DF00ABE-96C8-4F80-8F30-17C67AD7BC35}"/>
            </a:ext>
          </a:extLst>
        </xdr:cNvPr>
        <xdr:cNvSpPr/>
      </xdr:nvSpPr>
      <xdr:spPr>
        <a:xfrm>
          <a:off x="10279380" y="2825496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0</xdr:col>
      <xdr:colOff>0</xdr:colOff>
      <xdr:row>166</xdr:row>
      <xdr:rowOff>38100</xdr:rowOff>
    </xdr:from>
    <xdr:to>
      <xdr:col>1</xdr:col>
      <xdr:colOff>236067</xdr:colOff>
      <xdr:row>166</xdr:row>
      <xdr:rowOff>131407</xdr:rowOff>
    </xdr:to>
    <xdr:sp macro="" textlink="">
      <xdr:nvSpPr>
        <xdr:cNvPr id="1340" name="Freeform 10707">
          <a:extLst>
            <a:ext uri="{FF2B5EF4-FFF2-40B4-BE49-F238E27FC236}">
              <a16:creationId xmlns:a16="http://schemas.microsoft.com/office/drawing/2014/main" id="{02CFCE47-AFD7-4213-B00B-F74B1545511B}"/>
            </a:ext>
          </a:extLst>
        </xdr:cNvPr>
        <xdr:cNvSpPr/>
      </xdr:nvSpPr>
      <xdr:spPr>
        <a:xfrm>
          <a:off x="0" y="2980182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xdr:col>
      <xdr:colOff>198120</xdr:colOff>
      <xdr:row>166</xdr:row>
      <xdr:rowOff>60961</xdr:rowOff>
    </xdr:from>
    <xdr:to>
      <xdr:col>3</xdr:col>
      <xdr:colOff>190500</xdr:colOff>
      <xdr:row>166</xdr:row>
      <xdr:rowOff>144781</xdr:rowOff>
    </xdr:to>
    <xdr:sp macro="" textlink="">
      <xdr:nvSpPr>
        <xdr:cNvPr id="1341" name="Freeform 10707">
          <a:extLst>
            <a:ext uri="{FF2B5EF4-FFF2-40B4-BE49-F238E27FC236}">
              <a16:creationId xmlns:a16="http://schemas.microsoft.com/office/drawing/2014/main" id="{50F9623C-76C8-42D7-83C3-D57C25AAC0D8}"/>
            </a:ext>
          </a:extLst>
        </xdr:cNvPr>
        <xdr:cNvSpPr/>
      </xdr:nvSpPr>
      <xdr:spPr>
        <a:xfrm>
          <a:off x="739140" y="29824681"/>
          <a:ext cx="891540" cy="8382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3</xdr:col>
      <xdr:colOff>182880</xdr:colOff>
      <xdr:row>166</xdr:row>
      <xdr:rowOff>53340</xdr:rowOff>
    </xdr:from>
    <xdr:to>
      <xdr:col>5</xdr:col>
      <xdr:colOff>190500</xdr:colOff>
      <xdr:row>166</xdr:row>
      <xdr:rowOff>152400</xdr:rowOff>
    </xdr:to>
    <xdr:sp macro="" textlink="">
      <xdr:nvSpPr>
        <xdr:cNvPr id="1342" name="Freeform 10707">
          <a:extLst>
            <a:ext uri="{FF2B5EF4-FFF2-40B4-BE49-F238E27FC236}">
              <a16:creationId xmlns:a16="http://schemas.microsoft.com/office/drawing/2014/main" id="{1B1EDED1-AC4A-40D9-9D8D-F987C54FC4CA}"/>
            </a:ext>
          </a:extLst>
        </xdr:cNvPr>
        <xdr:cNvSpPr/>
      </xdr:nvSpPr>
      <xdr:spPr>
        <a:xfrm>
          <a:off x="1623060" y="29817060"/>
          <a:ext cx="822960" cy="9906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5</xdr:col>
      <xdr:colOff>182880</xdr:colOff>
      <xdr:row>166</xdr:row>
      <xdr:rowOff>53340</xdr:rowOff>
    </xdr:from>
    <xdr:to>
      <xdr:col>7</xdr:col>
      <xdr:colOff>159867</xdr:colOff>
      <xdr:row>166</xdr:row>
      <xdr:rowOff>146647</xdr:rowOff>
    </xdr:to>
    <xdr:sp macro="" textlink="">
      <xdr:nvSpPr>
        <xdr:cNvPr id="1344" name="Freeform 10707">
          <a:extLst>
            <a:ext uri="{FF2B5EF4-FFF2-40B4-BE49-F238E27FC236}">
              <a16:creationId xmlns:a16="http://schemas.microsoft.com/office/drawing/2014/main" id="{1F384C90-8A14-42CF-BB1C-A11D70330586}"/>
            </a:ext>
          </a:extLst>
        </xdr:cNvPr>
        <xdr:cNvSpPr/>
      </xdr:nvSpPr>
      <xdr:spPr>
        <a:xfrm>
          <a:off x="2438400" y="2981706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0</xdr:col>
      <xdr:colOff>381001</xdr:colOff>
      <xdr:row>142</xdr:row>
      <xdr:rowOff>137161</xdr:rowOff>
    </xdr:from>
    <xdr:to>
      <xdr:col>1</xdr:col>
      <xdr:colOff>87321</xdr:colOff>
      <xdr:row>144</xdr:row>
      <xdr:rowOff>135890</xdr:rowOff>
    </xdr:to>
    <xdr:sp macro="" textlink="">
      <xdr:nvSpPr>
        <xdr:cNvPr id="1351" name="Minus 2830">
          <a:extLst>
            <a:ext uri="{FF2B5EF4-FFF2-40B4-BE49-F238E27FC236}">
              <a16:creationId xmlns:a16="http://schemas.microsoft.com/office/drawing/2014/main" id="{38C06CA1-D60E-41DF-8583-9CA3B7BA2376}"/>
            </a:ext>
          </a:extLst>
        </xdr:cNvPr>
        <xdr:cNvSpPr/>
      </xdr:nvSpPr>
      <xdr:spPr>
        <a:xfrm rot="16200000">
          <a:off x="330046" y="25745596"/>
          <a:ext cx="349249" cy="24734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8</xdr:col>
      <xdr:colOff>266701</xdr:colOff>
      <xdr:row>134</xdr:row>
      <xdr:rowOff>22860</xdr:rowOff>
    </xdr:from>
    <xdr:to>
      <xdr:col>9</xdr:col>
      <xdr:colOff>79701</xdr:colOff>
      <xdr:row>136</xdr:row>
      <xdr:rowOff>21589</xdr:rowOff>
    </xdr:to>
    <xdr:sp macro="" textlink="">
      <xdr:nvSpPr>
        <xdr:cNvPr id="1352" name="Minus 2830">
          <a:extLst>
            <a:ext uri="{FF2B5EF4-FFF2-40B4-BE49-F238E27FC236}">
              <a16:creationId xmlns:a16="http://schemas.microsoft.com/office/drawing/2014/main" id="{528F348D-1A39-45B2-AF1E-97A4A83533AD}"/>
            </a:ext>
          </a:extLst>
        </xdr:cNvPr>
        <xdr:cNvSpPr/>
      </xdr:nvSpPr>
      <xdr:spPr>
        <a:xfrm rot="16200000">
          <a:off x="3637126" y="24229215"/>
          <a:ext cx="349249" cy="24734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4</xdr:col>
      <xdr:colOff>281941</xdr:colOff>
      <xdr:row>133</xdr:row>
      <xdr:rowOff>152400</xdr:rowOff>
    </xdr:from>
    <xdr:to>
      <xdr:col>5</xdr:col>
      <xdr:colOff>94941</xdr:colOff>
      <xdr:row>135</xdr:row>
      <xdr:rowOff>151129</xdr:rowOff>
    </xdr:to>
    <xdr:sp macro="" textlink="">
      <xdr:nvSpPr>
        <xdr:cNvPr id="1353" name="Minus 2830">
          <a:extLst>
            <a:ext uri="{FF2B5EF4-FFF2-40B4-BE49-F238E27FC236}">
              <a16:creationId xmlns:a16="http://schemas.microsoft.com/office/drawing/2014/main" id="{94CA82E6-1088-49E5-8D7D-D797D3907BAE}"/>
            </a:ext>
          </a:extLst>
        </xdr:cNvPr>
        <xdr:cNvSpPr/>
      </xdr:nvSpPr>
      <xdr:spPr>
        <a:xfrm rot="16200000">
          <a:off x="2052166" y="24183495"/>
          <a:ext cx="349249" cy="24734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6</xdr:col>
      <xdr:colOff>266701</xdr:colOff>
      <xdr:row>133</xdr:row>
      <xdr:rowOff>137160</xdr:rowOff>
    </xdr:from>
    <xdr:to>
      <xdr:col>7</xdr:col>
      <xdr:colOff>79701</xdr:colOff>
      <xdr:row>135</xdr:row>
      <xdr:rowOff>135889</xdr:rowOff>
    </xdr:to>
    <xdr:sp macro="" textlink="">
      <xdr:nvSpPr>
        <xdr:cNvPr id="1354" name="Minus 2830">
          <a:extLst>
            <a:ext uri="{FF2B5EF4-FFF2-40B4-BE49-F238E27FC236}">
              <a16:creationId xmlns:a16="http://schemas.microsoft.com/office/drawing/2014/main" id="{562B1181-2DAC-4B65-9116-05EA48FF53CD}"/>
            </a:ext>
          </a:extLst>
        </xdr:cNvPr>
        <xdr:cNvSpPr/>
      </xdr:nvSpPr>
      <xdr:spPr>
        <a:xfrm rot="16200000">
          <a:off x="2837026" y="24168255"/>
          <a:ext cx="349249" cy="247340"/>
        </a:xfrm>
        <a:prstGeom prst="mathMinus">
          <a:avLst/>
        </a:prstGeom>
        <a:solidFill>
          <a:schemeClr val="accent1">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243841</xdr:colOff>
      <xdr:row>133</xdr:row>
      <xdr:rowOff>129540</xdr:rowOff>
    </xdr:from>
    <xdr:to>
      <xdr:col>19</xdr:col>
      <xdr:colOff>80010</xdr:colOff>
      <xdr:row>135</xdr:row>
      <xdr:rowOff>128270</xdr:rowOff>
    </xdr:to>
    <xdr:sp macro="" textlink="">
      <xdr:nvSpPr>
        <xdr:cNvPr id="1355" name="Minus 2830">
          <a:extLst>
            <a:ext uri="{FF2B5EF4-FFF2-40B4-BE49-F238E27FC236}">
              <a16:creationId xmlns:a16="http://schemas.microsoft.com/office/drawing/2014/main" id="{42594D22-2327-4E31-86B8-2A0544CFC75C}"/>
            </a:ext>
          </a:extLst>
        </xdr:cNvPr>
        <xdr:cNvSpPr/>
      </xdr:nvSpPr>
      <xdr:spPr>
        <a:xfrm rot="16200000">
          <a:off x="7553961" y="24160480"/>
          <a:ext cx="349250" cy="247649"/>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10</xdr:col>
      <xdr:colOff>259080</xdr:colOff>
      <xdr:row>151</xdr:row>
      <xdr:rowOff>152400</xdr:rowOff>
    </xdr:from>
    <xdr:to>
      <xdr:col>11</xdr:col>
      <xdr:colOff>87008</xdr:colOff>
      <xdr:row>153</xdr:row>
      <xdr:rowOff>151130</xdr:rowOff>
    </xdr:to>
    <xdr:sp macro="" textlink="">
      <xdr:nvSpPr>
        <xdr:cNvPr id="1356" name="Minus 2830">
          <a:extLst>
            <a:ext uri="{FF2B5EF4-FFF2-40B4-BE49-F238E27FC236}">
              <a16:creationId xmlns:a16="http://schemas.microsoft.com/office/drawing/2014/main" id="{F5AFDA66-24EE-4856-B4B7-34B976CEDFE2}"/>
            </a:ext>
          </a:extLst>
        </xdr:cNvPr>
        <xdr:cNvSpPr/>
      </xdr:nvSpPr>
      <xdr:spPr>
        <a:xfrm rot="16200000">
          <a:off x="4429449" y="27338331"/>
          <a:ext cx="349250" cy="247028"/>
        </a:xfrm>
        <a:prstGeom prst="mathMinus">
          <a:avLst/>
        </a:prstGeom>
        <a:solidFill>
          <a:schemeClr val="accent1">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18</xdr:col>
      <xdr:colOff>251461</xdr:colOff>
      <xdr:row>197</xdr:row>
      <xdr:rowOff>114300</xdr:rowOff>
    </xdr:from>
    <xdr:to>
      <xdr:col>19</xdr:col>
      <xdr:colOff>87320</xdr:colOff>
      <xdr:row>199</xdr:row>
      <xdr:rowOff>113030</xdr:rowOff>
    </xdr:to>
    <xdr:sp macro="" textlink="">
      <xdr:nvSpPr>
        <xdr:cNvPr id="1357" name="Minus 2830">
          <a:extLst>
            <a:ext uri="{FF2B5EF4-FFF2-40B4-BE49-F238E27FC236}">
              <a16:creationId xmlns:a16="http://schemas.microsoft.com/office/drawing/2014/main" id="{68CF4E70-0FD3-47EF-B95F-502C14720F2D}"/>
            </a:ext>
          </a:extLst>
        </xdr:cNvPr>
        <xdr:cNvSpPr/>
      </xdr:nvSpPr>
      <xdr:spPr>
        <a:xfrm rot="16200000">
          <a:off x="7561426" y="35362035"/>
          <a:ext cx="349250" cy="247339"/>
        </a:xfrm>
        <a:prstGeom prst="mathMinus">
          <a:avLst/>
        </a:prstGeom>
        <a:solidFill>
          <a:schemeClr val="accent5">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sz="1100"/>
        </a:p>
      </xdr:txBody>
    </xdr:sp>
    <xdr:clientData/>
  </xdr:twoCellAnchor>
  <xdr:twoCellAnchor>
    <xdr:from>
      <xdr:col>24</xdr:col>
      <xdr:colOff>303246</xdr:colOff>
      <xdr:row>115</xdr:row>
      <xdr:rowOff>132184</xdr:rowOff>
    </xdr:from>
    <xdr:to>
      <xdr:col>25</xdr:col>
      <xdr:colOff>50586</xdr:colOff>
      <xdr:row>117</xdr:row>
      <xdr:rowOff>131161</xdr:rowOff>
    </xdr:to>
    <xdr:sp macro="" textlink="">
      <xdr:nvSpPr>
        <xdr:cNvPr id="1358" name="Minus 2815">
          <a:extLst>
            <a:ext uri="{FF2B5EF4-FFF2-40B4-BE49-F238E27FC236}">
              <a16:creationId xmlns:a16="http://schemas.microsoft.com/office/drawing/2014/main" id="{0AE850CE-EE9C-401B-AA69-D28596298058}"/>
            </a:ext>
          </a:extLst>
        </xdr:cNvPr>
        <xdr:cNvSpPr/>
      </xdr:nvSpPr>
      <xdr:spPr>
        <a:xfrm rot="16200000">
          <a:off x="9146167" y="21052983"/>
          <a:ext cx="349497" cy="158820"/>
        </a:xfrm>
        <a:prstGeom prst="mathMinus">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175260</xdr:colOff>
      <xdr:row>40</xdr:row>
      <xdr:rowOff>53340</xdr:rowOff>
    </xdr:from>
    <xdr:to>
      <xdr:col>5</xdr:col>
      <xdr:colOff>160329</xdr:colOff>
      <xdr:row>40</xdr:row>
      <xdr:rowOff>131096</xdr:rowOff>
    </xdr:to>
    <xdr:sp macro="" textlink="">
      <xdr:nvSpPr>
        <xdr:cNvPr id="1359" name="Freeform 10707">
          <a:extLst>
            <a:ext uri="{FF2B5EF4-FFF2-40B4-BE49-F238E27FC236}">
              <a16:creationId xmlns:a16="http://schemas.microsoft.com/office/drawing/2014/main" id="{454969AA-E86E-4F96-8089-47A12BD4722B}"/>
            </a:ext>
          </a:extLst>
        </xdr:cNvPr>
        <xdr:cNvSpPr/>
      </xdr:nvSpPr>
      <xdr:spPr>
        <a:xfrm>
          <a:off x="1615440" y="7734300"/>
          <a:ext cx="800409" cy="77756"/>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21</xdr:col>
      <xdr:colOff>160020</xdr:colOff>
      <xdr:row>58</xdr:row>
      <xdr:rowOff>53340</xdr:rowOff>
    </xdr:from>
    <xdr:to>
      <xdr:col>23</xdr:col>
      <xdr:colOff>159867</xdr:colOff>
      <xdr:row>58</xdr:row>
      <xdr:rowOff>146647</xdr:rowOff>
    </xdr:to>
    <xdr:sp macro="" textlink="">
      <xdr:nvSpPr>
        <xdr:cNvPr id="1361" name="Freeform 10707">
          <a:extLst>
            <a:ext uri="{FF2B5EF4-FFF2-40B4-BE49-F238E27FC236}">
              <a16:creationId xmlns:a16="http://schemas.microsoft.com/office/drawing/2014/main" id="{F46A7753-4AE2-408F-8741-81E1D5C02CD3}"/>
            </a:ext>
          </a:extLst>
        </xdr:cNvPr>
        <xdr:cNvSpPr/>
      </xdr:nvSpPr>
      <xdr:spPr>
        <a:xfrm>
          <a:off x="8732520" y="108889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23</xdr:col>
      <xdr:colOff>182880</xdr:colOff>
      <xdr:row>58</xdr:row>
      <xdr:rowOff>68580</xdr:rowOff>
    </xdr:from>
    <xdr:to>
      <xdr:col>25</xdr:col>
      <xdr:colOff>190347</xdr:colOff>
      <xdr:row>58</xdr:row>
      <xdr:rowOff>161887</xdr:rowOff>
    </xdr:to>
    <xdr:sp macro="" textlink="">
      <xdr:nvSpPr>
        <xdr:cNvPr id="1362" name="Freeform 10707">
          <a:extLst>
            <a:ext uri="{FF2B5EF4-FFF2-40B4-BE49-F238E27FC236}">
              <a16:creationId xmlns:a16="http://schemas.microsoft.com/office/drawing/2014/main" id="{58496474-F6FF-463B-98F8-D71943506B23}"/>
            </a:ext>
          </a:extLst>
        </xdr:cNvPr>
        <xdr:cNvSpPr/>
      </xdr:nvSpPr>
      <xdr:spPr>
        <a:xfrm>
          <a:off x="9532620" y="1090422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25</xdr:col>
      <xdr:colOff>175260</xdr:colOff>
      <xdr:row>58</xdr:row>
      <xdr:rowOff>76200</xdr:rowOff>
    </xdr:from>
    <xdr:to>
      <xdr:col>27</xdr:col>
      <xdr:colOff>197967</xdr:colOff>
      <xdr:row>58</xdr:row>
      <xdr:rowOff>169507</xdr:rowOff>
    </xdr:to>
    <xdr:sp macro="" textlink="">
      <xdr:nvSpPr>
        <xdr:cNvPr id="1366" name="Freeform 10707">
          <a:extLst>
            <a:ext uri="{FF2B5EF4-FFF2-40B4-BE49-F238E27FC236}">
              <a16:creationId xmlns:a16="http://schemas.microsoft.com/office/drawing/2014/main" id="{9596FBA1-BE8C-4686-8301-8819FFD97780}"/>
            </a:ext>
          </a:extLst>
        </xdr:cNvPr>
        <xdr:cNvSpPr/>
      </xdr:nvSpPr>
      <xdr:spPr>
        <a:xfrm>
          <a:off x="10294620" y="1091184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0</xdr:col>
      <xdr:colOff>0</xdr:colOff>
      <xdr:row>67</xdr:row>
      <xdr:rowOff>38100</xdr:rowOff>
    </xdr:from>
    <xdr:to>
      <xdr:col>1</xdr:col>
      <xdr:colOff>236067</xdr:colOff>
      <xdr:row>67</xdr:row>
      <xdr:rowOff>131407</xdr:rowOff>
    </xdr:to>
    <xdr:sp macro="" textlink="">
      <xdr:nvSpPr>
        <xdr:cNvPr id="1367" name="Freeform 10707">
          <a:extLst>
            <a:ext uri="{FF2B5EF4-FFF2-40B4-BE49-F238E27FC236}">
              <a16:creationId xmlns:a16="http://schemas.microsoft.com/office/drawing/2014/main" id="{7136F3BA-3F8B-49E4-879E-A77F1FFB0014}"/>
            </a:ext>
          </a:extLst>
        </xdr:cNvPr>
        <xdr:cNvSpPr/>
      </xdr:nvSpPr>
      <xdr:spPr>
        <a:xfrm>
          <a:off x="0" y="1245108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xdr:col>
      <xdr:colOff>213360</xdr:colOff>
      <xdr:row>67</xdr:row>
      <xdr:rowOff>38101</xdr:rowOff>
    </xdr:from>
    <xdr:to>
      <xdr:col>3</xdr:col>
      <xdr:colOff>182880</xdr:colOff>
      <xdr:row>67</xdr:row>
      <xdr:rowOff>129541</xdr:rowOff>
    </xdr:to>
    <xdr:sp macro="" textlink="">
      <xdr:nvSpPr>
        <xdr:cNvPr id="1368" name="Freeform 10707">
          <a:extLst>
            <a:ext uri="{FF2B5EF4-FFF2-40B4-BE49-F238E27FC236}">
              <a16:creationId xmlns:a16="http://schemas.microsoft.com/office/drawing/2014/main" id="{57C005EA-AFC0-4441-A42E-0434FBD6342C}"/>
            </a:ext>
          </a:extLst>
        </xdr:cNvPr>
        <xdr:cNvSpPr/>
      </xdr:nvSpPr>
      <xdr:spPr>
        <a:xfrm>
          <a:off x="754380" y="12451081"/>
          <a:ext cx="868680" cy="91440"/>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3</xdr:col>
      <xdr:colOff>198120</xdr:colOff>
      <xdr:row>67</xdr:row>
      <xdr:rowOff>53340</xdr:rowOff>
    </xdr:from>
    <xdr:to>
      <xdr:col>5</xdr:col>
      <xdr:colOff>159867</xdr:colOff>
      <xdr:row>67</xdr:row>
      <xdr:rowOff>146647</xdr:rowOff>
    </xdr:to>
    <xdr:sp macro="" textlink="">
      <xdr:nvSpPr>
        <xdr:cNvPr id="1369" name="Freeform 10707">
          <a:extLst>
            <a:ext uri="{FF2B5EF4-FFF2-40B4-BE49-F238E27FC236}">
              <a16:creationId xmlns:a16="http://schemas.microsoft.com/office/drawing/2014/main" id="{B314B9D6-F480-4B17-8894-2B371277CC62}"/>
            </a:ext>
          </a:extLst>
        </xdr:cNvPr>
        <xdr:cNvSpPr/>
      </xdr:nvSpPr>
      <xdr:spPr>
        <a:xfrm>
          <a:off x="1638300" y="1246632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5</xdr:col>
      <xdr:colOff>175260</xdr:colOff>
      <xdr:row>67</xdr:row>
      <xdr:rowOff>60960</xdr:rowOff>
    </xdr:from>
    <xdr:to>
      <xdr:col>7</xdr:col>
      <xdr:colOff>152247</xdr:colOff>
      <xdr:row>67</xdr:row>
      <xdr:rowOff>154267</xdr:rowOff>
    </xdr:to>
    <xdr:sp macro="" textlink="">
      <xdr:nvSpPr>
        <xdr:cNvPr id="1370" name="Freeform 10707">
          <a:extLst>
            <a:ext uri="{FF2B5EF4-FFF2-40B4-BE49-F238E27FC236}">
              <a16:creationId xmlns:a16="http://schemas.microsoft.com/office/drawing/2014/main" id="{C869C93D-F9E9-4F3C-B00F-60B5619D9C5C}"/>
            </a:ext>
          </a:extLst>
        </xdr:cNvPr>
        <xdr:cNvSpPr/>
      </xdr:nvSpPr>
      <xdr:spPr>
        <a:xfrm>
          <a:off x="2430780" y="1247394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7</xdr:col>
      <xdr:colOff>182880</xdr:colOff>
      <xdr:row>67</xdr:row>
      <xdr:rowOff>53340</xdr:rowOff>
    </xdr:from>
    <xdr:to>
      <xdr:col>9</xdr:col>
      <xdr:colOff>159867</xdr:colOff>
      <xdr:row>67</xdr:row>
      <xdr:rowOff>146647</xdr:rowOff>
    </xdr:to>
    <xdr:sp macro="" textlink="">
      <xdr:nvSpPr>
        <xdr:cNvPr id="1371" name="Freeform 10707">
          <a:extLst>
            <a:ext uri="{FF2B5EF4-FFF2-40B4-BE49-F238E27FC236}">
              <a16:creationId xmlns:a16="http://schemas.microsoft.com/office/drawing/2014/main" id="{F4C38EBD-F869-4576-BC3B-EA54715B71A3}"/>
            </a:ext>
          </a:extLst>
        </xdr:cNvPr>
        <xdr:cNvSpPr/>
      </xdr:nvSpPr>
      <xdr:spPr>
        <a:xfrm>
          <a:off x="3238500" y="12466320"/>
          <a:ext cx="777087" cy="93307"/>
        </a:xfrm>
        <a:custGeom>
          <a:avLst/>
          <a:gdLst>
            <a:gd name="T0" fmla="*/ 0 w 121"/>
            <a:gd name="T1" fmla="*/ 2147483646 h 43"/>
            <a:gd name="T2" fmla="*/ 2147483646 w 121"/>
            <a:gd name="T3" fmla="*/ 2147483646 h 43"/>
            <a:gd name="T4" fmla="*/ 2147483646 w 121"/>
            <a:gd name="T5" fmla="*/ 2147483646 h 43"/>
            <a:gd name="T6" fmla="*/ 2147483646 w 121"/>
            <a:gd name="T7" fmla="*/ 2147483646 h 43"/>
            <a:gd name="T8" fmla="*/ 0 w 121"/>
            <a:gd name="T9" fmla="*/ 2147483646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rpgnet-my.sharepoint.com/personal/pandeysa_kecrpg_com/Documents/KEC%20Section_1%20DPR.xlsx" TargetMode="External"/><Relationship Id="rId1" Type="http://schemas.openxmlformats.org/officeDocument/2006/relationships/externalLinkPath" Target="https://rpgnet-my.sharepoint.com/personal/pandeysa_kecrpg_com/Documents/KEC%20Section_1%20DP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pandeysa\AppData\Local\Microsoft\Windows\INetCache\Content.Outlook\YUDNVLX3\KEC%20Section_1%20DPR.xlsx" TargetMode="External"/><Relationship Id="rId1" Type="http://schemas.openxmlformats.org/officeDocument/2006/relationships/externalLinkPath" Target="file:///C:\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B7" t="str">
            <v>1/0</v>
          </cell>
          <cell r="C7" t="str">
            <v>DD60+0</v>
          </cell>
        </row>
        <row r="8">
          <cell r="B8" t="str">
            <v>1A/0</v>
          </cell>
          <cell r="C8" t="str">
            <v>DD60+0</v>
          </cell>
        </row>
        <row r="9">
          <cell r="B9" t="str">
            <v>1A/1</v>
          </cell>
          <cell r="C9" t="str">
            <v>DA+0</v>
          </cell>
        </row>
        <row r="10">
          <cell r="B10" t="str">
            <v>1A/2</v>
          </cell>
          <cell r="C10" t="str">
            <v>DA+6</v>
          </cell>
        </row>
        <row r="11">
          <cell r="B11" t="str">
            <v>1A/3</v>
          </cell>
          <cell r="C11" t="str">
            <v>DA+0</v>
          </cell>
        </row>
        <row r="12">
          <cell r="B12" t="str">
            <v>1A/4</v>
          </cell>
          <cell r="C12" t="str">
            <v>DA+3</v>
          </cell>
        </row>
        <row r="13">
          <cell r="B13" t="str">
            <v>1A/5</v>
          </cell>
          <cell r="C13" t="str">
            <v>DA+6</v>
          </cell>
        </row>
        <row r="14">
          <cell r="B14" t="str">
            <v>1A/6</v>
          </cell>
          <cell r="C14" t="str">
            <v>DA+0</v>
          </cell>
        </row>
        <row r="15">
          <cell r="B15" t="str">
            <v>1A/7</v>
          </cell>
          <cell r="C15" t="str">
            <v>DA+3</v>
          </cell>
        </row>
        <row r="16">
          <cell r="B16" t="str">
            <v>2/0</v>
          </cell>
          <cell r="C16" t="str">
            <v>DC1+0</v>
          </cell>
        </row>
        <row r="17">
          <cell r="B17" t="str">
            <v>2/1</v>
          </cell>
          <cell r="C17" t="str">
            <v>DA+0</v>
          </cell>
        </row>
        <row r="18">
          <cell r="B18" t="str">
            <v>2/2</v>
          </cell>
          <cell r="C18" t="str">
            <v>DA+0</v>
          </cell>
        </row>
        <row r="19">
          <cell r="B19" t="str">
            <v>2/3</v>
          </cell>
          <cell r="C19" t="str">
            <v>DA+0</v>
          </cell>
        </row>
        <row r="20">
          <cell r="B20" t="str">
            <v>2/4</v>
          </cell>
          <cell r="C20" t="str">
            <v>DA+3</v>
          </cell>
        </row>
        <row r="21">
          <cell r="B21" t="str">
            <v>2/5</v>
          </cell>
          <cell r="C21" t="str">
            <v>DA+3</v>
          </cell>
        </row>
        <row r="22">
          <cell r="B22" t="str">
            <v>2/6</v>
          </cell>
          <cell r="C22" t="str">
            <v>DA+6</v>
          </cell>
        </row>
        <row r="23">
          <cell r="B23" t="str">
            <v>2/7</v>
          </cell>
          <cell r="C23" t="str">
            <v>DA+6</v>
          </cell>
        </row>
        <row r="24">
          <cell r="B24" t="str">
            <v>2/8</v>
          </cell>
          <cell r="C24" t="str">
            <v>DA+0</v>
          </cell>
        </row>
        <row r="25">
          <cell r="B25" t="str">
            <v>2/9</v>
          </cell>
          <cell r="C25" t="str">
            <v>DA+0</v>
          </cell>
        </row>
        <row r="26">
          <cell r="B26" t="str">
            <v>3/0</v>
          </cell>
          <cell r="C26" t="str">
            <v>DD60+3</v>
          </cell>
        </row>
        <row r="27">
          <cell r="B27" t="str">
            <v>4/0</v>
          </cell>
          <cell r="C27" t="str">
            <v>DD60+6</v>
          </cell>
        </row>
        <row r="28">
          <cell r="B28" t="str">
            <v>4/1</v>
          </cell>
          <cell r="C28" t="str">
            <v>DA+0</v>
          </cell>
        </row>
        <row r="29">
          <cell r="B29" t="str">
            <v>4/2</v>
          </cell>
          <cell r="C29" t="str">
            <v>DA+0</v>
          </cell>
        </row>
        <row r="30">
          <cell r="B30" t="str">
            <v>4/3</v>
          </cell>
          <cell r="C30" t="str">
            <v>DA+0</v>
          </cell>
        </row>
        <row r="31">
          <cell r="B31" t="str">
            <v>4/4</v>
          </cell>
          <cell r="C31" t="str">
            <v>DA+0</v>
          </cell>
        </row>
        <row r="32">
          <cell r="B32" t="str">
            <v>5/0</v>
          </cell>
          <cell r="C32" t="str">
            <v>DB1+9</v>
          </cell>
        </row>
        <row r="33">
          <cell r="B33" t="str">
            <v>6/0</v>
          </cell>
          <cell r="C33" t="str">
            <v>DB2+9</v>
          </cell>
        </row>
        <row r="34">
          <cell r="B34" t="str">
            <v>6/1</v>
          </cell>
          <cell r="C34" t="str">
            <v>DA+0</v>
          </cell>
        </row>
        <row r="35">
          <cell r="B35" t="str">
            <v>6/2</v>
          </cell>
          <cell r="C35" t="str">
            <v>DA+3</v>
          </cell>
        </row>
        <row r="36">
          <cell r="B36" t="str">
            <v>7/0</v>
          </cell>
          <cell r="C36" t="str">
            <v>DB1+0</v>
          </cell>
        </row>
        <row r="37">
          <cell r="B37" t="str">
            <v>8/0</v>
          </cell>
          <cell r="C37" t="str">
            <v>DB1+0</v>
          </cell>
        </row>
        <row r="38">
          <cell r="B38" t="str">
            <v>8/1</v>
          </cell>
          <cell r="C38" t="str">
            <v>DA+3</v>
          </cell>
        </row>
        <row r="39">
          <cell r="B39" t="str">
            <v>8/2</v>
          </cell>
          <cell r="C39" t="str">
            <v>DA+3</v>
          </cell>
        </row>
        <row r="40">
          <cell r="B40" t="str">
            <v>8/3</v>
          </cell>
          <cell r="C40" t="str">
            <v>DA+3</v>
          </cell>
        </row>
        <row r="41">
          <cell r="B41" t="str">
            <v>8/4</v>
          </cell>
          <cell r="C41" t="str">
            <v>DA+0</v>
          </cell>
        </row>
        <row r="42">
          <cell r="B42" t="str">
            <v>8/5</v>
          </cell>
          <cell r="C42" t="str">
            <v>DA+3</v>
          </cell>
        </row>
        <row r="43">
          <cell r="B43" t="str">
            <v>8/6</v>
          </cell>
          <cell r="C43" t="str">
            <v>DA+3</v>
          </cell>
        </row>
        <row r="44">
          <cell r="B44" t="str">
            <v>8/7</v>
          </cell>
          <cell r="C44" t="str">
            <v>DB1+0</v>
          </cell>
        </row>
        <row r="45">
          <cell r="B45" t="str">
            <v>8/8</v>
          </cell>
          <cell r="C45" t="str">
            <v>DA+6</v>
          </cell>
        </row>
        <row r="46">
          <cell r="B46" t="str">
            <v>8/9</v>
          </cell>
          <cell r="C46" t="str">
            <v>DA+3</v>
          </cell>
        </row>
        <row r="47">
          <cell r="B47" t="str">
            <v>8/10</v>
          </cell>
          <cell r="C47" t="str">
            <v>DA+3</v>
          </cell>
        </row>
        <row r="48">
          <cell r="B48" t="str">
            <v>8/11</v>
          </cell>
          <cell r="C48" t="str">
            <v>DA+3</v>
          </cell>
        </row>
        <row r="49">
          <cell r="B49" t="str">
            <v>8/12</v>
          </cell>
          <cell r="C49" t="str">
            <v>DA+0</v>
          </cell>
        </row>
        <row r="50">
          <cell r="B50" t="str">
            <v>9/0</v>
          </cell>
          <cell r="C50" t="str">
            <v>DD60+18</v>
          </cell>
        </row>
        <row r="51">
          <cell r="B51" t="str">
            <v>10/0</v>
          </cell>
          <cell r="C51" t="str">
            <v>DD60+18</v>
          </cell>
        </row>
        <row r="52">
          <cell r="B52" t="str">
            <v>10/1</v>
          </cell>
          <cell r="C52" t="str">
            <v>DA+3</v>
          </cell>
        </row>
        <row r="53">
          <cell r="B53" t="str">
            <v>10/2</v>
          </cell>
          <cell r="C53" t="str">
            <v>DA+0</v>
          </cell>
        </row>
        <row r="54">
          <cell r="B54" t="str">
            <v>10/3</v>
          </cell>
          <cell r="C54" t="str">
            <v>DA+3</v>
          </cell>
        </row>
        <row r="55">
          <cell r="B55" t="str">
            <v>10/4</v>
          </cell>
          <cell r="C55" t="str">
            <v>DA+3</v>
          </cell>
        </row>
        <row r="56">
          <cell r="B56" t="str">
            <v>10/5</v>
          </cell>
          <cell r="C56" t="str">
            <v>DA+3</v>
          </cell>
        </row>
        <row r="57">
          <cell r="B57" t="str">
            <v>10/6</v>
          </cell>
          <cell r="C57" t="str">
            <v>DA+3</v>
          </cell>
        </row>
        <row r="58">
          <cell r="B58" t="str">
            <v>10/7</v>
          </cell>
          <cell r="C58" t="str">
            <v>DA+6</v>
          </cell>
        </row>
        <row r="59">
          <cell r="B59" t="str">
            <v>10/8</v>
          </cell>
          <cell r="C59" t="str">
            <v>DA+0</v>
          </cell>
        </row>
        <row r="60">
          <cell r="B60" t="str">
            <v>10/9</v>
          </cell>
          <cell r="C60" t="str">
            <v>DA+3</v>
          </cell>
        </row>
        <row r="61">
          <cell r="B61" t="str">
            <v>10/10</v>
          </cell>
          <cell r="C61" t="str">
            <v>DA+3</v>
          </cell>
        </row>
        <row r="62">
          <cell r="B62" t="str">
            <v>10/11</v>
          </cell>
          <cell r="C62" t="str">
            <v>DA+0</v>
          </cell>
        </row>
        <row r="63">
          <cell r="B63" t="str">
            <v>10/12</v>
          </cell>
          <cell r="C63" t="str">
            <v>DB1+3</v>
          </cell>
        </row>
        <row r="64">
          <cell r="B64" t="str">
            <v>10/13</v>
          </cell>
          <cell r="C64" t="str">
            <v>DA+3</v>
          </cell>
        </row>
        <row r="65">
          <cell r="B65" t="str">
            <v>10/14</v>
          </cell>
          <cell r="C65" t="str">
            <v>DA+3</v>
          </cell>
        </row>
        <row r="66">
          <cell r="B66" t="str">
            <v>10/15</v>
          </cell>
          <cell r="C66" t="str">
            <v>DA+3</v>
          </cell>
        </row>
        <row r="67">
          <cell r="B67" t="str">
            <v>10/16</v>
          </cell>
          <cell r="C67" t="str">
            <v>DA+3</v>
          </cell>
        </row>
        <row r="68">
          <cell r="B68" t="str">
            <v>10/17</v>
          </cell>
          <cell r="C68" t="str">
            <v>DA+3</v>
          </cell>
        </row>
        <row r="69">
          <cell r="B69" t="str">
            <v>10/18</v>
          </cell>
          <cell r="C69" t="str">
            <v>DA+0</v>
          </cell>
        </row>
        <row r="70">
          <cell r="B70" t="str">
            <v>10/19</v>
          </cell>
          <cell r="C70" t="str">
            <v>DA+9</v>
          </cell>
        </row>
        <row r="71">
          <cell r="B71" t="str">
            <v>10/20</v>
          </cell>
          <cell r="C71" t="str">
            <v>DB1+6</v>
          </cell>
        </row>
        <row r="72">
          <cell r="B72" t="str">
            <v>10/21</v>
          </cell>
          <cell r="C72" t="str">
            <v>DA+0</v>
          </cell>
        </row>
        <row r="73">
          <cell r="B73" t="str">
            <v>10/22</v>
          </cell>
          <cell r="C73" t="str">
            <v>DA+0</v>
          </cell>
        </row>
        <row r="74">
          <cell r="B74" t="str">
            <v>10/23</v>
          </cell>
          <cell r="C74" t="str">
            <v>DA+9</v>
          </cell>
        </row>
        <row r="75">
          <cell r="B75" t="str">
            <v>11/0</v>
          </cell>
          <cell r="C75" t="str">
            <v>DB1+0</v>
          </cell>
        </row>
        <row r="76">
          <cell r="B76" t="str">
            <v>11/1</v>
          </cell>
          <cell r="C76" t="str">
            <v>DA+6</v>
          </cell>
        </row>
        <row r="77">
          <cell r="B77" t="str">
            <v>11/2</v>
          </cell>
          <cell r="C77" t="str">
            <v>DA+9</v>
          </cell>
        </row>
        <row r="78">
          <cell r="B78" t="str">
            <v>11/3</v>
          </cell>
          <cell r="C78" t="str">
            <v>DA+9</v>
          </cell>
        </row>
        <row r="79">
          <cell r="B79" t="str">
            <v>11/4</v>
          </cell>
          <cell r="C79" t="str">
            <v>DA+6</v>
          </cell>
        </row>
        <row r="80">
          <cell r="B80" t="str">
            <v>11/5</v>
          </cell>
          <cell r="C80" t="str">
            <v>DA+3</v>
          </cell>
        </row>
        <row r="81">
          <cell r="B81" t="str">
            <v>11/6</v>
          </cell>
          <cell r="C81" t="str">
            <v>DA+3</v>
          </cell>
        </row>
        <row r="82">
          <cell r="B82" t="str">
            <v>11/7</v>
          </cell>
          <cell r="C82" t="str">
            <v>DA+3</v>
          </cell>
        </row>
        <row r="83">
          <cell r="B83" t="str">
            <v>11/8</v>
          </cell>
          <cell r="C83" t="str">
            <v>DA+0</v>
          </cell>
        </row>
        <row r="84">
          <cell r="B84" t="str">
            <v>11/9</v>
          </cell>
          <cell r="C84" t="str">
            <v>DA+3</v>
          </cell>
        </row>
        <row r="85">
          <cell r="B85" t="str">
            <v>11/10</v>
          </cell>
          <cell r="C85" t="str">
            <v>DB1+0</v>
          </cell>
        </row>
        <row r="86">
          <cell r="B86" t="str">
            <v>11/11</v>
          </cell>
          <cell r="C86" t="str">
            <v>DA+0</v>
          </cell>
        </row>
        <row r="87">
          <cell r="B87" t="str">
            <v>11/12</v>
          </cell>
          <cell r="C87" t="str">
            <v>DA+0</v>
          </cell>
        </row>
        <row r="88">
          <cell r="B88" t="str">
            <v>11/13</v>
          </cell>
          <cell r="C88" t="str">
            <v>DA+0</v>
          </cell>
        </row>
        <row r="89">
          <cell r="B89" t="str">
            <v>11/14</v>
          </cell>
          <cell r="C89" t="str">
            <v>DA+0</v>
          </cell>
        </row>
        <row r="90">
          <cell r="B90" t="str">
            <v>11/15</v>
          </cell>
          <cell r="C90" t="str">
            <v>DA+0</v>
          </cell>
        </row>
        <row r="91">
          <cell r="B91" t="str">
            <v>12/0</v>
          </cell>
          <cell r="C91" t="str">
            <v>DD60+0</v>
          </cell>
        </row>
        <row r="92">
          <cell r="B92" t="str">
            <v>13/0</v>
          </cell>
          <cell r="C92" t="str">
            <v>DD60+0</v>
          </cell>
        </row>
        <row r="93">
          <cell r="B93" t="str">
            <v>13/1</v>
          </cell>
          <cell r="C93" t="str">
            <v>DA+3</v>
          </cell>
        </row>
        <row r="94">
          <cell r="B94" t="str">
            <v>13/2</v>
          </cell>
          <cell r="C94" t="str">
            <v>DA+3</v>
          </cell>
        </row>
        <row r="95">
          <cell r="B95" t="str">
            <v>13/3</v>
          </cell>
          <cell r="C95" t="str">
            <v>DA+0</v>
          </cell>
        </row>
        <row r="96">
          <cell r="B96" t="str">
            <v>13/4</v>
          </cell>
          <cell r="C96" t="str">
            <v>DA+0</v>
          </cell>
        </row>
        <row r="97">
          <cell r="B97" t="str">
            <v>14/0</v>
          </cell>
          <cell r="C97" t="str">
            <v>DC2+0</v>
          </cell>
        </row>
        <row r="98">
          <cell r="B98" t="str">
            <v>14/1</v>
          </cell>
          <cell r="C98" t="str">
            <v>DA+3</v>
          </cell>
        </row>
        <row r="99">
          <cell r="B99" t="str">
            <v>14/2</v>
          </cell>
          <cell r="C99" t="str">
            <v>DA+3</v>
          </cell>
        </row>
        <row r="100">
          <cell r="B100" t="str">
            <v>14/3</v>
          </cell>
          <cell r="C100" t="str">
            <v>DA+0</v>
          </cell>
        </row>
        <row r="101">
          <cell r="B101" t="str">
            <v>14/4</v>
          </cell>
          <cell r="C101" t="str">
            <v>DA+0</v>
          </cell>
        </row>
        <row r="102">
          <cell r="B102" t="str">
            <v>14/5</v>
          </cell>
          <cell r="C102" t="str">
            <v>DA+0</v>
          </cell>
        </row>
        <row r="103">
          <cell r="B103" t="str">
            <v>14/6</v>
          </cell>
          <cell r="C103" t="str">
            <v>DA+0</v>
          </cell>
        </row>
        <row r="104">
          <cell r="B104" t="str">
            <v>15/0</v>
          </cell>
          <cell r="C104" t="str">
            <v>DC2+0</v>
          </cell>
        </row>
        <row r="105">
          <cell r="B105" t="str">
            <v>15/1</v>
          </cell>
          <cell r="C105" t="str">
            <v>DA+6</v>
          </cell>
        </row>
        <row r="106">
          <cell r="B106" t="str">
            <v>15/2</v>
          </cell>
          <cell r="C106" t="str">
            <v>DA+9</v>
          </cell>
        </row>
        <row r="107">
          <cell r="B107" t="str">
            <v>15/3</v>
          </cell>
          <cell r="C107" t="str">
            <v>DA+3</v>
          </cell>
        </row>
        <row r="108">
          <cell r="B108" t="str">
            <v>15/4</v>
          </cell>
          <cell r="C108" t="str">
            <v>DA+3</v>
          </cell>
        </row>
        <row r="109">
          <cell r="B109" t="str">
            <v>15/5</v>
          </cell>
          <cell r="C109" t="str">
            <v>DA+3</v>
          </cell>
        </row>
        <row r="110">
          <cell r="B110" t="str">
            <v>15/6</v>
          </cell>
          <cell r="C110" t="str">
            <v>DA+0</v>
          </cell>
        </row>
        <row r="111">
          <cell r="B111" t="str">
            <v>15/7</v>
          </cell>
          <cell r="C111" t="str">
            <v>DA+6</v>
          </cell>
        </row>
        <row r="112">
          <cell r="B112" t="str">
            <v>15/8</v>
          </cell>
          <cell r="C112" t="str">
            <v>DA+0</v>
          </cell>
        </row>
        <row r="113">
          <cell r="B113" t="str">
            <v>15/9</v>
          </cell>
          <cell r="C113" t="str">
            <v>DA+9</v>
          </cell>
        </row>
        <row r="114">
          <cell r="B114" t="str">
            <v>16/0</v>
          </cell>
          <cell r="C114" t="str">
            <v>DB2+0</v>
          </cell>
        </row>
        <row r="115">
          <cell r="B115" t="str">
            <v>16/1</v>
          </cell>
          <cell r="C115" t="str">
            <v>DA+3</v>
          </cell>
        </row>
        <row r="116">
          <cell r="B116" t="str">
            <v>16/2</v>
          </cell>
          <cell r="C116" t="str">
            <v>DA+3</v>
          </cell>
        </row>
        <row r="117">
          <cell r="B117" t="str">
            <v>16/3</v>
          </cell>
          <cell r="C117" t="str">
            <v>DA+0</v>
          </cell>
        </row>
        <row r="118">
          <cell r="B118" t="str">
            <v>16/4</v>
          </cell>
          <cell r="C118" t="str">
            <v>DA+3</v>
          </cell>
        </row>
        <row r="119">
          <cell r="B119" t="str">
            <v>16/5</v>
          </cell>
          <cell r="C119" t="str">
            <v>DA+3</v>
          </cell>
        </row>
        <row r="120">
          <cell r="B120" t="str">
            <v>16/6</v>
          </cell>
          <cell r="C120" t="str">
            <v>DA+0</v>
          </cell>
        </row>
        <row r="121">
          <cell r="B121" t="str">
            <v>17/0</v>
          </cell>
          <cell r="C121" t="str">
            <v>DC1+0</v>
          </cell>
        </row>
        <row r="122">
          <cell r="B122" t="str">
            <v>17/1</v>
          </cell>
          <cell r="C122" t="str">
            <v>DA+3</v>
          </cell>
        </row>
        <row r="123">
          <cell r="B123" t="str">
            <v>17/2</v>
          </cell>
          <cell r="C123" t="str">
            <v>DA+3</v>
          </cell>
        </row>
        <row r="124">
          <cell r="B124" t="str">
            <v>17/3</v>
          </cell>
          <cell r="C124" t="str">
            <v>DA+3</v>
          </cell>
        </row>
        <row r="125">
          <cell r="B125" t="str">
            <v>17/4</v>
          </cell>
          <cell r="C125" t="str">
            <v>DA+3</v>
          </cell>
        </row>
        <row r="126">
          <cell r="B126" t="str">
            <v>17/5</v>
          </cell>
          <cell r="C126" t="str">
            <v>DA+3</v>
          </cell>
        </row>
        <row r="127">
          <cell r="B127" t="str">
            <v>18/0</v>
          </cell>
          <cell r="C127" t="str">
            <v>DB2+0</v>
          </cell>
        </row>
        <row r="128">
          <cell r="B128" t="str">
            <v>18/1</v>
          </cell>
          <cell r="C128" t="str">
            <v>DA+3</v>
          </cell>
        </row>
        <row r="129">
          <cell r="B129" t="str">
            <v>18/2</v>
          </cell>
          <cell r="C129" t="str">
            <v>DA+3</v>
          </cell>
        </row>
        <row r="130">
          <cell r="B130" t="str">
            <v>18/3</v>
          </cell>
          <cell r="C130" t="str">
            <v>DA+3</v>
          </cell>
        </row>
        <row r="131">
          <cell r="B131" t="str">
            <v>18/4</v>
          </cell>
          <cell r="C131" t="str">
            <v>DA+0</v>
          </cell>
        </row>
        <row r="132">
          <cell r="B132" t="str">
            <v>18/5</v>
          </cell>
          <cell r="C132" t="str">
            <v>DA+3</v>
          </cell>
        </row>
        <row r="133">
          <cell r="B133" t="str">
            <v>18/6</v>
          </cell>
          <cell r="C133" t="str">
            <v>DA+3</v>
          </cell>
        </row>
        <row r="134">
          <cell r="B134" t="str">
            <v>18/7</v>
          </cell>
          <cell r="C134" t="str">
            <v>DA+6</v>
          </cell>
        </row>
        <row r="135">
          <cell r="B135" t="str">
            <v>18/8</v>
          </cell>
          <cell r="C135" t="str">
            <v>DA+3</v>
          </cell>
        </row>
        <row r="136">
          <cell r="B136" t="str">
            <v>18/9</v>
          </cell>
          <cell r="C136" t="str">
            <v>DA+0</v>
          </cell>
        </row>
        <row r="137">
          <cell r="B137" t="str">
            <v>18/10</v>
          </cell>
          <cell r="C137" t="str">
            <v>DA+3</v>
          </cell>
        </row>
        <row r="138">
          <cell r="B138" t="str">
            <v>19/0</v>
          </cell>
          <cell r="C138" t="str">
            <v>DC1+0</v>
          </cell>
        </row>
        <row r="139">
          <cell r="B139" t="str">
            <v>19/1</v>
          </cell>
          <cell r="C139" t="str">
            <v>DA+6</v>
          </cell>
        </row>
        <row r="140">
          <cell r="B140" t="str">
            <v>19/2</v>
          </cell>
          <cell r="C140" t="str">
            <v>DA+3</v>
          </cell>
        </row>
        <row r="141">
          <cell r="B141" t="str">
            <v>19/3</v>
          </cell>
          <cell r="C141" t="str">
            <v>DA+6</v>
          </cell>
        </row>
        <row r="142">
          <cell r="B142" t="str">
            <v>19/4</v>
          </cell>
          <cell r="C142" t="str">
            <v>DA+0</v>
          </cell>
        </row>
        <row r="143">
          <cell r="B143" t="str">
            <v>19/5</v>
          </cell>
          <cell r="C143" t="str">
            <v>DA+3</v>
          </cell>
        </row>
        <row r="144">
          <cell r="B144" t="str">
            <v>19/6</v>
          </cell>
          <cell r="C144" t="str">
            <v>DA+3</v>
          </cell>
        </row>
        <row r="145">
          <cell r="B145" t="str">
            <v>19/7</v>
          </cell>
          <cell r="C145" t="str">
            <v>DA+9</v>
          </cell>
        </row>
        <row r="146">
          <cell r="B146" t="str">
            <v>19/8</v>
          </cell>
          <cell r="C146" t="str">
            <v>DB1+6</v>
          </cell>
        </row>
        <row r="147">
          <cell r="B147" t="str">
            <v>19/9</v>
          </cell>
          <cell r="C147" t="str">
            <v>DA+3</v>
          </cell>
        </row>
        <row r="148">
          <cell r="B148" t="str">
            <v>19/10</v>
          </cell>
          <cell r="C148" t="str">
            <v>DA+9</v>
          </cell>
        </row>
        <row r="149">
          <cell r="B149" t="str">
            <v>19/11</v>
          </cell>
          <cell r="C149" t="str">
            <v>DA+9</v>
          </cell>
        </row>
        <row r="150">
          <cell r="B150" t="str">
            <v>19/12</v>
          </cell>
          <cell r="C150" t="str">
            <v>DB1+3</v>
          </cell>
        </row>
        <row r="151">
          <cell r="B151" t="str">
            <v>19/13</v>
          </cell>
          <cell r="C151" t="str">
            <v>DA+0</v>
          </cell>
        </row>
        <row r="152">
          <cell r="B152" t="str">
            <v>19/14</v>
          </cell>
          <cell r="C152" t="str">
            <v>DA+9</v>
          </cell>
        </row>
        <row r="153">
          <cell r="B153" t="str">
            <v>20/0</v>
          </cell>
          <cell r="C153" t="str">
            <v>DD45+3</v>
          </cell>
        </row>
        <row r="154">
          <cell r="B154" t="str">
            <v>21/0</v>
          </cell>
          <cell r="C154" t="str">
            <v>DD45+3</v>
          </cell>
        </row>
        <row r="155">
          <cell r="B155" t="str">
            <v>21/1</v>
          </cell>
          <cell r="C155" t="str">
            <v>DA+3</v>
          </cell>
        </row>
        <row r="156">
          <cell r="B156" t="str">
            <v>21/2</v>
          </cell>
          <cell r="C156" t="str">
            <v>DA+3</v>
          </cell>
        </row>
        <row r="157">
          <cell r="B157" t="str">
            <v>21/3</v>
          </cell>
          <cell r="C157" t="str">
            <v>DA+0</v>
          </cell>
        </row>
        <row r="158">
          <cell r="B158" t="str">
            <v>21/4</v>
          </cell>
          <cell r="C158" t="str">
            <v>DA+9</v>
          </cell>
        </row>
        <row r="159">
          <cell r="B159" t="str">
            <v>21/5</v>
          </cell>
          <cell r="C159" t="str">
            <v>DA+3</v>
          </cell>
        </row>
        <row r="160">
          <cell r="B160" t="str">
            <v>21/6</v>
          </cell>
          <cell r="C160" t="str">
            <v>DA+0</v>
          </cell>
        </row>
        <row r="161">
          <cell r="B161" t="str">
            <v>21/7</v>
          </cell>
          <cell r="C161" t="str">
            <v>DB1+0</v>
          </cell>
        </row>
        <row r="162">
          <cell r="B162" t="str">
            <v>21/8</v>
          </cell>
          <cell r="C162" t="str">
            <v>DA+0</v>
          </cell>
        </row>
        <row r="163">
          <cell r="B163" t="str">
            <v>21/9</v>
          </cell>
          <cell r="C163" t="str">
            <v>DA+6</v>
          </cell>
        </row>
        <row r="164">
          <cell r="B164" t="str">
            <v>21/10</v>
          </cell>
          <cell r="C164" t="str">
            <v>DA+9</v>
          </cell>
        </row>
        <row r="165">
          <cell r="B165" t="str">
            <v>21/11</v>
          </cell>
          <cell r="C165" t="str">
            <v>DA+9</v>
          </cell>
        </row>
        <row r="166">
          <cell r="B166" t="str">
            <v>21/12</v>
          </cell>
          <cell r="C166" t="str">
            <v>DA+9</v>
          </cell>
        </row>
        <row r="167">
          <cell r="B167" t="str">
            <v>21/13</v>
          </cell>
          <cell r="C167" t="str">
            <v>DA+0</v>
          </cell>
        </row>
        <row r="168">
          <cell r="B168" t="str">
            <v>21/14</v>
          </cell>
          <cell r="C168" t="str">
            <v>DA+6</v>
          </cell>
        </row>
        <row r="169">
          <cell r="B169" t="str">
            <v>22/0</v>
          </cell>
          <cell r="C169" t="str">
            <v>DC2+9</v>
          </cell>
        </row>
        <row r="170">
          <cell r="B170" t="str">
            <v>22/1</v>
          </cell>
          <cell r="C170" t="str">
            <v>DA+0</v>
          </cell>
        </row>
        <row r="171">
          <cell r="B171" t="str">
            <v>22/2</v>
          </cell>
          <cell r="C171" t="str">
            <v>DA+0</v>
          </cell>
        </row>
        <row r="172">
          <cell r="B172" t="str">
            <v>22/3</v>
          </cell>
          <cell r="C172" t="str">
            <v>DA+3</v>
          </cell>
        </row>
        <row r="173">
          <cell r="B173" t="str">
            <v>22/4</v>
          </cell>
          <cell r="C173" t="str">
            <v>DA+3</v>
          </cell>
        </row>
        <row r="174">
          <cell r="B174" t="str">
            <v>22/5</v>
          </cell>
          <cell r="C174" t="str">
            <v>DA+3</v>
          </cell>
        </row>
        <row r="175">
          <cell r="B175" t="str">
            <v>22/6</v>
          </cell>
          <cell r="C175" t="str">
            <v>DA+6</v>
          </cell>
        </row>
        <row r="176">
          <cell r="B176" t="str">
            <v>22/7</v>
          </cell>
          <cell r="C176" t="str">
            <v>DA+6</v>
          </cell>
        </row>
        <row r="177">
          <cell r="B177" t="str">
            <v>22/8</v>
          </cell>
          <cell r="C177" t="str">
            <v>DA+6</v>
          </cell>
        </row>
        <row r="178">
          <cell r="B178" t="str">
            <v>22/9</v>
          </cell>
          <cell r="C178" t="str">
            <v>DA+6</v>
          </cell>
        </row>
        <row r="179">
          <cell r="B179" t="str">
            <v>23/0</v>
          </cell>
          <cell r="C179" t="str">
            <v>DB2+0</v>
          </cell>
        </row>
        <row r="180">
          <cell r="B180" t="str">
            <v>23/1</v>
          </cell>
          <cell r="C180" t="str">
            <v>DA+0</v>
          </cell>
        </row>
        <row r="181">
          <cell r="B181" t="str">
            <v>23/2</v>
          </cell>
          <cell r="C181" t="str">
            <v>DA+0</v>
          </cell>
        </row>
        <row r="182">
          <cell r="B182" t="str">
            <v>23/3</v>
          </cell>
          <cell r="C182" t="str">
            <v>DA+0</v>
          </cell>
        </row>
        <row r="183">
          <cell r="B183" t="str">
            <v>23/4</v>
          </cell>
          <cell r="C183" t="str">
            <v>DA+3</v>
          </cell>
        </row>
        <row r="184">
          <cell r="B184" t="str">
            <v>23/5</v>
          </cell>
          <cell r="C184" t="str">
            <v>DA+0</v>
          </cell>
        </row>
        <row r="185">
          <cell r="B185" t="str">
            <v>23/6</v>
          </cell>
          <cell r="C185" t="str">
            <v>DA+6</v>
          </cell>
        </row>
        <row r="186">
          <cell r="B186" t="str">
            <v>23/7</v>
          </cell>
          <cell r="C186" t="str">
            <v>DA+9</v>
          </cell>
        </row>
        <row r="187">
          <cell r="B187" t="str">
            <v>23/8</v>
          </cell>
          <cell r="C187" t="str">
            <v>DA+9</v>
          </cell>
        </row>
        <row r="188">
          <cell r="B188" t="str">
            <v>23/9</v>
          </cell>
          <cell r="C188" t="str">
            <v>DA+6</v>
          </cell>
        </row>
        <row r="189">
          <cell r="B189" t="str">
            <v>23/10</v>
          </cell>
          <cell r="C189" t="str">
            <v>DA+3</v>
          </cell>
        </row>
        <row r="190">
          <cell r="B190" t="str">
            <v>23/11</v>
          </cell>
          <cell r="C190" t="str">
            <v>DA+6</v>
          </cell>
        </row>
        <row r="191">
          <cell r="B191" t="str">
            <v>24/0</v>
          </cell>
          <cell r="C191" t="str">
            <v>DB2+0</v>
          </cell>
        </row>
        <row r="192">
          <cell r="B192" t="str">
            <v>24/1</v>
          </cell>
          <cell r="C192" t="str">
            <v>DA+3</v>
          </cell>
        </row>
        <row r="193">
          <cell r="B193" t="str">
            <v>24/2</v>
          </cell>
          <cell r="C193" t="str">
            <v>DA+0</v>
          </cell>
        </row>
        <row r="194">
          <cell r="B194" t="str">
            <v>24/3</v>
          </cell>
          <cell r="C194" t="str">
            <v>DA+0</v>
          </cell>
        </row>
        <row r="195">
          <cell r="B195" t="str">
            <v>24/4</v>
          </cell>
          <cell r="C195" t="str">
            <v>DA+0</v>
          </cell>
        </row>
        <row r="196">
          <cell r="B196" t="str">
            <v>24/5</v>
          </cell>
          <cell r="C196" t="str">
            <v>DA+3</v>
          </cell>
        </row>
        <row r="197">
          <cell r="B197" t="str">
            <v>24/6</v>
          </cell>
          <cell r="C197" t="str">
            <v>DA+0</v>
          </cell>
        </row>
        <row r="198">
          <cell r="B198" t="str">
            <v>25/0</v>
          </cell>
          <cell r="C198" t="str">
            <v>DC1+0</v>
          </cell>
        </row>
        <row r="199">
          <cell r="B199" t="str">
            <v>25/1</v>
          </cell>
          <cell r="C199" t="str">
            <v>DA+3</v>
          </cell>
        </row>
        <row r="200">
          <cell r="B200" t="str">
            <v>25/2</v>
          </cell>
          <cell r="C200" t="str">
            <v>DA+0</v>
          </cell>
        </row>
        <row r="201">
          <cell r="B201" t="str">
            <v>25/3</v>
          </cell>
          <cell r="C201" t="str">
            <v>DA+0</v>
          </cell>
        </row>
        <row r="202">
          <cell r="B202" t="str">
            <v>25/4</v>
          </cell>
          <cell r="C202" t="str">
            <v>DA+0</v>
          </cell>
        </row>
        <row r="203">
          <cell r="B203" t="str">
            <v>25/5</v>
          </cell>
          <cell r="C203" t="str">
            <v>DA+3</v>
          </cell>
        </row>
        <row r="204">
          <cell r="B204" t="str">
            <v>25/6</v>
          </cell>
          <cell r="C204" t="str">
            <v>DA+3</v>
          </cell>
        </row>
        <row r="205">
          <cell r="B205" t="str">
            <v>25/7</v>
          </cell>
          <cell r="C205" t="str">
            <v>DA+9</v>
          </cell>
        </row>
        <row r="206">
          <cell r="B206" t="str">
            <v>25/8</v>
          </cell>
          <cell r="C206" t="str">
            <v>DA+9</v>
          </cell>
        </row>
        <row r="207">
          <cell r="B207" t="str">
            <v>25/9</v>
          </cell>
          <cell r="C207" t="str">
            <v>DA+6</v>
          </cell>
        </row>
        <row r="208">
          <cell r="B208" t="str">
            <v>25/10</v>
          </cell>
          <cell r="C208" t="str">
            <v>DA+0</v>
          </cell>
        </row>
        <row r="209">
          <cell r="B209" t="str">
            <v>25/11</v>
          </cell>
          <cell r="C209" t="str">
            <v>DA+6</v>
          </cell>
        </row>
        <row r="210">
          <cell r="B210" t="str">
            <v>26/0</v>
          </cell>
          <cell r="C210" t="str">
            <v>DB2+0</v>
          </cell>
        </row>
        <row r="211">
          <cell r="B211" t="str">
            <v>26/1</v>
          </cell>
          <cell r="C211" t="str">
            <v>DA+3</v>
          </cell>
        </row>
        <row r="212">
          <cell r="B212" t="str">
            <v>26/2</v>
          </cell>
          <cell r="C212" t="str">
            <v>DA+3</v>
          </cell>
        </row>
        <row r="213">
          <cell r="B213" t="str">
            <v>26/3</v>
          </cell>
          <cell r="C213" t="str">
            <v>DA+0</v>
          </cell>
        </row>
        <row r="214">
          <cell r="B214" t="str">
            <v>26/4</v>
          </cell>
          <cell r="C214" t="str">
            <v>DA+9</v>
          </cell>
        </row>
        <row r="215">
          <cell r="B215" t="str">
            <v>26/5</v>
          </cell>
          <cell r="C215" t="str">
            <v>DA+9</v>
          </cell>
        </row>
        <row r="216">
          <cell r="B216" t="str">
            <v>26/6</v>
          </cell>
          <cell r="C216" t="str">
            <v>DA+0</v>
          </cell>
        </row>
        <row r="217">
          <cell r="B217" t="str">
            <v>26/7</v>
          </cell>
          <cell r="C217" t="str">
            <v>DA+3</v>
          </cell>
        </row>
        <row r="218">
          <cell r="B218" t="str">
            <v>27/0</v>
          </cell>
          <cell r="C218" t="str">
            <v>DC2+9</v>
          </cell>
        </row>
        <row r="219">
          <cell r="B219" t="str">
            <v>27/1</v>
          </cell>
          <cell r="C219" t="str">
            <v>DB1+9</v>
          </cell>
        </row>
        <row r="220">
          <cell r="B220" t="str">
            <v>27/2</v>
          </cell>
          <cell r="C220" t="str">
            <v>DA+0</v>
          </cell>
        </row>
        <row r="221">
          <cell r="B221" t="str">
            <v>27/3</v>
          </cell>
          <cell r="C221" t="str">
            <v>DA+0</v>
          </cell>
        </row>
        <row r="222">
          <cell r="B222" t="str">
            <v>27/4</v>
          </cell>
          <cell r="C222" t="str">
            <v>DA+0</v>
          </cell>
        </row>
        <row r="223">
          <cell r="B223" t="str">
            <v>27/5</v>
          </cell>
          <cell r="C223" t="str">
            <v>DA+0</v>
          </cell>
        </row>
        <row r="224">
          <cell r="B224" t="str">
            <v>28/0</v>
          </cell>
          <cell r="C224" t="str">
            <v>DB1+0</v>
          </cell>
        </row>
        <row r="225">
          <cell r="B225" t="str">
            <v>28/1</v>
          </cell>
          <cell r="C225" t="str">
            <v>DA+6</v>
          </cell>
        </row>
        <row r="226">
          <cell r="B226" t="str">
            <v>28/2</v>
          </cell>
          <cell r="C226" t="str">
            <v>DA+3</v>
          </cell>
        </row>
        <row r="227">
          <cell r="B227" t="str">
            <v>28/3</v>
          </cell>
          <cell r="C227" t="str">
            <v>DA+0</v>
          </cell>
        </row>
        <row r="228">
          <cell r="B228" t="str">
            <v>28/4</v>
          </cell>
          <cell r="C228" t="str">
            <v>DA+9</v>
          </cell>
        </row>
        <row r="229">
          <cell r="B229" t="str">
            <v>28/5</v>
          </cell>
          <cell r="C229" t="str">
            <v>DA+9</v>
          </cell>
        </row>
        <row r="230">
          <cell r="B230" t="str">
            <v>28/6</v>
          </cell>
          <cell r="C230" t="str">
            <v>DA+9</v>
          </cell>
        </row>
        <row r="231">
          <cell r="B231" t="str">
            <v>28/7</v>
          </cell>
          <cell r="C231" t="str">
            <v>DA+0</v>
          </cell>
        </row>
        <row r="232">
          <cell r="B232" t="str">
            <v>28/8</v>
          </cell>
          <cell r="C232" t="str">
            <v>DA+3</v>
          </cell>
        </row>
        <row r="233">
          <cell r="B233" t="str">
            <v>28/9</v>
          </cell>
          <cell r="C233" t="str">
            <v>DA+0</v>
          </cell>
        </row>
        <row r="234">
          <cell r="B234" t="str">
            <v>29/0</v>
          </cell>
          <cell r="C234" t="str">
            <v>DB2+0</v>
          </cell>
        </row>
        <row r="235">
          <cell r="B235" t="str">
            <v>29/1</v>
          </cell>
          <cell r="C235" t="str">
            <v>DA+6</v>
          </cell>
        </row>
        <row r="236">
          <cell r="B236" t="str">
            <v>29/2</v>
          </cell>
          <cell r="C236" t="str">
            <v>DA+9</v>
          </cell>
        </row>
        <row r="237">
          <cell r="B237" t="str">
            <v>29/3</v>
          </cell>
          <cell r="C237" t="str">
            <v>DA+6</v>
          </cell>
        </row>
        <row r="238">
          <cell r="B238" t="str">
            <v>29/4</v>
          </cell>
          <cell r="C238" t="str">
            <v>DA+3</v>
          </cell>
        </row>
        <row r="239">
          <cell r="B239" t="str">
            <v>29/5</v>
          </cell>
          <cell r="C239" t="str">
            <v>DA+0</v>
          </cell>
        </row>
        <row r="240">
          <cell r="B240" t="str">
            <v>29/6</v>
          </cell>
          <cell r="C240" t="str">
            <v>DA+6</v>
          </cell>
        </row>
        <row r="241">
          <cell r="B241" t="str">
            <v>29/7</v>
          </cell>
          <cell r="C241" t="str">
            <v>DA+3</v>
          </cell>
        </row>
        <row r="242">
          <cell r="B242" t="str">
            <v>29/8</v>
          </cell>
          <cell r="C242" t="str">
            <v>DA+3</v>
          </cell>
        </row>
        <row r="243">
          <cell r="B243" t="str">
            <v>29/9</v>
          </cell>
          <cell r="C243" t="str">
            <v>DA+3</v>
          </cell>
        </row>
        <row r="244">
          <cell r="B244" t="str">
            <v>29/10</v>
          </cell>
          <cell r="C244" t="str">
            <v>DA+6</v>
          </cell>
        </row>
        <row r="245">
          <cell r="B245" t="str">
            <v>30/0</v>
          </cell>
          <cell r="C245" t="str">
            <v>DC2+0</v>
          </cell>
        </row>
        <row r="246">
          <cell r="B246" t="str">
            <v>30/1</v>
          </cell>
          <cell r="C246" t="str">
            <v>DA+3</v>
          </cell>
        </row>
        <row r="247">
          <cell r="B247" t="str">
            <v>30/2</v>
          </cell>
          <cell r="C247" t="str">
            <v>DA+0</v>
          </cell>
        </row>
        <row r="248">
          <cell r="B248" t="str">
            <v>30/3</v>
          </cell>
          <cell r="C248" t="str">
            <v>DA+6</v>
          </cell>
        </row>
        <row r="249">
          <cell r="B249" t="str">
            <v>31/0</v>
          </cell>
          <cell r="C249" t="str">
            <v>DD45+3</v>
          </cell>
        </row>
        <row r="250">
          <cell r="B250" t="str">
            <v>31/1</v>
          </cell>
          <cell r="C250" t="str">
            <v>DA+9</v>
          </cell>
        </row>
        <row r="251">
          <cell r="B251" t="str">
            <v>31/2</v>
          </cell>
          <cell r="C251" t="str">
            <v>DA+0</v>
          </cell>
        </row>
        <row r="252">
          <cell r="B252" t="str">
            <v>31/3</v>
          </cell>
          <cell r="C252" t="str">
            <v>DA+0</v>
          </cell>
        </row>
        <row r="253">
          <cell r="B253" t="str">
            <v>31/4</v>
          </cell>
          <cell r="C253" t="str">
            <v>DA+9</v>
          </cell>
        </row>
        <row r="254">
          <cell r="B254" t="str">
            <v>32/0</v>
          </cell>
          <cell r="C254" t="str">
            <v>DB2+6</v>
          </cell>
        </row>
        <row r="255">
          <cell r="B255" t="str">
            <v>32/1</v>
          </cell>
          <cell r="C255" t="str">
            <v>DA+9</v>
          </cell>
        </row>
        <row r="256">
          <cell r="B256" t="str">
            <v>32/2</v>
          </cell>
          <cell r="C256" t="str">
            <v>DA+0</v>
          </cell>
        </row>
        <row r="257">
          <cell r="B257" t="str">
            <v>32/3</v>
          </cell>
          <cell r="C257" t="str">
            <v>DA+3</v>
          </cell>
        </row>
        <row r="258">
          <cell r="B258" t="str">
            <v>32/4</v>
          </cell>
          <cell r="C258" t="str">
            <v>DA+0</v>
          </cell>
        </row>
        <row r="259">
          <cell r="B259" t="str">
            <v>32/5</v>
          </cell>
          <cell r="C259" t="str">
            <v>DA+6</v>
          </cell>
        </row>
        <row r="260">
          <cell r="B260" t="str">
            <v>32/6</v>
          </cell>
          <cell r="C260" t="str">
            <v>DA+6</v>
          </cell>
        </row>
        <row r="261">
          <cell r="B261" t="str">
            <v>32/7</v>
          </cell>
          <cell r="C261" t="str">
            <v>DA+0</v>
          </cell>
        </row>
        <row r="262">
          <cell r="B262" t="str">
            <v>32/8</v>
          </cell>
          <cell r="C262" t="str">
            <v>DA+9</v>
          </cell>
        </row>
      </sheetData>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row r="7">
          <cell r="C7" t="str">
            <v>32/7</v>
          </cell>
          <cell r="D7" t="str">
            <v>DA+0</v>
          </cell>
        </row>
        <row r="9">
          <cell r="C9" t="str">
            <v>32/5</v>
          </cell>
          <cell r="D9" t="str">
            <v>DA+6</v>
          </cell>
        </row>
        <row r="10">
          <cell r="C10" t="str">
            <v>32/1</v>
          </cell>
          <cell r="D10" t="str">
            <v>DA+9</v>
          </cell>
        </row>
        <row r="11">
          <cell r="C11" t="str">
            <v>30/2</v>
          </cell>
          <cell r="D11" t="str">
            <v>DA+0</v>
          </cell>
        </row>
        <row r="12">
          <cell r="C12" t="str">
            <v>32/0</v>
          </cell>
          <cell r="D12" t="str">
            <v>DB2+6</v>
          </cell>
        </row>
        <row r="14">
          <cell r="C14" t="str">
            <v>31/3</v>
          </cell>
          <cell r="D14" t="str">
            <v>DA+0</v>
          </cell>
        </row>
        <row r="15">
          <cell r="C15" t="str">
            <v>24/3</v>
          </cell>
          <cell r="D15" t="str">
            <v>DA+0</v>
          </cell>
        </row>
        <row r="16">
          <cell r="C16" t="str">
            <v>21/8</v>
          </cell>
          <cell r="D16" t="str">
            <v>DA+0</v>
          </cell>
        </row>
        <row r="17">
          <cell r="C17" t="str">
            <v>29/8</v>
          </cell>
          <cell r="D17" t="str">
            <v>DA+3</v>
          </cell>
        </row>
        <row r="18">
          <cell r="C18" t="str">
            <v>29/3</v>
          </cell>
          <cell r="D18" t="str">
            <v>DA+6</v>
          </cell>
        </row>
        <row r="19">
          <cell r="C19" t="str">
            <v>29/7</v>
          </cell>
          <cell r="D19" t="str">
            <v>DA+3</v>
          </cell>
        </row>
        <row r="20">
          <cell r="C20" t="str">
            <v>29/5</v>
          </cell>
          <cell r="D20" t="str">
            <v>DA+0</v>
          </cell>
        </row>
        <row r="21">
          <cell r="C21" t="str">
            <v>21/9</v>
          </cell>
          <cell r="D21" t="str">
            <v>DA+6</v>
          </cell>
        </row>
        <row r="23">
          <cell r="C23" t="str">
            <v>23/2</v>
          </cell>
          <cell r="D23" t="str">
            <v>DA+0</v>
          </cell>
        </row>
        <row r="24">
          <cell r="C24" t="str">
            <v>30/1</v>
          </cell>
          <cell r="D24" t="str">
            <v>DA+3</v>
          </cell>
        </row>
        <row r="25">
          <cell r="C25" t="str">
            <v>31/4</v>
          </cell>
          <cell r="D25" t="str">
            <v>DA+9</v>
          </cell>
        </row>
        <row r="26">
          <cell r="C26" t="str">
            <v>21/10</v>
          </cell>
          <cell r="D26" t="str">
            <v>DA+9</v>
          </cell>
        </row>
        <row r="27">
          <cell r="C27" t="str">
            <v>32/2</v>
          </cell>
          <cell r="D27" t="str">
            <v>DA+0</v>
          </cell>
        </row>
        <row r="28">
          <cell r="C28" t="str">
            <v>23/5</v>
          </cell>
          <cell r="D28" t="str">
            <v>DA+0</v>
          </cell>
        </row>
        <row r="29">
          <cell r="C29" t="str">
            <v>29/6</v>
          </cell>
          <cell r="D29" t="str">
            <v>DA+6</v>
          </cell>
        </row>
        <row r="30">
          <cell r="C30" t="str">
            <v>32/3</v>
          </cell>
          <cell r="D30" t="str">
            <v>DA+3</v>
          </cell>
        </row>
        <row r="32">
          <cell r="C32" t="str">
            <v>23/3</v>
          </cell>
          <cell r="D32" t="str">
            <v>DA+0</v>
          </cell>
        </row>
        <row r="33">
          <cell r="C33" t="str">
            <v>22/5</v>
          </cell>
          <cell r="D33" t="str">
            <v>DA+3</v>
          </cell>
        </row>
        <row r="34">
          <cell r="C34" t="str">
            <v>31/2</v>
          </cell>
          <cell r="D34" t="str">
            <v>DA+0</v>
          </cell>
        </row>
        <row r="35">
          <cell r="C35" t="str">
            <v>29/9</v>
          </cell>
          <cell r="D35" t="str">
            <v>DA+3</v>
          </cell>
        </row>
        <row r="36">
          <cell r="C36" t="str">
            <v>22/4</v>
          </cell>
          <cell r="D36" t="str">
            <v>DA+3</v>
          </cell>
        </row>
        <row r="37">
          <cell r="C37" t="str">
            <v>21/12</v>
          </cell>
          <cell r="D37" t="str">
            <v>DA+9</v>
          </cell>
        </row>
        <row r="38">
          <cell r="C38" t="str">
            <v>22/9</v>
          </cell>
          <cell r="D38" t="str">
            <v>DA+6</v>
          </cell>
        </row>
        <row r="39">
          <cell r="C39" t="str">
            <v>23/1</v>
          </cell>
          <cell r="D39" t="str">
            <v>DA+0</v>
          </cell>
        </row>
        <row r="40">
          <cell r="C40" t="str">
            <v>31/1</v>
          </cell>
          <cell r="D40" t="str">
            <v>DA+9+3</v>
          </cell>
        </row>
        <row r="41">
          <cell r="C41" t="str">
            <v>22/8</v>
          </cell>
          <cell r="D41" t="str">
            <v>DA+6</v>
          </cell>
        </row>
        <row r="42">
          <cell r="C42" t="str">
            <v>29/10</v>
          </cell>
          <cell r="D42" t="str">
            <v>DA+6</v>
          </cell>
        </row>
        <row r="43">
          <cell r="C43" t="str">
            <v>22/2</v>
          </cell>
          <cell r="D43" t="str">
            <v>DA+0</v>
          </cell>
        </row>
        <row r="44">
          <cell r="C44" t="str">
            <v>28/1</v>
          </cell>
          <cell r="D44" t="str">
            <v>DA+6</v>
          </cell>
        </row>
        <row r="45">
          <cell r="C45" t="str">
            <v>27/4</v>
          </cell>
          <cell r="D45" t="str">
            <v>DA+0</v>
          </cell>
        </row>
        <row r="47">
          <cell r="C47" t="str">
            <v>10/12</v>
          </cell>
          <cell r="D47" t="str">
            <v>DB1+3</v>
          </cell>
        </row>
        <row r="48">
          <cell r="C48" t="str">
            <v>27/5</v>
          </cell>
          <cell r="D48" t="str">
            <v>DA+0</v>
          </cell>
        </row>
        <row r="49">
          <cell r="C49" t="str">
            <v>30/0</v>
          </cell>
          <cell r="D49" t="str">
            <v>DC2+0</v>
          </cell>
        </row>
        <row r="50">
          <cell r="C50" t="str">
            <v>28/0</v>
          </cell>
          <cell r="D50" t="str">
            <v>DB1+0</v>
          </cell>
        </row>
        <row r="51">
          <cell r="C51" t="str">
            <v>8/10</v>
          </cell>
          <cell r="D51" t="str">
            <v>DA+3</v>
          </cell>
        </row>
        <row r="52">
          <cell r="C52" t="str">
            <v>6/2</v>
          </cell>
          <cell r="D52" t="str">
            <v>DA+3</v>
          </cell>
        </row>
        <row r="53">
          <cell r="C53" t="str">
            <v>8/11</v>
          </cell>
          <cell r="D53" t="str">
            <v>DA+3</v>
          </cell>
        </row>
        <row r="54">
          <cell r="C54" t="str">
            <v>26/4</v>
          </cell>
          <cell r="D54" t="str">
            <v>DA+9</v>
          </cell>
        </row>
        <row r="55">
          <cell r="C55" t="str">
            <v>10/7</v>
          </cell>
          <cell r="D55" t="str">
            <v>DA+6</v>
          </cell>
        </row>
        <row r="57">
          <cell r="C57" t="str">
            <v>8/8</v>
          </cell>
          <cell r="D57" t="str">
            <v>DA+6</v>
          </cell>
        </row>
        <row r="58">
          <cell r="C58" t="str">
            <v>10/14</v>
          </cell>
          <cell r="D58" t="str">
            <v>DA+3</v>
          </cell>
        </row>
        <row r="59">
          <cell r="C59" t="str">
            <v>8/6</v>
          </cell>
          <cell r="D59" t="str">
            <v>DA+3</v>
          </cell>
        </row>
        <row r="60">
          <cell r="C60" t="str">
            <v>10/10</v>
          </cell>
          <cell r="D60" t="str">
            <v>DA+3</v>
          </cell>
        </row>
        <row r="61">
          <cell r="C61" t="str">
            <v>32/4</v>
          </cell>
          <cell r="D61" t="str">
            <v>DA+0+3</v>
          </cell>
        </row>
        <row r="62">
          <cell r="C62" t="str">
            <v>10/6</v>
          </cell>
          <cell r="D62" t="str">
            <v>DA+3</v>
          </cell>
        </row>
        <row r="63">
          <cell r="C63" t="str">
            <v>8/1</v>
          </cell>
          <cell r="D63" t="str">
            <v>DA+3</v>
          </cell>
        </row>
        <row r="64">
          <cell r="C64" t="str">
            <v>10/13</v>
          </cell>
          <cell r="D64" t="str">
            <v>DA+3</v>
          </cell>
        </row>
        <row r="66">
          <cell r="C66" t="str">
            <v>32/6</v>
          </cell>
          <cell r="D66" t="str">
            <v>DA+6</v>
          </cell>
        </row>
        <row r="67">
          <cell r="C67" t="str">
            <v>10/9</v>
          </cell>
          <cell r="D67" t="str">
            <v>DA+3</v>
          </cell>
        </row>
        <row r="68">
          <cell r="C68" t="str">
            <v>8/7</v>
          </cell>
          <cell r="D68" t="str">
            <v>DB1+0</v>
          </cell>
        </row>
        <row r="69">
          <cell r="C69" t="str">
            <v>10/3</v>
          </cell>
          <cell r="D69" t="str">
            <v>DA+3</v>
          </cell>
        </row>
        <row r="70">
          <cell r="C70" t="str">
            <v>10/5</v>
          </cell>
          <cell r="D70" t="str">
            <v>DA+3</v>
          </cell>
        </row>
        <row r="71">
          <cell r="C71" t="str">
            <v>13/4</v>
          </cell>
          <cell r="D71" t="str">
            <v>DA+0</v>
          </cell>
        </row>
        <row r="72">
          <cell r="C72" t="str">
            <v>15/8</v>
          </cell>
          <cell r="D72" t="str">
            <v>DA+0</v>
          </cell>
        </row>
        <row r="73">
          <cell r="C73" t="str">
            <v>14/1</v>
          </cell>
          <cell r="D73" t="str">
            <v>DA+3</v>
          </cell>
        </row>
        <row r="75">
          <cell r="C75" t="str">
            <v>14/2</v>
          </cell>
          <cell r="D75" t="str">
            <v>DA+3</v>
          </cell>
        </row>
        <row r="76">
          <cell r="C76" t="str">
            <v>14/3</v>
          </cell>
          <cell r="D76" t="str">
            <v>DA+0</v>
          </cell>
        </row>
        <row r="77">
          <cell r="C77" t="str">
            <v>15/9</v>
          </cell>
          <cell r="D77" t="str">
            <v>DA+9</v>
          </cell>
        </row>
        <row r="78">
          <cell r="C78" t="str">
            <v>16/3</v>
          </cell>
          <cell r="D78" t="str">
            <v>DA+0</v>
          </cell>
        </row>
        <row r="79">
          <cell r="C79" t="str">
            <v>14/4</v>
          </cell>
          <cell r="D79" t="str">
            <v>DA+0</v>
          </cell>
        </row>
        <row r="80">
          <cell r="C80" t="str">
            <v>16/4</v>
          </cell>
          <cell r="D80" t="str">
            <v>DA+3</v>
          </cell>
        </row>
        <row r="81">
          <cell r="C81" t="str">
            <v>25/10</v>
          </cell>
          <cell r="D81" t="str">
            <v>DA+0</v>
          </cell>
        </row>
        <row r="82">
          <cell r="C82" t="str">
            <v>10/19</v>
          </cell>
          <cell r="D82" t="str">
            <v>DA+9</v>
          </cell>
        </row>
        <row r="83">
          <cell r="C83" t="str">
            <v>14/5</v>
          </cell>
          <cell r="D83" t="str">
            <v>DA+0</v>
          </cell>
        </row>
        <row r="84">
          <cell r="C84" t="str">
            <v>15/0</v>
          </cell>
          <cell r="D84" t="str">
            <v>DC2+0</v>
          </cell>
        </row>
        <row r="85">
          <cell r="C85" t="str">
            <v>16/5</v>
          </cell>
          <cell r="D85" t="str">
            <v>DA+3</v>
          </cell>
        </row>
        <row r="86">
          <cell r="C86" t="str">
            <v>10/20</v>
          </cell>
          <cell r="D86" t="str">
            <v>DB1+6</v>
          </cell>
        </row>
        <row r="87">
          <cell r="C87" t="str">
            <v>15/1</v>
          </cell>
          <cell r="D87" t="str">
            <v>DA+6</v>
          </cell>
        </row>
        <row r="88">
          <cell r="C88" t="str">
            <v>16/6</v>
          </cell>
          <cell r="D88" t="str">
            <v>DA+0</v>
          </cell>
        </row>
        <row r="90">
          <cell r="C90" t="str">
            <v>11/14</v>
          </cell>
          <cell r="D90" t="str">
            <v>DA+0</v>
          </cell>
        </row>
        <row r="91">
          <cell r="C91" t="str">
            <v>10/21</v>
          </cell>
          <cell r="D91" t="str">
            <v>DA+0</v>
          </cell>
        </row>
        <row r="92">
          <cell r="C92" t="str">
            <v>25/9</v>
          </cell>
          <cell r="D92" t="str">
            <v>DA+6</v>
          </cell>
        </row>
        <row r="93">
          <cell r="C93" t="str">
            <v>16/2</v>
          </cell>
          <cell r="D93" t="str">
            <v>DA+3</v>
          </cell>
        </row>
        <row r="94">
          <cell r="C94" t="str">
            <v>10/18</v>
          </cell>
          <cell r="D94" t="str">
            <v>DA+0</v>
          </cell>
        </row>
        <row r="95">
          <cell r="C95" t="str">
            <v>25/8</v>
          </cell>
          <cell r="D95" t="str">
            <v>DA+9+4</v>
          </cell>
        </row>
        <row r="96">
          <cell r="C96" t="str">
            <v>16/1</v>
          </cell>
          <cell r="D96" t="str">
            <v>DA+3</v>
          </cell>
        </row>
        <row r="97">
          <cell r="C97" t="str">
            <v>11/4</v>
          </cell>
          <cell r="D97" t="str">
            <v>DA+6</v>
          </cell>
        </row>
        <row r="98">
          <cell r="C98" t="str">
            <v>11/11</v>
          </cell>
          <cell r="D98" t="str">
            <v>DA+0</v>
          </cell>
        </row>
        <row r="99">
          <cell r="C99" t="str">
            <v>26/7</v>
          </cell>
          <cell r="D99" t="str">
            <v>DA+3</v>
          </cell>
        </row>
        <row r="100">
          <cell r="C100" t="str">
            <v>17/0</v>
          </cell>
          <cell r="D100" t="str">
            <v>DC1+0</v>
          </cell>
        </row>
        <row r="101">
          <cell r="C101" t="str">
            <v>15/3</v>
          </cell>
          <cell r="D101" t="str">
            <v>DA+3</v>
          </cell>
        </row>
        <row r="102">
          <cell r="C102" t="str">
            <v>10/4</v>
          </cell>
          <cell r="D102" t="str">
            <v>DA+3</v>
          </cell>
        </row>
        <row r="104">
          <cell r="C104" t="str">
            <v>11/10</v>
          </cell>
          <cell r="D104" t="str">
            <v>DB1+0</v>
          </cell>
        </row>
        <row r="105">
          <cell r="C105" t="str">
            <v>32/8</v>
          </cell>
          <cell r="D105" t="str">
            <v>DA+9</v>
          </cell>
        </row>
        <row r="106">
          <cell r="C106" t="str">
            <v>19/13</v>
          </cell>
          <cell r="D106" t="str">
            <v>DA+0</v>
          </cell>
        </row>
        <row r="107">
          <cell r="C107" t="str">
            <v>11/7</v>
          </cell>
          <cell r="D107" t="str">
            <v>DA+3</v>
          </cell>
        </row>
        <row r="108">
          <cell r="C108" t="str">
            <v>11/5</v>
          </cell>
          <cell r="D108" t="str">
            <v>DA+3</v>
          </cell>
        </row>
        <row r="109">
          <cell r="C109" t="str">
            <v>15/2</v>
          </cell>
          <cell r="D109" t="str">
            <v>DA+9</v>
          </cell>
        </row>
        <row r="110">
          <cell r="C110" t="str">
            <v>19/14</v>
          </cell>
          <cell r="D110" t="str">
            <v>DA+9+2</v>
          </cell>
        </row>
        <row r="111">
          <cell r="C111" t="str">
            <v>26/6</v>
          </cell>
          <cell r="D111" t="str">
            <v>DA+0</v>
          </cell>
        </row>
        <row r="112">
          <cell r="C112" t="str">
            <v>21/2</v>
          </cell>
          <cell r="D112" t="str">
            <v>DA+3</v>
          </cell>
        </row>
        <row r="113">
          <cell r="C113" t="str">
            <v>16/0</v>
          </cell>
          <cell r="D113" t="str">
            <v>DB2+0</v>
          </cell>
        </row>
        <row r="114">
          <cell r="C114" t="str">
            <v>21/1</v>
          </cell>
          <cell r="D114" t="str">
            <v>DA+3</v>
          </cell>
        </row>
        <row r="115">
          <cell r="C115" t="str">
            <v>10/8</v>
          </cell>
          <cell r="D115" t="str">
            <v>DA+0</v>
          </cell>
        </row>
        <row r="116">
          <cell r="C116" t="str">
            <v>15/4</v>
          </cell>
          <cell r="D116" t="str">
            <v>DA+3</v>
          </cell>
        </row>
        <row r="117">
          <cell r="C117" t="str">
            <v>21/3</v>
          </cell>
          <cell r="D117" t="str">
            <v>DA+0</v>
          </cell>
        </row>
        <row r="118">
          <cell r="C118" t="str">
            <v>11/15</v>
          </cell>
          <cell r="D118" t="str">
            <v>DA+0</v>
          </cell>
        </row>
        <row r="120">
          <cell r="C120" t="str">
            <v>10/11</v>
          </cell>
          <cell r="D120" t="str">
            <v>DA+0</v>
          </cell>
        </row>
        <row r="121">
          <cell r="C121" t="str">
            <v>11/12</v>
          </cell>
          <cell r="D121" t="str">
            <v>DA+0+1</v>
          </cell>
        </row>
        <row r="122">
          <cell r="C122" t="str">
            <v>11/8</v>
          </cell>
          <cell r="D122" t="str">
            <v>DA+0</v>
          </cell>
        </row>
        <row r="123">
          <cell r="C123" t="str">
            <v>21/4</v>
          </cell>
          <cell r="D123" t="str">
            <v>DA+9</v>
          </cell>
        </row>
        <row r="124">
          <cell r="C124" t="str">
            <v>11/9</v>
          </cell>
          <cell r="D124" t="str">
            <v>DA+3</v>
          </cell>
        </row>
        <row r="125">
          <cell r="C125" t="str">
            <v>19/5</v>
          </cell>
          <cell r="D125" t="str">
            <v>DA+3</v>
          </cell>
        </row>
        <row r="126">
          <cell r="C126" t="str">
            <v>21/5</v>
          </cell>
          <cell r="D126" t="str">
            <v>DA+3</v>
          </cell>
        </row>
        <row r="127">
          <cell r="C127" t="str">
            <v>14/0</v>
          </cell>
          <cell r="D127" t="str">
            <v>DC2+0</v>
          </cell>
        </row>
        <row r="128">
          <cell r="C128" t="str">
            <v>19/6</v>
          </cell>
          <cell r="D128" t="str">
            <v>DA+3</v>
          </cell>
        </row>
        <row r="129">
          <cell r="C129" t="str">
            <v>13/2</v>
          </cell>
          <cell r="D129" t="str">
            <v>DA+3</v>
          </cell>
        </row>
        <row r="130">
          <cell r="C130" t="str">
            <v>21/6</v>
          </cell>
          <cell r="D130" t="str">
            <v>DA+0</v>
          </cell>
        </row>
        <row r="131">
          <cell r="C131" t="str">
            <v>19/4</v>
          </cell>
          <cell r="D131" t="str">
            <v>DA+0</v>
          </cell>
        </row>
        <row r="132">
          <cell r="C132" t="str">
            <v>11/6</v>
          </cell>
          <cell r="D132" t="str">
            <v>DA+3</v>
          </cell>
        </row>
        <row r="133">
          <cell r="C133" t="str">
            <v>13/1</v>
          </cell>
          <cell r="D133" t="str">
            <v>DA+3</v>
          </cell>
        </row>
        <row r="134">
          <cell r="C134" t="str">
            <v>10/22</v>
          </cell>
          <cell r="D134" t="str">
            <v>DA+0</v>
          </cell>
        </row>
        <row r="135">
          <cell r="C135" t="str">
            <v>21/7</v>
          </cell>
          <cell r="D135" t="str">
            <v>DB1+0</v>
          </cell>
        </row>
        <row r="136">
          <cell r="C136" t="str">
            <v>19/3</v>
          </cell>
          <cell r="D136" t="str">
            <v>DA+6</v>
          </cell>
        </row>
        <row r="137">
          <cell r="C137" t="str">
            <v>19/7</v>
          </cell>
          <cell r="D137" t="str">
            <v>DA+9</v>
          </cell>
        </row>
        <row r="138">
          <cell r="C138" t="str">
            <v>15/6</v>
          </cell>
          <cell r="D138" t="str">
            <v>DA+0</v>
          </cell>
        </row>
        <row r="139">
          <cell r="C139" t="str">
            <v>17/1</v>
          </cell>
          <cell r="D139" t="str">
            <v>DA+3</v>
          </cell>
        </row>
        <row r="141">
          <cell r="C141" t="str">
            <v>30/3</v>
          </cell>
          <cell r="D141" t="str">
            <v>DA+6</v>
          </cell>
        </row>
        <row r="142">
          <cell r="C142" t="str">
            <v>11/13</v>
          </cell>
          <cell r="D142" t="str">
            <v>DA+0</v>
          </cell>
        </row>
        <row r="143">
          <cell r="C143" t="str">
            <v>17/3</v>
          </cell>
          <cell r="D143" t="str">
            <v>DA+3</v>
          </cell>
        </row>
        <row r="144">
          <cell r="C144" t="str">
            <v>19/2</v>
          </cell>
          <cell r="D144" t="str">
            <v>DA+3</v>
          </cell>
        </row>
        <row r="145">
          <cell r="C145" t="str">
            <v>13/0</v>
          </cell>
          <cell r="D145" t="str">
            <v>DD60+0</v>
          </cell>
        </row>
        <row r="146">
          <cell r="C146" t="str">
            <v>19/9</v>
          </cell>
          <cell r="D146" t="str">
            <v>DA+3</v>
          </cell>
        </row>
        <row r="147">
          <cell r="C147" t="str">
            <v>31/0</v>
          </cell>
          <cell r="D147" t="str">
            <v>DD45+3</v>
          </cell>
        </row>
        <row r="148">
          <cell r="C148" t="str">
            <v>21/11</v>
          </cell>
          <cell r="D148" t="str">
            <v>DA+9</v>
          </cell>
        </row>
        <row r="150">
          <cell r="C150" t="str">
            <v>13/3</v>
          </cell>
          <cell r="D150" t="str">
            <v>DA+0</v>
          </cell>
        </row>
        <row r="151">
          <cell r="C151" t="str">
            <v>2/4</v>
          </cell>
          <cell r="D151" t="str">
            <v>DA+3</v>
          </cell>
        </row>
        <row r="152">
          <cell r="C152" t="str">
            <v>24/2</v>
          </cell>
          <cell r="D152" t="str">
            <v>DA+0</v>
          </cell>
        </row>
        <row r="153">
          <cell r="C153" t="str">
            <v>27/2</v>
          </cell>
          <cell r="D153" t="str">
            <v>DA+0</v>
          </cell>
        </row>
        <row r="154">
          <cell r="C154" t="str">
            <v>12/0</v>
          </cell>
          <cell r="D154" t="str">
            <v>DD60+0</v>
          </cell>
        </row>
        <row r="155">
          <cell r="C155" t="str">
            <v>14/6</v>
          </cell>
          <cell r="D155" t="str">
            <v>DA+0</v>
          </cell>
        </row>
        <row r="157">
          <cell r="C157" t="str">
            <v>24/1</v>
          </cell>
          <cell r="D157" t="str">
            <v>DA+3</v>
          </cell>
        </row>
        <row r="158">
          <cell r="C158" t="str">
            <v>15/7</v>
          </cell>
          <cell r="D158" t="str">
            <v>DA+6</v>
          </cell>
        </row>
        <row r="159">
          <cell r="C159" t="str">
            <v>2/5</v>
          </cell>
          <cell r="D159" t="str">
            <v>DA+3</v>
          </cell>
        </row>
        <row r="160">
          <cell r="C160" t="str">
            <v>25/6</v>
          </cell>
          <cell r="D160" t="str">
            <v>DA+3</v>
          </cell>
        </row>
        <row r="161">
          <cell r="C161" t="str">
            <v>2/3</v>
          </cell>
          <cell r="D161" t="str">
            <v>DA+0</v>
          </cell>
        </row>
        <row r="162">
          <cell r="C162" t="str">
            <v>6/1</v>
          </cell>
          <cell r="D162" t="str">
            <v>DA+0</v>
          </cell>
        </row>
        <row r="163">
          <cell r="C163" t="str">
            <v>25/5</v>
          </cell>
          <cell r="D163" t="str">
            <v>DA+3</v>
          </cell>
        </row>
        <row r="164">
          <cell r="C164" t="str">
            <v>24/6</v>
          </cell>
          <cell r="D164" t="str">
            <v>DA+0</v>
          </cell>
        </row>
        <row r="165">
          <cell r="C165" t="str">
            <v>24/5</v>
          </cell>
          <cell r="D165" t="str">
            <v>DA+3</v>
          </cell>
        </row>
        <row r="166">
          <cell r="C166" t="str">
            <v>2/2</v>
          </cell>
          <cell r="D166" t="str">
            <v>DA+0</v>
          </cell>
        </row>
        <row r="167">
          <cell r="C167" t="str">
            <v>24/4</v>
          </cell>
          <cell r="D167" t="str">
            <v>DA+0</v>
          </cell>
        </row>
        <row r="168">
          <cell r="C168" t="str">
            <v>27/3</v>
          </cell>
          <cell r="D168" t="str">
            <v>DA+0</v>
          </cell>
        </row>
        <row r="169">
          <cell r="C169" t="str">
            <v>25/11</v>
          </cell>
          <cell r="D169" t="str">
            <v>DA+6</v>
          </cell>
        </row>
        <row r="170">
          <cell r="C170" t="str">
            <v>24/0</v>
          </cell>
          <cell r="D170" t="str">
            <v>DB2+0</v>
          </cell>
        </row>
        <row r="171">
          <cell r="C171" t="str">
            <v>21/13</v>
          </cell>
          <cell r="D171" t="str">
            <v>DA+0</v>
          </cell>
        </row>
        <row r="172">
          <cell r="C172" t="str">
            <v>23/11</v>
          </cell>
          <cell r="D172" t="str">
            <v>DA+6</v>
          </cell>
        </row>
        <row r="173">
          <cell r="C173" t="str">
            <v>23/10</v>
          </cell>
          <cell r="D173" t="str">
            <v>DA+3</v>
          </cell>
        </row>
        <row r="174">
          <cell r="C174" t="str">
            <v>26/0</v>
          </cell>
          <cell r="D174" t="str">
            <v>DB2+0</v>
          </cell>
        </row>
        <row r="175">
          <cell r="C175" t="str">
            <v>27/0</v>
          </cell>
          <cell r="D175" t="str">
            <v>DC2+9</v>
          </cell>
        </row>
        <row r="176">
          <cell r="C176" t="str">
            <v>23/8</v>
          </cell>
          <cell r="D176" t="str">
            <v>DA+9</v>
          </cell>
        </row>
        <row r="178">
          <cell r="C178" t="str">
            <v>2/1</v>
          </cell>
          <cell r="D178" t="str">
            <v>DA+0</v>
          </cell>
        </row>
        <row r="179">
          <cell r="C179" t="str">
            <v>2/6</v>
          </cell>
          <cell r="D179" t="str">
            <v>DA+6</v>
          </cell>
        </row>
        <row r="180">
          <cell r="C180" t="str">
            <v>8/9</v>
          </cell>
          <cell r="D180" t="str">
            <v>DA+3</v>
          </cell>
        </row>
        <row r="181">
          <cell r="C181" t="str">
            <v>26/2</v>
          </cell>
          <cell r="D181" t="str">
            <v>DA+3</v>
          </cell>
        </row>
        <row r="182">
          <cell r="C182" t="str">
            <v>23/7</v>
          </cell>
          <cell r="D182" t="str">
            <v>DA+9</v>
          </cell>
        </row>
        <row r="183">
          <cell r="C183" t="str">
            <v>26/3</v>
          </cell>
          <cell r="D183" t="str">
            <v>DA+0</v>
          </cell>
        </row>
        <row r="184">
          <cell r="C184" t="str">
            <v>25/0</v>
          </cell>
          <cell r="D184" t="str">
            <v>DC1+0</v>
          </cell>
        </row>
        <row r="185">
          <cell r="C185" t="str">
            <v>25/1</v>
          </cell>
          <cell r="D185" t="str">
            <v>DA+3</v>
          </cell>
        </row>
        <row r="186">
          <cell r="C186" t="str">
            <v>25/3</v>
          </cell>
          <cell r="D186" t="str">
            <v>DA+0</v>
          </cell>
        </row>
        <row r="187">
          <cell r="C187" t="str">
            <v>27/1</v>
          </cell>
          <cell r="D187" t="str">
            <v>DB1+9</v>
          </cell>
        </row>
        <row r="188">
          <cell r="C188" t="str">
            <v>25/4</v>
          </cell>
          <cell r="D188" t="str">
            <v>DA+0</v>
          </cell>
        </row>
        <row r="189">
          <cell r="C189" t="str">
            <v>25/7</v>
          </cell>
          <cell r="D189" t="str">
            <v>DA+9</v>
          </cell>
        </row>
        <row r="190">
          <cell r="C190" t="str">
            <v>26/5</v>
          </cell>
          <cell r="D190" t="str">
            <v>DA+9</v>
          </cell>
        </row>
        <row r="191">
          <cell r="C191" t="str">
            <v>1A/0</v>
          </cell>
          <cell r="D191" t="str">
            <v>DD60+0</v>
          </cell>
        </row>
        <row r="192">
          <cell r="C192" t="str">
            <v>22/7</v>
          </cell>
          <cell r="D192" t="str">
            <v>DA+6</v>
          </cell>
        </row>
        <row r="193">
          <cell r="C193" t="str">
            <v>1A/3</v>
          </cell>
          <cell r="D193" t="str">
            <v>DA+0</v>
          </cell>
        </row>
        <row r="195">
          <cell r="C195" t="str">
            <v>2/0</v>
          </cell>
          <cell r="D195" t="str">
            <v>DC1+0</v>
          </cell>
        </row>
        <row r="196">
          <cell r="C196" t="str">
            <v>1A/5</v>
          </cell>
          <cell r="D196" t="str">
            <v>DA+6</v>
          </cell>
        </row>
        <row r="197">
          <cell r="C197" t="str">
            <v>1A/1</v>
          </cell>
          <cell r="D197" t="str">
            <v>DA+0</v>
          </cell>
        </row>
        <row r="198">
          <cell r="C198" t="str">
            <v>1A/2</v>
          </cell>
          <cell r="D198" t="str">
            <v>DA+6</v>
          </cell>
        </row>
        <row r="199">
          <cell r="C199" t="str">
            <v>1A/4</v>
          </cell>
          <cell r="D199" t="str">
            <v>DA+3</v>
          </cell>
        </row>
        <row r="200">
          <cell r="C200" t="str">
            <v>1/0</v>
          </cell>
          <cell r="D200" t="str">
            <v>DD60+0</v>
          </cell>
        </row>
        <row r="201">
          <cell r="C201" t="str">
            <v>1A/6</v>
          </cell>
          <cell r="D201" t="str">
            <v>DA+0</v>
          </cell>
        </row>
        <row r="202">
          <cell r="C202" t="str">
            <v>26/1</v>
          </cell>
          <cell r="D202" t="str">
            <v>DA+3</v>
          </cell>
        </row>
        <row r="204">
          <cell r="C204" t="str">
            <v>2/9</v>
          </cell>
          <cell r="D204" t="str">
            <v>DA+0</v>
          </cell>
        </row>
        <row r="205">
          <cell r="C205" t="str">
            <v>28/2</v>
          </cell>
          <cell r="D205" t="str">
            <v>DA+3</v>
          </cell>
        </row>
        <row r="206">
          <cell r="C206" t="str">
            <v>23/6</v>
          </cell>
          <cell r="D206" t="str">
            <v>DA+6</v>
          </cell>
        </row>
        <row r="207">
          <cell r="C207" t="str">
            <v>23/0</v>
          </cell>
          <cell r="D207" t="str">
            <v>DB2+0</v>
          </cell>
        </row>
        <row r="208">
          <cell r="C208" t="str">
            <v>22/6</v>
          </cell>
          <cell r="D208" t="str">
            <v>DA+6</v>
          </cell>
        </row>
        <row r="209">
          <cell r="C209" t="str">
            <v>28/9</v>
          </cell>
          <cell r="D209" t="str">
            <v>DA+0</v>
          </cell>
        </row>
        <row r="210">
          <cell r="C210" t="str">
            <v>21/14</v>
          </cell>
          <cell r="D210" t="str">
            <v>DA+6</v>
          </cell>
        </row>
        <row r="211">
          <cell r="C211" t="str">
            <v>2/7</v>
          </cell>
          <cell r="D211" t="str">
            <v>DA+6</v>
          </cell>
        </row>
        <row r="213">
          <cell r="C213" t="str">
            <v>28/8</v>
          </cell>
          <cell r="D213" t="str">
            <v>DA+3</v>
          </cell>
        </row>
        <row r="214">
          <cell r="C214" t="str">
            <v>29/2</v>
          </cell>
          <cell r="D214" t="str">
            <v>DA+9</v>
          </cell>
        </row>
        <row r="215">
          <cell r="C215" t="str">
            <v>29/4</v>
          </cell>
          <cell r="D215" t="str">
            <v>DA+3</v>
          </cell>
        </row>
        <row r="217">
          <cell r="C217" t="str">
            <v>4/0</v>
          </cell>
          <cell r="D217" t="str">
            <v>DD60+6</v>
          </cell>
        </row>
        <row r="218">
          <cell r="C218" t="str">
            <v>3/0</v>
          </cell>
        </row>
        <row r="219">
          <cell r="C219" t="str">
            <v>1A/7</v>
          </cell>
        </row>
      </sheetData>
      <sheetData sheetId="5" refreshError="1"/>
      <sheetData sheetId="6" refreshError="1"/>
      <sheetData sheetId="7" refreshError="1"/>
      <sheetData sheetId="8" refreshError="1">
        <row r="7">
          <cell r="C7" t="str">
            <v>29/8</v>
          </cell>
          <cell r="D7" t="str">
            <v>DA+3</v>
          </cell>
        </row>
        <row r="8">
          <cell r="C8" t="str">
            <v>29/7</v>
          </cell>
          <cell r="D8" t="str">
            <v>DA+3</v>
          </cell>
        </row>
        <row r="9">
          <cell r="C9" t="str">
            <v>29/5</v>
          </cell>
          <cell r="D9" t="str">
            <v>DA+0</v>
          </cell>
        </row>
        <row r="11">
          <cell r="C11" t="str">
            <v>29/6</v>
          </cell>
          <cell r="D11" t="str">
            <v>DA+6</v>
          </cell>
        </row>
        <row r="12">
          <cell r="C12" t="str">
            <v>29/9</v>
          </cell>
          <cell r="D12" t="str">
            <v>DA+3</v>
          </cell>
        </row>
        <row r="14">
          <cell r="C14" t="str">
            <v>29/10</v>
          </cell>
          <cell r="D14" t="str">
            <v>DA+6</v>
          </cell>
        </row>
        <row r="15">
          <cell r="C15" t="str">
            <v>31/3</v>
          </cell>
          <cell r="D15" t="str">
            <v>DA+0</v>
          </cell>
        </row>
        <row r="16">
          <cell r="C16" t="str">
            <v>31/2</v>
          </cell>
          <cell r="D16" t="str">
            <v>DA+0</v>
          </cell>
        </row>
        <row r="18">
          <cell r="C18" t="str">
            <v>32/5</v>
          </cell>
          <cell r="D18" t="str">
            <v>DA+6</v>
          </cell>
        </row>
        <row r="19">
          <cell r="C19" t="str">
            <v>31/4</v>
          </cell>
          <cell r="D19" t="str">
            <v>DA+9</v>
          </cell>
        </row>
        <row r="20">
          <cell r="C20" t="str">
            <v>32/6</v>
          </cell>
          <cell r="D20" t="str">
            <v>DA+6</v>
          </cell>
        </row>
        <row r="21">
          <cell r="C21" t="str">
            <v>32/2</v>
          </cell>
          <cell r="D21" t="str">
            <v>DA+0</v>
          </cell>
        </row>
        <row r="23">
          <cell r="C23" t="str">
            <v>15/3</v>
          </cell>
          <cell r="D23" t="str">
            <v>DA+3</v>
          </cell>
        </row>
        <row r="24">
          <cell r="C24" t="str">
            <v>16/2</v>
          </cell>
          <cell r="D24" t="str">
            <v>DA+3</v>
          </cell>
        </row>
        <row r="25">
          <cell r="C25" t="str">
            <v>14/4</v>
          </cell>
          <cell r="D25" t="str">
            <v>DA+0</v>
          </cell>
        </row>
        <row r="26">
          <cell r="C26" t="str">
            <v>10/3</v>
          </cell>
          <cell r="D26" t="str">
            <v>DA+3</v>
          </cell>
        </row>
        <row r="27">
          <cell r="C27" t="str">
            <v>16/3</v>
          </cell>
          <cell r="D27" t="str">
            <v>DA+0</v>
          </cell>
        </row>
        <row r="28">
          <cell r="C28" t="str">
            <v>10/4</v>
          </cell>
          <cell r="D28" t="str">
            <v>DA+3</v>
          </cell>
        </row>
        <row r="29">
          <cell r="C29" t="str">
            <v>16/4</v>
          </cell>
          <cell r="D29" t="str">
            <v>DA+3</v>
          </cell>
        </row>
        <row r="30">
          <cell r="C30" t="str">
            <v>10/19</v>
          </cell>
          <cell r="D30" t="str">
            <v>DA+9</v>
          </cell>
        </row>
        <row r="31">
          <cell r="C31" t="str">
            <v>10/5</v>
          </cell>
          <cell r="D31" t="str">
            <v>DA+3</v>
          </cell>
        </row>
        <row r="32">
          <cell r="C32" t="str">
            <v>14/5</v>
          </cell>
          <cell r="D32" t="str">
            <v>DA+0</v>
          </cell>
        </row>
        <row r="33">
          <cell r="C33" t="str">
            <v>15/2</v>
          </cell>
          <cell r="D33" t="str">
            <v>DA+9</v>
          </cell>
        </row>
        <row r="34">
          <cell r="C34" t="str">
            <v>10/6</v>
          </cell>
          <cell r="D34" t="str">
            <v>DA+3</v>
          </cell>
        </row>
        <row r="35">
          <cell r="C35" t="str">
            <v>10/14</v>
          </cell>
          <cell r="D35" t="str">
            <v>DA+3</v>
          </cell>
        </row>
        <row r="36">
          <cell r="C36" t="str">
            <v>15/4</v>
          </cell>
          <cell r="D36" t="str">
            <v>DA+3</v>
          </cell>
        </row>
        <row r="38">
          <cell r="C38" t="str">
            <v>16/5</v>
          </cell>
          <cell r="D38" t="str">
            <v>DA+3</v>
          </cell>
        </row>
        <row r="39">
          <cell r="C39" t="str">
            <v>10/21</v>
          </cell>
          <cell r="D39" t="str">
            <v>DA+0</v>
          </cell>
        </row>
        <row r="40">
          <cell r="C40" t="str">
            <v>10/7</v>
          </cell>
          <cell r="D40" t="str">
            <v>DA+6</v>
          </cell>
        </row>
        <row r="41">
          <cell r="C41" t="str">
            <v>11/5</v>
          </cell>
          <cell r="D41" t="str">
            <v>DA+3</v>
          </cell>
        </row>
        <row r="42">
          <cell r="C42" t="str">
            <v>32/4</v>
          </cell>
          <cell r="D42" t="str">
            <v>DA+0+3</v>
          </cell>
        </row>
        <row r="43">
          <cell r="C43" t="str">
            <v>10/9</v>
          </cell>
          <cell r="D43" t="str">
            <v>DA+3</v>
          </cell>
        </row>
        <row r="44">
          <cell r="C44" t="str">
            <v>19/14</v>
          </cell>
          <cell r="D44" t="str">
            <v>DA+9+2</v>
          </cell>
        </row>
        <row r="45">
          <cell r="C45" t="str">
            <v>11/7</v>
          </cell>
          <cell r="D45" t="str">
            <v>DA+3</v>
          </cell>
        </row>
        <row r="46">
          <cell r="C46" t="str">
            <v>15/0</v>
          </cell>
          <cell r="D46" t="str">
            <v>DC2+0</v>
          </cell>
        </row>
        <row r="47">
          <cell r="C47" t="str">
            <v>11/8</v>
          </cell>
          <cell r="D47" t="str">
            <v>DA+0</v>
          </cell>
        </row>
        <row r="48">
          <cell r="C48" t="str">
            <v>17/0</v>
          </cell>
          <cell r="D48" t="str">
            <v>DC1+0</v>
          </cell>
        </row>
        <row r="49">
          <cell r="C49" t="str">
            <v>10/18</v>
          </cell>
          <cell r="D49" t="str">
            <v>DA+0</v>
          </cell>
        </row>
        <row r="50">
          <cell r="C50" t="str">
            <v>32/0</v>
          </cell>
          <cell r="D50" t="str">
            <v>DB2+6</v>
          </cell>
        </row>
        <row r="51">
          <cell r="C51" t="str">
            <v>11/9</v>
          </cell>
          <cell r="D51" t="str">
            <v>DA+3</v>
          </cell>
        </row>
        <row r="53">
          <cell r="C53" t="str">
            <v>10/8</v>
          </cell>
          <cell r="D53" t="str">
            <v>DA+0</v>
          </cell>
        </row>
        <row r="54">
          <cell r="C54" t="str">
            <v>15/1</v>
          </cell>
          <cell r="D54" t="str">
            <v>DA+6</v>
          </cell>
        </row>
        <row r="55">
          <cell r="C55" t="str">
            <v>15/9</v>
          </cell>
          <cell r="D55" t="str">
            <v>DA+9</v>
          </cell>
        </row>
        <row r="56">
          <cell r="C56" t="str">
            <v>14/2</v>
          </cell>
          <cell r="D56" t="str">
            <v>DA+3</v>
          </cell>
        </row>
        <row r="57">
          <cell r="C57" t="str">
            <v>32/3</v>
          </cell>
          <cell r="D57" t="str">
            <v>DA+3</v>
          </cell>
        </row>
        <row r="58">
          <cell r="C58" t="str">
            <v>15/6</v>
          </cell>
          <cell r="D58" t="str">
            <v>DA+0</v>
          </cell>
        </row>
        <row r="59">
          <cell r="C59" t="str">
            <v>11/6</v>
          </cell>
          <cell r="D59" t="str">
            <v>DA+3</v>
          </cell>
        </row>
        <row r="60">
          <cell r="C60" t="str">
            <v>10/12</v>
          </cell>
          <cell r="D60" t="str">
            <v>DB1+3</v>
          </cell>
        </row>
        <row r="61">
          <cell r="C61" t="str">
            <v>32/1</v>
          </cell>
          <cell r="D61" t="str">
            <v>DA+9</v>
          </cell>
        </row>
        <row r="62">
          <cell r="C62" t="str">
            <v>11/14</v>
          </cell>
          <cell r="D62" t="str">
            <v>DA+0</v>
          </cell>
        </row>
        <row r="63">
          <cell r="C63" t="str">
            <v>10/10</v>
          </cell>
          <cell r="D63" t="str">
            <v>DA+3</v>
          </cell>
        </row>
        <row r="64">
          <cell r="C64" t="str">
            <v>16/0</v>
          </cell>
          <cell r="D64" t="str">
            <v>DB2+0</v>
          </cell>
        </row>
        <row r="65">
          <cell r="C65" t="str">
            <v>10/13</v>
          </cell>
          <cell r="D65" t="str">
            <v>DA+3</v>
          </cell>
        </row>
        <row r="66">
          <cell r="C66" t="str">
            <v>11/15</v>
          </cell>
          <cell r="D66" t="str">
            <v>DA+0</v>
          </cell>
        </row>
        <row r="67">
          <cell r="C67" t="str">
            <v>13/1</v>
          </cell>
          <cell r="D67" t="str">
            <v>DA+3</v>
          </cell>
        </row>
        <row r="68">
          <cell r="C68" t="str">
            <v>19/7</v>
          </cell>
          <cell r="D68" t="str">
            <v>DA+9</v>
          </cell>
        </row>
        <row r="69">
          <cell r="C69" t="str">
            <v>10/11</v>
          </cell>
          <cell r="D69" t="str">
            <v>DA+0</v>
          </cell>
        </row>
        <row r="71">
          <cell r="C71" t="str">
            <v>31/0</v>
          </cell>
          <cell r="D71" t="str">
            <v>DD45+3</v>
          </cell>
        </row>
        <row r="72">
          <cell r="C72" t="str">
            <v>11/12</v>
          </cell>
          <cell r="D72" t="str">
            <v>DA+0+1</v>
          </cell>
        </row>
        <row r="73">
          <cell r="C73" t="str">
            <v>13/0</v>
          </cell>
          <cell r="D73" t="str">
            <v>DD60+0</v>
          </cell>
        </row>
        <row r="74">
          <cell r="C74" t="str">
            <v>10/20</v>
          </cell>
          <cell r="D74" t="str">
            <v>DB1+6</v>
          </cell>
        </row>
        <row r="75">
          <cell r="C75" t="str">
            <v>11/11</v>
          </cell>
          <cell r="D75" t="str">
            <v>DA+0</v>
          </cell>
        </row>
        <row r="76">
          <cell r="C76" t="str">
            <v>11/13</v>
          </cell>
          <cell r="D76" t="str">
            <v>DA+0</v>
          </cell>
        </row>
        <row r="78">
          <cell r="C78" t="str">
            <v>8/6</v>
          </cell>
          <cell r="D78" t="str">
            <v>DA+3</v>
          </cell>
        </row>
        <row r="80">
          <cell r="C80" t="str">
            <v>1A/1</v>
          </cell>
          <cell r="D80" t="str">
            <v>DA+0</v>
          </cell>
        </row>
        <row r="81">
          <cell r="C81" t="str">
            <v>1A/2</v>
          </cell>
          <cell r="D81" t="str">
            <v>DA+6</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8" Type="http://schemas.openxmlformats.org/officeDocument/2006/relationships/hyperlink" Target="../../../sainij/AppData/Local/Microsoft/Olk/Attachments/ooa-38a14b67-760d-43d2-91c3-dcf5ace1d1b3/d3fda144894b2d2bbe18a29dab607d340137ac8fd4ce9581b6b3b5f3dbcdc1b4/Photos/25-2.png" TargetMode="External"/><Relationship Id="rId13" Type="http://schemas.openxmlformats.org/officeDocument/2006/relationships/hyperlink" Target="../../../sainij/AppData/Local/Microsoft/Olk/Attachments/ooa-38a14b67-760d-43d2-91c3-dcf5ace1d1b3/d3fda144894b2d2bbe18a29dab607d340137ac8fd4ce9581b6b3b5f3dbcdc1b4/Photos/21-13.png" TargetMode="External"/><Relationship Id="rId18" Type="http://schemas.openxmlformats.org/officeDocument/2006/relationships/hyperlink" Target="../../../sainij/AppData/Local/Microsoft/Olk/Attachments/ooa-38a14b67-760d-43d2-91c3-dcf5ace1d1b3/d3fda144894b2d2bbe18a29dab607d340137ac8fd4ce9581b6b3b5f3dbcdc1b4/Photos/16-1.jpg" TargetMode="External"/><Relationship Id="rId26" Type="http://schemas.openxmlformats.org/officeDocument/2006/relationships/hyperlink" Target="file:///D:\TB401-408\TB401%20Project\ROW\Photos\26-6.png" TargetMode="External"/><Relationship Id="rId3" Type="http://schemas.openxmlformats.org/officeDocument/2006/relationships/hyperlink" Target="../../../sainij/AppData/Local/Microsoft/Olk/Attachments/ooa-38a14b67-760d-43d2-91c3-dcf5ace1d1b3/d3fda144894b2d2bbe18a29dab607d340137ac8fd4ce9581b6b3b5f3dbcdc1b4/Photos/4-0.png" TargetMode="External"/><Relationship Id="rId21" Type="http://schemas.openxmlformats.org/officeDocument/2006/relationships/hyperlink" Target="../../../sainij/AppData/Local/Microsoft/Olk/Attachments/ooa-38a14b67-760d-43d2-91c3-dcf5ace1d1b3/d3fda144894b2d2bbe18a29dab607d340137ac8fd4ce9581b6b3b5f3dbcdc1b4/Photos/9-0.png" TargetMode="External"/><Relationship Id="rId7" Type="http://schemas.openxmlformats.org/officeDocument/2006/relationships/hyperlink" Target="../../../sainij/AppData/Local/Microsoft/Olk/Attachments/ooa-38a14b67-760d-43d2-91c3-dcf5ace1d1b3/d3fda144894b2d2bbe18a29dab607d340137ac8fd4ce9581b6b3b5f3dbcdc1b4/Photos/16-1.png" TargetMode="External"/><Relationship Id="rId12" Type="http://schemas.openxmlformats.org/officeDocument/2006/relationships/hyperlink" Target="../../../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sainij/AppData/Local/Microsoft/Olk/Attachments/ooa-38a14b67-760d-43d2-91c3-dcf5ace1d1b3/d3fda144894b2d2bbe18a29dab607d340137ac8fd4ce9581b6b3b5f3dbcdc1b4/Photos/21-12.png" TargetMode="External"/><Relationship Id="rId25" Type="http://schemas.openxmlformats.org/officeDocument/2006/relationships/hyperlink" Target="file:///D:\TB401-408\TB401%20Project\ROW\Photos\22-0.png" TargetMode="External"/><Relationship Id="rId2" Type="http://schemas.openxmlformats.org/officeDocument/2006/relationships/hyperlink" Target="../../../sainij/AppData/Local/Microsoft/Olk/Attachments/ooa-38a14b67-760d-43d2-91c3-dcf5ace1d1b3/d3fda144894b2d2bbe18a29dab607d340137ac8fd4ce9581b6b3b5f3dbcdc1b4/Photos/31-1.jpg" TargetMode="External"/><Relationship Id="rId16" Type="http://schemas.openxmlformats.org/officeDocument/2006/relationships/hyperlink" Target="../../../sainij/AppData/Local/Microsoft/Olk/Attachments/ooa-38a14b67-760d-43d2-91c3-dcf5ace1d1b3/d3fda144894b2d2bbe18a29dab607d340137ac8fd4ce9581b6b3b5f3dbcdc1b4/Photos/21-0.jpg" TargetMode="External"/><Relationship Id="rId20" Type="http://schemas.openxmlformats.org/officeDocument/2006/relationships/hyperlink" Target="../../../sainij/AppData/Local/Microsoft/Olk/Attachments/ooa-38a14b67-760d-43d2-91c3-dcf5ace1d1b3/d3fda144894b2d2bbe18a29dab607d340137ac8fd4ce9581b6b3b5f3dbcdc1b4/Photos/17-5.jpg" TargetMode="External"/><Relationship Id="rId29" Type="http://schemas.openxmlformats.org/officeDocument/2006/relationships/hyperlink" Target="file:///D:\TB401-408\TB401%20Project\ROW\Photos\18-4.png" TargetMode="External"/><Relationship Id="rId1" Type="http://schemas.openxmlformats.org/officeDocument/2006/relationships/hyperlink" Target="../../../sainij/AppData/Local/Microsoft/Olk/Attachments/ooa-38a14b67-760d-43d2-91c3-dcf5ace1d1b3/d3fda144894b2d2bbe18a29dab607d340137ac8fd4ce9581b6b3b5f3dbcdc1b4/Photos/23-2.jpg" TargetMode="External"/><Relationship Id="rId6" Type="http://schemas.openxmlformats.org/officeDocument/2006/relationships/hyperlink" Target="../../../sainij/AppData/Local/Microsoft/Olk/Attachments/ooa-38a14b67-760d-43d2-91c3-dcf5ace1d1b3/d3fda144894b2d2bbe18a29dab607d340137ac8fd4ce9581b6b3b5f3dbcdc1b4/Photos/16-6%202nd.png" TargetMode="External"/><Relationship Id="rId11" Type="http://schemas.openxmlformats.org/officeDocument/2006/relationships/hyperlink" Target="../../../sainij/AppData/Local/Microsoft/Olk/Attachments/ooa-38a14b67-760d-43d2-91c3-dcf5ace1d1b3/d3fda144894b2d2bbe18a29dab607d340137ac8fd4ce9581b6b3b5f3dbcdc1b4/Photos/23-2.jpg" TargetMode="External"/><Relationship Id="rId24" Type="http://schemas.openxmlformats.org/officeDocument/2006/relationships/hyperlink" Target="file:///D:\TB401-408\TB401%20Project\ROW\Photos\20-0%20&amp;%2021-0%20(2).png" TargetMode="External"/><Relationship Id="rId5" Type="http://schemas.openxmlformats.org/officeDocument/2006/relationships/hyperlink" Target="../../../sainij/AppData/Local/Microsoft/Olk/Attachments/ooa-38a14b67-760d-43d2-91c3-dcf5ace1d1b3/d3fda144894b2d2bbe18a29dab607d340137ac8fd4ce9581b6b3b5f3dbcdc1b4/Photos/16-6%201st.jpg" TargetMode="External"/><Relationship Id="rId15" Type="http://schemas.openxmlformats.org/officeDocument/2006/relationships/hyperlink" Target="../../../sainij/AppData/Local/Microsoft/Olk/Attachments/ooa-38a14b67-760d-43d2-91c3-dcf5ace1d1b3/d3fda144894b2d2bbe18a29dab607d340137ac8fd4ce9581b6b3b5f3dbcdc1b4/Photos/33-2.jpg" TargetMode="External"/><Relationship Id="rId23" Type="http://schemas.openxmlformats.org/officeDocument/2006/relationships/hyperlink" Target="file:///D:\TB401-408\TB401%20Project\ROW\Photos\20-0%20&amp;%2021-0%20(2).png" TargetMode="External"/><Relationship Id="rId28" Type="http://schemas.openxmlformats.org/officeDocument/2006/relationships/hyperlink" Target="file:///D:\TB401-408\TB401%20Project\ROW\Photos\26-5.png" TargetMode="External"/><Relationship Id="rId10" Type="http://schemas.openxmlformats.org/officeDocument/2006/relationships/hyperlink" Target="../../../sainij/AppData/Local/Microsoft/Olk/Attachments/ooa-38a14b67-760d-43d2-91c3-dcf5ace1d1b3/d3fda144894b2d2bbe18a29dab607d340137ac8fd4ce9581b6b3b5f3dbcdc1b4/Photos/21-14.png" TargetMode="External"/><Relationship Id="rId19" Type="http://schemas.openxmlformats.org/officeDocument/2006/relationships/hyperlink" Target="../../../sainij/AppData/Local/Microsoft/Olk/Attachments/ooa-38a14b67-760d-43d2-91c3-dcf5ace1d1b3/d3fda144894b2d2bbe18a29dab607d340137ac8fd4ce9581b6b3b5f3dbcdc1b4/Photos/18-0.png" TargetMode="External"/><Relationship Id="rId4" Type="http://schemas.openxmlformats.org/officeDocument/2006/relationships/hyperlink" Target="../../../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sainij/AppData/Local/Microsoft/Olk/Attachments/ooa-38a14b67-760d-43d2-91c3-dcf5ace1d1b3/d3fda144894b2d2bbe18a29dab607d340137ac8fd4ce9581b6b3b5f3dbcdc1b4/Photos/17-5.jpg" TargetMode="External"/><Relationship Id="rId14" Type="http://schemas.openxmlformats.org/officeDocument/2006/relationships/hyperlink" Target="../../../sainij/AppData/Local/Microsoft/Olk/Attachments/ooa-38a14b67-760d-43d2-91c3-dcf5ace1d1b3/d3fda144894b2d2bbe18a29dab607d340137ac8fd4ce9581b6b3b5f3dbcdc1b4/Photos/17-5.jpg" TargetMode="External"/><Relationship Id="rId22" Type="http://schemas.openxmlformats.org/officeDocument/2006/relationships/hyperlink" Target="file:///D:\TB401-408\TB401%20Project\ROW\Photos\22-0.jpg" TargetMode="External"/><Relationship Id="rId27" Type="http://schemas.openxmlformats.org/officeDocument/2006/relationships/hyperlink" Target="file:///D:\TB401-408\TB401%20Project\ROW\Photos\28-7.png"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24"/>
  <sheetViews>
    <sheetView workbookViewId="0">
      <selection activeCell="L1" sqref="L1"/>
    </sheetView>
  </sheetViews>
  <sheetFormatPr defaultColWidth="9" defaultRowHeight="13.8"/>
  <cols>
    <col min="1" max="1" width="15.109375" style="497" customWidth="1"/>
    <col min="2" max="2" width="5.109375" style="497" customWidth="1"/>
    <col min="3" max="4" width="8.6640625" style="497" customWidth="1"/>
    <col min="5" max="5" width="9.5546875" style="497" customWidth="1"/>
    <col min="6" max="6" width="10" style="498" customWidth="1"/>
    <col min="7" max="7" width="8.88671875" style="497" customWidth="1"/>
    <col min="8" max="8" width="12" style="497" customWidth="1"/>
    <col min="9" max="9" width="9.5546875" style="497" customWidth="1"/>
    <col min="10" max="10" width="9.88671875" style="497" customWidth="1"/>
    <col min="11" max="11" width="6.5546875" style="498" customWidth="1"/>
    <col min="12" max="12" width="11" style="497" customWidth="1"/>
    <col min="13" max="13" width="8.6640625" style="497" customWidth="1"/>
    <col min="14" max="15" width="10.33203125" style="497" customWidth="1"/>
    <col min="16" max="16" width="15.88671875" style="499" customWidth="1"/>
    <col min="17" max="17" width="21.109375" style="499" customWidth="1"/>
    <col min="18" max="18" width="24.5546875" style="499" customWidth="1"/>
    <col min="19" max="19" width="18.33203125" style="500" customWidth="1"/>
    <col min="20" max="23" width="11.33203125" style="500" customWidth="1"/>
    <col min="24" max="42" width="9.109375" style="501" customWidth="1"/>
    <col min="43" max="47" width="9.109375" style="494" customWidth="1"/>
    <col min="48" max="263" width="9.109375" style="497" customWidth="1"/>
    <col min="264" max="16384" width="9" style="502"/>
  </cols>
  <sheetData>
    <row r="1" spans="1:263">
      <c r="A1" s="1242"/>
      <c r="B1" s="1253" t="s">
        <v>615</v>
      </c>
      <c r="C1" s="1253"/>
      <c r="D1" s="1262" t="s">
        <v>2</v>
      </c>
      <c r="E1" s="1262"/>
      <c r="F1" s="1256" t="s">
        <v>616</v>
      </c>
      <c r="G1" s="1258"/>
      <c r="H1" s="503">
        <f ca="1">TODAY()</f>
        <v>46017</v>
      </c>
      <c r="I1" s="1256" t="s">
        <v>617</v>
      </c>
      <c r="J1" s="1257"/>
      <c r="K1" s="1258"/>
      <c r="L1" s="525">
        <v>45041</v>
      </c>
      <c r="M1" s="1259" t="s">
        <v>618</v>
      </c>
      <c r="N1" s="1260"/>
      <c r="O1" s="1261"/>
      <c r="P1" s="1255" t="s">
        <v>619</v>
      </c>
      <c r="Q1" s="1255"/>
      <c r="S1" s="499"/>
      <c r="T1" s="499"/>
      <c r="U1" s="499"/>
    </row>
    <row r="2" spans="1:263">
      <c r="A2" s="1243"/>
      <c r="B2" s="1253" t="s">
        <v>620</v>
      </c>
      <c r="C2" s="1253"/>
      <c r="D2" s="1254" t="s">
        <v>1</v>
      </c>
      <c r="E2" s="1255"/>
      <c r="F2" s="1255"/>
      <c r="G2" s="1255"/>
      <c r="H2" s="1255"/>
      <c r="I2" s="1256" t="s">
        <v>621</v>
      </c>
      <c r="J2" s="1257"/>
      <c r="K2" s="1258"/>
      <c r="L2" s="525">
        <v>45498</v>
      </c>
      <c r="M2" s="1259" t="s">
        <v>622</v>
      </c>
      <c r="N2" s="1260"/>
      <c r="O2" s="1261"/>
      <c r="P2" s="1255" t="s">
        <v>623</v>
      </c>
      <c r="Q2" s="1255"/>
      <c r="S2" s="499"/>
      <c r="T2" s="499"/>
      <c r="U2" s="499"/>
    </row>
    <row r="3" spans="1:263">
      <c r="A3" s="1243"/>
      <c r="B3" s="1253" t="s">
        <v>624</v>
      </c>
      <c r="C3" s="1253"/>
      <c r="D3" s="1254" t="s">
        <v>625</v>
      </c>
      <c r="E3" s="1255"/>
      <c r="F3" s="1255"/>
      <c r="G3" s="1255"/>
      <c r="H3" s="1255"/>
      <c r="I3" s="1256" t="s">
        <v>626</v>
      </c>
      <c r="J3" s="1257"/>
      <c r="K3" s="1258"/>
      <c r="L3" s="525">
        <v>45498</v>
      </c>
      <c r="M3" s="1259" t="s">
        <v>627</v>
      </c>
      <c r="N3" s="1260"/>
      <c r="O3" s="1261"/>
      <c r="P3" s="1255" t="s">
        <v>628</v>
      </c>
      <c r="Q3" s="1255"/>
      <c r="S3" s="499"/>
      <c r="T3" s="499"/>
      <c r="U3" s="499"/>
    </row>
    <row r="4" spans="1:263" ht="27.6">
      <c r="A4" s="1244"/>
      <c r="B4" s="1253" t="s">
        <v>629</v>
      </c>
      <c r="C4" s="1253"/>
      <c r="D4" s="1254" t="s">
        <v>630</v>
      </c>
      <c r="E4" s="1255"/>
      <c r="F4" s="1255"/>
      <c r="G4" s="1255"/>
      <c r="H4" s="1255"/>
      <c r="I4" s="1256" t="s">
        <v>631</v>
      </c>
      <c r="J4" s="1257"/>
      <c r="K4" s="1258"/>
      <c r="L4" s="526" t="s">
        <v>632</v>
      </c>
      <c r="M4" s="1259" t="s">
        <v>633</v>
      </c>
      <c r="N4" s="1260"/>
      <c r="O4" s="1261"/>
      <c r="P4" s="1255" t="s">
        <v>634</v>
      </c>
      <c r="Q4" s="1255"/>
      <c r="S4" s="499"/>
      <c r="T4" s="499"/>
      <c r="U4" s="499"/>
    </row>
    <row r="5" spans="1:263" s="494" customFormat="1" ht="57.75" customHeight="1">
      <c r="A5" s="504" t="s">
        <v>10</v>
      </c>
      <c r="B5" s="505" t="s">
        <v>635</v>
      </c>
      <c r="C5" s="505" t="s">
        <v>636</v>
      </c>
      <c r="D5" s="505" t="s">
        <v>637</v>
      </c>
      <c r="E5" s="506" t="s">
        <v>638</v>
      </c>
      <c r="F5" s="507" t="s">
        <v>639</v>
      </c>
      <c r="G5" s="505" t="s">
        <v>640</v>
      </c>
      <c r="H5" s="505" t="s">
        <v>641</v>
      </c>
      <c r="I5" s="505" t="s">
        <v>642</v>
      </c>
      <c r="J5" s="505" t="s">
        <v>643</v>
      </c>
      <c r="K5" s="507" t="s">
        <v>22</v>
      </c>
      <c r="L5" s="505" t="s">
        <v>644</v>
      </c>
      <c r="M5" s="505" t="s">
        <v>645</v>
      </c>
      <c r="N5" s="505" t="s">
        <v>646</v>
      </c>
      <c r="O5" s="505" t="s">
        <v>647</v>
      </c>
      <c r="P5" s="1245" t="s">
        <v>19</v>
      </c>
      <c r="Q5" s="1246"/>
      <c r="R5" s="499"/>
      <c r="S5" s="499"/>
      <c r="T5" s="499"/>
      <c r="U5" s="499"/>
      <c r="V5" s="500"/>
      <c r="W5" s="500"/>
      <c r="X5" s="501"/>
      <c r="Y5" s="501"/>
      <c r="Z5" s="501"/>
      <c r="AA5" s="501"/>
      <c r="AB5" s="501"/>
      <c r="AC5" s="501"/>
      <c r="AD5" s="501"/>
      <c r="AE5" s="501"/>
      <c r="AF5" s="501"/>
      <c r="AG5" s="501"/>
      <c r="AH5" s="501"/>
      <c r="AI5" s="501"/>
      <c r="AJ5" s="501"/>
      <c r="AK5" s="501"/>
      <c r="AL5" s="501"/>
      <c r="AM5" s="501"/>
      <c r="AN5" s="501"/>
      <c r="AO5" s="501"/>
      <c r="AP5" s="501"/>
    </row>
    <row r="6" spans="1:263" s="494" customFormat="1" ht="54" customHeight="1">
      <c r="A6" s="508" t="s">
        <v>648</v>
      </c>
      <c r="B6" s="509" t="s">
        <v>649</v>
      </c>
      <c r="C6" s="510">
        <v>215</v>
      </c>
      <c r="D6" s="511">
        <v>202</v>
      </c>
      <c r="E6" s="512">
        <v>167</v>
      </c>
      <c r="F6" s="511">
        <f>D6-E6</f>
        <v>35</v>
      </c>
      <c r="G6" s="513">
        <v>0</v>
      </c>
      <c r="H6" s="511">
        <v>35</v>
      </c>
      <c r="I6" s="511"/>
      <c r="J6" s="527"/>
      <c r="K6" s="528"/>
      <c r="L6" s="511"/>
      <c r="M6" s="527">
        <v>215</v>
      </c>
      <c r="N6" s="527">
        <f>E6+J6</f>
        <v>167</v>
      </c>
      <c r="O6" s="511">
        <f>D6-N6</f>
        <v>35</v>
      </c>
      <c r="P6" s="1247" t="s">
        <v>650</v>
      </c>
      <c r="Q6" s="1248"/>
      <c r="R6" s="499"/>
      <c r="S6" s="499"/>
      <c r="T6" s="499"/>
      <c r="U6" s="499"/>
      <c r="V6" s="536"/>
      <c r="W6" s="536"/>
      <c r="X6" s="501"/>
      <c r="Y6" s="501"/>
      <c r="Z6" s="501"/>
      <c r="AA6" s="501"/>
      <c r="AB6" s="501"/>
      <c r="AC6" s="501"/>
      <c r="AD6" s="501"/>
      <c r="AE6" s="501"/>
      <c r="AF6" s="501"/>
      <c r="AG6" s="501"/>
      <c r="AH6" s="501"/>
      <c r="AI6" s="501"/>
      <c r="AJ6" s="501"/>
      <c r="AK6" s="501"/>
      <c r="AL6" s="501"/>
      <c r="AM6" s="501"/>
      <c r="AN6" s="501"/>
      <c r="AO6" s="501"/>
      <c r="AP6" s="501"/>
    </row>
    <row r="7" spans="1:263" s="494" customFormat="1" ht="65.400000000000006" customHeight="1">
      <c r="A7" s="508" t="s">
        <v>651</v>
      </c>
      <c r="B7" s="509" t="s">
        <v>649</v>
      </c>
      <c r="C7" s="510">
        <v>215</v>
      </c>
      <c r="D7" s="511">
        <v>202</v>
      </c>
      <c r="E7" s="512">
        <v>202</v>
      </c>
      <c r="F7" s="511">
        <f>D7-E7</f>
        <v>0</v>
      </c>
      <c r="G7" s="513">
        <v>0</v>
      </c>
      <c r="H7" s="511"/>
      <c r="I7" s="511"/>
      <c r="J7" s="527"/>
      <c r="K7" s="528"/>
      <c r="L7" s="511"/>
      <c r="M7" s="527">
        <v>215</v>
      </c>
      <c r="N7" s="527">
        <f t="shared" ref="N7:N11" si="0">E7+J7</f>
        <v>202</v>
      </c>
      <c r="O7" s="511">
        <f>D7-N7</f>
        <v>0</v>
      </c>
      <c r="P7" s="1249" t="s">
        <v>652</v>
      </c>
      <c r="Q7" s="1250"/>
      <c r="R7" s="499"/>
      <c r="S7" s="499"/>
      <c r="T7" s="499"/>
      <c r="U7" s="499"/>
      <c r="V7" s="536"/>
      <c r="W7" s="536"/>
      <c r="X7" s="501"/>
      <c r="Y7" s="501"/>
      <c r="Z7" s="501"/>
      <c r="AA7" s="501"/>
      <c r="AB7" s="501"/>
      <c r="AC7" s="501"/>
      <c r="AD7" s="501"/>
      <c r="AE7" s="501"/>
      <c r="AF7" s="501"/>
      <c r="AG7" s="501"/>
      <c r="AH7" s="501"/>
      <c r="AI7" s="501"/>
      <c r="AJ7" s="501"/>
      <c r="AK7" s="501"/>
      <c r="AL7" s="501"/>
      <c r="AM7" s="501"/>
      <c r="AN7" s="501"/>
      <c r="AO7" s="501"/>
      <c r="AP7" s="501"/>
    </row>
    <row r="8" spans="1:263" s="494" customFormat="1" ht="97.5" customHeight="1">
      <c r="A8" s="508" t="s">
        <v>27</v>
      </c>
      <c r="B8" s="509" t="s">
        <v>649</v>
      </c>
      <c r="C8" s="510">
        <v>215</v>
      </c>
      <c r="D8" s="511">
        <v>202</v>
      </c>
      <c r="E8" s="512">
        <v>92.703999999999994</v>
      </c>
      <c r="F8" s="511">
        <f>D8-E8</f>
        <v>109.29600000000001</v>
      </c>
      <c r="G8" s="511">
        <v>20</v>
      </c>
      <c r="H8" s="511">
        <v>50</v>
      </c>
      <c r="I8" s="529"/>
      <c r="J8" s="530">
        <v>17.852</v>
      </c>
      <c r="K8" s="531"/>
      <c r="L8" s="531"/>
      <c r="M8" s="527">
        <v>160</v>
      </c>
      <c r="N8" s="527">
        <f t="shared" si="0"/>
        <v>110.556</v>
      </c>
      <c r="O8" s="511">
        <f>D8-N8</f>
        <v>91.444000000000003</v>
      </c>
      <c r="P8" s="1251" t="s">
        <v>653</v>
      </c>
      <c r="Q8" s="1252"/>
      <c r="R8" s="537"/>
      <c r="S8" s="499"/>
      <c r="T8" s="499"/>
      <c r="U8" s="499"/>
      <c r="V8" s="536"/>
      <c r="W8" s="536"/>
      <c r="X8" s="501"/>
      <c r="Y8" s="501"/>
      <c r="Z8" s="501"/>
      <c r="AA8" s="501"/>
      <c r="AB8" s="501"/>
      <c r="AC8" s="501"/>
      <c r="AD8" s="501"/>
      <c r="AE8" s="501"/>
      <c r="AF8" s="501"/>
      <c r="AG8" s="501"/>
      <c r="AH8" s="501"/>
      <c r="AI8" s="501"/>
      <c r="AJ8" s="501"/>
      <c r="AK8" s="501"/>
      <c r="AL8" s="501"/>
      <c r="AM8" s="501"/>
      <c r="AN8" s="501"/>
      <c r="AO8" s="501"/>
      <c r="AP8" s="501"/>
    </row>
    <row r="9" spans="1:263" s="494" customFormat="1" ht="30.6" customHeight="1">
      <c r="A9" s="514" t="s">
        <v>28</v>
      </c>
      <c r="B9" s="515" t="s">
        <v>654</v>
      </c>
      <c r="C9" s="510">
        <v>534</v>
      </c>
      <c r="D9" s="511">
        <v>521</v>
      </c>
      <c r="E9" s="516">
        <v>109</v>
      </c>
      <c r="F9" s="510">
        <f>D9-E9</f>
        <v>412</v>
      </c>
      <c r="G9" s="510">
        <v>75</v>
      </c>
      <c r="H9" s="510">
        <v>30</v>
      </c>
      <c r="I9" s="510"/>
      <c r="J9" s="532">
        <v>1</v>
      </c>
      <c r="K9" s="510">
        <v>4</v>
      </c>
      <c r="L9" s="510">
        <v>3</v>
      </c>
      <c r="M9" s="532">
        <v>399</v>
      </c>
      <c r="N9" s="532">
        <f t="shared" si="0"/>
        <v>110</v>
      </c>
      <c r="O9" s="510">
        <f>D9-N9</f>
        <v>411</v>
      </c>
      <c r="P9" s="1238"/>
      <c r="Q9" s="1239"/>
      <c r="R9" s="499"/>
      <c r="S9" s="499"/>
      <c r="T9" s="499"/>
      <c r="U9" s="499"/>
      <c r="V9" s="538"/>
      <c r="W9" s="538"/>
      <c r="X9" s="539"/>
      <c r="Y9" s="551"/>
      <c r="Z9" s="552"/>
      <c r="AA9" s="551">
        <f>65/D9</f>
        <v>0.12476007677543199</v>
      </c>
      <c r="AB9" s="501"/>
      <c r="AC9" s="551">
        <f>(D11-C9)/C9</f>
        <v>-2.43445692883895E-2</v>
      </c>
      <c r="AD9" s="501">
        <f>C9*AC9</f>
        <v>-13</v>
      </c>
      <c r="AE9" s="501">
        <f>366-318</f>
        <v>48</v>
      </c>
      <c r="AF9" s="501">
        <f>318-12</f>
        <v>306</v>
      </c>
      <c r="AG9" s="501"/>
      <c r="AH9" s="501"/>
      <c r="AI9" s="501"/>
      <c r="AJ9" s="501"/>
      <c r="AK9" s="501"/>
      <c r="AL9" s="501"/>
      <c r="AM9" s="501"/>
      <c r="AN9" s="501"/>
      <c r="AO9" s="501"/>
      <c r="AP9" s="501"/>
    </row>
    <row r="10" spans="1:263" s="494" customFormat="1" ht="32.1" customHeight="1">
      <c r="A10" s="508" t="s">
        <v>655</v>
      </c>
      <c r="B10" s="509" t="s">
        <v>654</v>
      </c>
      <c r="C10" s="510">
        <v>534</v>
      </c>
      <c r="D10" s="511">
        <v>521</v>
      </c>
      <c r="E10" s="516">
        <v>106</v>
      </c>
      <c r="F10" s="510">
        <f>D10-E10</f>
        <v>415</v>
      </c>
      <c r="G10" s="510">
        <v>75</v>
      </c>
      <c r="H10" s="510">
        <v>30</v>
      </c>
      <c r="I10" s="510"/>
      <c r="J10" s="532">
        <v>2</v>
      </c>
      <c r="K10" s="510"/>
      <c r="L10" s="510"/>
      <c r="M10" s="532">
        <v>399</v>
      </c>
      <c r="N10" s="532">
        <f t="shared" si="0"/>
        <v>108</v>
      </c>
      <c r="O10" s="510">
        <f t="shared" ref="O10:O13" si="1">D10-N10</f>
        <v>413</v>
      </c>
      <c r="P10" s="1238"/>
      <c r="Q10" s="1239"/>
      <c r="R10" s="521"/>
      <c r="S10" s="540"/>
      <c r="T10" s="538"/>
      <c r="U10" s="500"/>
      <c r="V10" s="538"/>
      <c r="W10" s="538"/>
      <c r="X10" s="539"/>
      <c r="Y10" s="551"/>
      <c r="Z10" s="552"/>
      <c r="AA10" s="551">
        <f>65/D10</f>
        <v>0.12476007677543199</v>
      </c>
      <c r="AB10" s="501"/>
      <c r="AC10" s="501"/>
      <c r="AD10" s="501"/>
      <c r="AE10" s="501"/>
      <c r="AF10" s="501"/>
      <c r="AG10" s="501"/>
      <c r="AH10" s="501"/>
      <c r="AI10" s="501"/>
      <c r="AJ10" s="501"/>
      <c r="AK10" s="501"/>
      <c r="AL10" s="501"/>
      <c r="AM10" s="501"/>
      <c r="AN10" s="501"/>
      <c r="AO10" s="501"/>
      <c r="AP10" s="501"/>
    </row>
    <row r="11" spans="1:263" s="495" customFormat="1" ht="30" customHeight="1">
      <c r="A11" s="517" t="s">
        <v>656</v>
      </c>
      <c r="B11" s="515" t="s">
        <v>654</v>
      </c>
      <c r="C11" s="510">
        <v>534</v>
      </c>
      <c r="D11" s="511">
        <v>521</v>
      </c>
      <c r="E11" s="516">
        <v>45</v>
      </c>
      <c r="F11" s="510">
        <f t="shared" ref="F11:F13" si="2">D11-E11</f>
        <v>476</v>
      </c>
      <c r="G11" s="510">
        <v>75</v>
      </c>
      <c r="H11" s="510">
        <v>40</v>
      </c>
      <c r="I11" s="510">
        <v>2</v>
      </c>
      <c r="J11" s="532">
        <v>6</v>
      </c>
      <c r="K11" s="510">
        <v>5</v>
      </c>
      <c r="L11" s="510">
        <v>5</v>
      </c>
      <c r="M11" s="532">
        <v>260</v>
      </c>
      <c r="N11" s="532">
        <f t="shared" si="0"/>
        <v>51</v>
      </c>
      <c r="O11" s="510">
        <f t="shared" si="1"/>
        <v>470</v>
      </c>
      <c r="P11" s="1238" t="s">
        <v>657</v>
      </c>
      <c r="Q11" s="1239"/>
      <c r="R11" s="541"/>
      <c r="S11" s="542"/>
      <c r="T11" s="542"/>
      <c r="U11" s="543"/>
      <c r="V11" s="542"/>
      <c r="W11" s="542"/>
      <c r="X11" s="544"/>
      <c r="Y11" s="553"/>
      <c r="Z11" s="554"/>
      <c r="AA11" s="553">
        <f>65/D11</f>
        <v>0.12476007677543199</v>
      </c>
      <c r="AB11" s="555"/>
      <c r="AC11" s="555"/>
      <c r="AD11" s="555"/>
      <c r="AE11" s="555"/>
      <c r="AF11" s="555"/>
      <c r="AG11" s="555"/>
      <c r="AH11" s="555"/>
      <c r="AI11" s="555"/>
      <c r="AJ11" s="555"/>
      <c r="AK11" s="555"/>
      <c r="AL11" s="555"/>
      <c r="AM11" s="555"/>
      <c r="AN11" s="555"/>
      <c r="AO11" s="555"/>
      <c r="AP11" s="555"/>
    </row>
    <row r="12" spans="1:263" s="494" customFormat="1" ht="30" customHeight="1">
      <c r="A12" s="508" t="s">
        <v>658</v>
      </c>
      <c r="B12" s="509" t="s">
        <v>654</v>
      </c>
      <c r="C12" s="510">
        <v>534</v>
      </c>
      <c r="D12" s="511">
        <v>521</v>
      </c>
      <c r="E12" s="516">
        <v>15</v>
      </c>
      <c r="F12" s="510">
        <f t="shared" si="2"/>
        <v>506</v>
      </c>
      <c r="G12" s="510">
        <v>75</v>
      </c>
      <c r="H12" s="510">
        <v>40</v>
      </c>
      <c r="I12" s="510">
        <v>1</v>
      </c>
      <c r="J12" s="532">
        <v>3</v>
      </c>
      <c r="K12" s="510">
        <v>1</v>
      </c>
      <c r="L12" s="510">
        <v>1</v>
      </c>
      <c r="M12" s="532">
        <v>260</v>
      </c>
      <c r="N12" s="532">
        <f t="shared" ref="N12:N13" si="3">E12+J12</f>
        <v>18</v>
      </c>
      <c r="O12" s="510">
        <f t="shared" si="1"/>
        <v>503</v>
      </c>
      <c r="P12" s="1238" t="s">
        <v>659</v>
      </c>
      <c r="Q12" s="1239"/>
      <c r="R12" s="545"/>
      <c r="S12" s="540"/>
      <c r="T12" s="538"/>
      <c r="U12" s="500"/>
      <c r="V12" s="538"/>
      <c r="W12" s="538"/>
      <c r="X12" s="539"/>
      <c r="Y12" s="551"/>
      <c r="Z12" s="552"/>
      <c r="AA12" s="551">
        <f>65/D12</f>
        <v>0.12476007677543199</v>
      </c>
      <c r="AB12" s="501"/>
      <c r="AC12" s="501"/>
      <c r="AD12" s="501"/>
      <c r="AE12" s="501"/>
      <c r="AF12" s="501"/>
      <c r="AG12" s="501"/>
      <c r="AH12" s="501"/>
      <c r="AI12" s="501"/>
      <c r="AJ12" s="501"/>
      <c r="AK12" s="501"/>
      <c r="AL12" s="501"/>
      <c r="AM12" s="501"/>
      <c r="AN12" s="501"/>
      <c r="AO12" s="501"/>
      <c r="AP12" s="501"/>
    </row>
    <row r="13" spans="1:263" s="494" customFormat="1" ht="30" customHeight="1">
      <c r="A13" s="514" t="s">
        <v>660</v>
      </c>
      <c r="B13" s="509" t="s">
        <v>661</v>
      </c>
      <c r="C13" s="518">
        <v>215</v>
      </c>
      <c r="D13" s="518">
        <v>202</v>
      </c>
      <c r="E13" s="519">
        <v>0</v>
      </c>
      <c r="F13" s="510">
        <f t="shared" si="2"/>
        <v>202</v>
      </c>
      <c r="G13" s="510">
        <v>20</v>
      </c>
      <c r="H13" s="510"/>
      <c r="I13" s="533"/>
      <c r="J13" s="534"/>
      <c r="K13" s="533"/>
      <c r="L13" s="510"/>
      <c r="M13" s="532">
        <v>25</v>
      </c>
      <c r="N13" s="532">
        <f t="shared" si="3"/>
        <v>0</v>
      </c>
      <c r="O13" s="510">
        <f t="shared" si="1"/>
        <v>202</v>
      </c>
      <c r="P13" s="1240"/>
      <c r="Q13" s="1241"/>
      <c r="R13" s="546"/>
      <c r="S13" s="547"/>
      <c r="T13" s="547"/>
      <c r="U13" s="548"/>
      <c r="V13" s="547"/>
      <c r="W13" s="547"/>
      <c r="X13" s="539"/>
      <c r="Y13" s="551"/>
      <c r="Z13" s="552"/>
      <c r="AA13" s="551">
        <f>20.635/D13</f>
        <v>0.10215346534653499</v>
      </c>
      <c r="AB13" s="501"/>
      <c r="AC13" s="501"/>
      <c r="AD13" s="551">
        <f>103/151</f>
        <v>0.68211920529801295</v>
      </c>
      <c r="AE13" s="501"/>
      <c r="AF13" s="501"/>
      <c r="AG13" s="501"/>
      <c r="AH13" s="501"/>
      <c r="AI13" s="501"/>
      <c r="AJ13" s="501"/>
      <c r="AK13" s="501"/>
      <c r="AL13" s="501"/>
      <c r="AM13" s="501"/>
      <c r="AN13" s="501"/>
      <c r="AO13" s="501"/>
      <c r="AP13" s="501"/>
    </row>
    <row r="14" spans="1:263" s="494" customFormat="1" ht="13.5" customHeight="1">
      <c r="A14" s="520"/>
      <c r="B14" s="521"/>
      <c r="C14" s="520"/>
      <c r="D14" s="522"/>
      <c r="E14" s="522"/>
      <c r="F14" s="523"/>
      <c r="G14" s="521"/>
      <c r="H14" s="522"/>
      <c r="I14" s="535"/>
      <c r="J14" s="535"/>
      <c r="K14" s="523"/>
      <c r="L14" s="521"/>
      <c r="M14" s="521"/>
      <c r="N14" s="520"/>
      <c r="O14" s="521"/>
      <c r="P14" s="521"/>
      <c r="Q14" s="521"/>
      <c r="R14" s="549"/>
      <c r="S14" s="500"/>
      <c r="T14" s="548"/>
      <c r="U14" s="500"/>
      <c r="V14" s="500"/>
      <c r="W14" s="500"/>
      <c r="X14" s="539"/>
      <c r="Y14" s="551"/>
      <c r="Z14" s="552"/>
      <c r="AA14" s="551" t="e">
        <f>20.635/D14</f>
        <v>#DIV/0!</v>
      </c>
      <c r="AB14" s="501"/>
      <c r="AC14" s="501"/>
      <c r="AD14" s="501"/>
      <c r="AE14" s="501"/>
      <c r="AF14" s="501"/>
      <c r="AG14" s="501"/>
      <c r="AH14" s="501"/>
      <c r="AI14" s="501"/>
      <c r="AJ14" s="501"/>
      <c r="AK14" s="501"/>
      <c r="AL14" s="501"/>
      <c r="AM14" s="501"/>
      <c r="AN14" s="501"/>
      <c r="AO14" s="501"/>
      <c r="AP14" s="501"/>
    </row>
    <row r="15" spans="1:263" s="496" customFormat="1">
      <c r="A15" s="499"/>
      <c r="B15" s="499"/>
      <c r="C15" s="499"/>
      <c r="D15" s="499"/>
      <c r="E15" s="499"/>
      <c r="F15" s="524"/>
      <c r="G15" s="499"/>
      <c r="H15" s="499"/>
      <c r="I15" s="499"/>
      <c r="J15" s="499"/>
      <c r="K15" s="524"/>
      <c r="L15" s="499"/>
      <c r="M15" s="499"/>
      <c r="N15" s="499"/>
      <c r="O15" s="499"/>
      <c r="P15" s="499"/>
      <c r="Q15" s="499"/>
      <c r="R15" s="499"/>
      <c r="S15" s="538"/>
      <c r="T15" s="538"/>
      <c r="U15" s="538"/>
      <c r="V15" s="538"/>
      <c r="W15" s="538"/>
      <c r="X15" s="550"/>
      <c r="Y15" s="550"/>
      <c r="Z15" s="550"/>
      <c r="AA15" s="550"/>
      <c r="AB15" s="550"/>
      <c r="AC15" s="550"/>
      <c r="AD15" s="550"/>
      <c r="AE15" s="550"/>
      <c r="AF15" s="550"/>
      <c r="AG15" s="550"/>
      <c r="AH15" s="550"/>
      <c r="AI15" s="550"/>
      <c r="AJ15" s="550"/>
      <c r="AK15" s="550"/>
      <c r="AL15" s="550"/>
      <c r="AM15" s="550"/>
      <c r="AN15" s="550"/>
      <c r="AO15" s="550"/>
      <c r="AP15" s="550"/>
      <c r="AQ15" s="499"/>
      <c r="AR15" s="499"/>
      <c r="AS15" s="499"/>
      <c r="AT15" s="499"/>
      <c r="AU15" s="499"/>
      <c r="AV15" s="499"/>
      <c r="AW15" s="499"/>
      <c r="AX15" s="499"/>
      <c r="AY15" s="499"/>
      <c r="AZ15" s="499"/>
      <c r="BA15" s="499"/>
      <c r="BB15" s="499"/>
      <c r="BC15" s="499"/>
      <c r="BD15" s="499"/>
      <c r="BE15" s="499"/>
      <c r="BF15" s="499"/>
      <c r="BG15" s="499"/>
      <c r="BH15" s="499"/>
      <c r="BI15" s="499"/>
      <c r="BJ15" s="499"/>
      <c r="BK15" s="499"/>
      <c r="BL15" s="499"/>
      <c r="BM15" s="499"/>
      <c r="BN15" s="499"/>
      <c r="BO15" s="499"/>
      <c r="BP15" s="499"/>
      <c r="BQ15" s="499"/>
      <c r="BR15" s="499"/>
      <c r="BS15" s="499"/>
      <c r="BT15" s="499"/>
      <c r="BU15" s="499"/>
      <c r="BV15" s="499"/>
      <c r="BW15" s="499"/>
      <c r="BX15" s="499"/>
      <c r="BY15" s="499"/>
      <c r="BZ15" s="499"/>
      <c r="CA15" s="499"/>
      <c r="CB15" s="499"/>
      <c r="CC15" s="499"/>
      <c r="CD15" s="499"/>
      <c r="CE15" s="499"/>
      <c r="CF15" s="499"/>
      <c r="CG15" s="499"/>
      <c r="CH15" s="499"/>
      <c r="CI15" s="499"/>
      <c r="CJ15" s="499"/>
      <c r="CK15" s="499"/>
      <c r="CL15" s="499"/>
      <c r="CM15" s="499"/>
      <c r="CN15" s="499"/>
      <c r="CO15" s="499"/>
      <c r="CP15" s="499"/>
      <c r="CQ15" s="499"/>
      <c r="CR15" s="499"/>
      <c r="CS15" s="499"/>
      <c r="CT15" s="499"/>
      <c r="CU15" s="499"/>
      <c r="CV15" s="499"/>
      <c r="CW15" s="499"/>
      <c r="CX15" s="499"/>
      <c r="CY15" s="499"/>
      <c r="CZ15" s="499"/>
      <c r="DA15" s="499"/>
      <c r="DB15" s="499"/>
      <c r="DC15" s="499"/>
      <c r="DD15" s="499"/>
      <c r="DE15" s="499"/>
      <c r="DF15" s="499"/>
      <c r="DG15" s="499"/>
      <c r="DH15" s="499"/>
      <c r="DI15" s="499"/>
      <c r="DJ15" s="499"/>
      <c r="DK15" s="499"/>
      <c r="DL15" s="499"/>
      <c r="DM15" s="499"/>
      <c r="DN15" s="499"/>
      <c r="DO15" s="499"/>
      <c r="DP15" s="499"/>
      <c r="DQ15" s="499"/>
      <c r="DR15" s="499"/>
      <c r="DS15" s="499"/>
      <c r="DT15" s="499"/>
      <c r="DU15" s="499"/>
      <c r="DV15" s="499"/>
      <c r="DW15" s="499"/>
      <c r="DX15" s="499"/>
      <c r="DY15" s="499"/>
      <c r="DZ15" s="499"/>
      <c r="EA15" s="499"/>
      <c r="EB15" s="499"/>
      <c r="EC15" s="499"/>
      <c r="ED15" s="499"/>
      <c r="EE15" s="499"/>
      <c r="EF15" s="499"/>
      <c r="EG15" s="499"/>
      <c r="EH15" s="499"/>
      <c r="EI15" s="499"/>
      <c r="EJ15" s="499"/>
      <c r="EK15" s="499"/>
      <c r="EL15" s="499"/>
      <c r="EM15" s="499"/>
      <c r="EN15" s="499"/>
      <c r="EO15" s="499"/>
      <c r="EP15" s="499"/>
      <c r="EQ15" s="499"/>
      <c r="ER15" s="499"/>
      <c r="ES15" s="499"/>
      <c r="ET15" s="499"/>
      <c r="EU15" s="499"/>
      <c r="EV15" s="499"/>
      <c r="EW15" s="499"/>
      <c r="EX15" s="499"/>
      <c r="EY15" s="499"/>
      <c r="EZ15" s="499"/>
      <c r="FA15" s="499"/>
      <c r="FB15" s="499"/>
      <c r="FC15" s="499"/>
      <c r="FD15" s="499"/>
      <c r="FE15" s="499"/>
      <c r="FF15" s="499"/>
      <c r="FG15" s="499"/>
      <c r="FH15" s="499"/>
      <c r="FI15" s="499"/>
      <c r="FJ15" s="499"/>
      <c r="FK15" s="499"/>
      <c r="FL15" s="499"/>
      <c r="FM15" s="499"/>
      <c r="FN15" s="499"/>
      <c r="FO15" s="499"/>
      <c r="FP15" s="499"/>
      <c r="FQ15" s="499"/>
      <c r="FR15" s="499"/>
      <c r="FS15" s="499"/>
      <c r="FT15" s="499"/>
      <c r="FU15" s="499"/>
      <c r="FV15" s="499"/>
      <c r="FW15" s="499"/>
      <c r="FX15" s="499"/>
      <c r="FY15" s="499"/>
      <c r="FZ15" s="499"/>
      <c r="GA15" s="499"/>
      <c r="GB15" s="499"/>
      <c r="GC15" s="499"/>
      <c r="GD15" s="499"/>
      <c r="GE15" s="499"/>
      <c r="GF15" s="499"/>
      <c r="GG15" s="499"/>
      <c r="GH15" s="499"/>
      <c r="GI15" s="499"/>
      <c r="GJ15" s="499"/>
      <c r="GK15" s="499"/>
      <c r="GL15" s="499"/>
      <c r="GM15" s="499"/>
      <c r="GN15" s="499"/>
      <c r="GO15" s="499"/>
      <c r="GP15" s="499"/>
      <c r="GQ15" s="499"/>
      <c r="GR15" s="499"/>
      <c r="GS15" s="499"/>
      <c r="GT15" s="499"/>
      <c r="GU15" s="499"/>
      <c r="GV15" s="499"/>
      <c r="GW15" s="499"/>
      <c r="GX15" s="499"/>
      <c r="GY15" s="499"/>
      <c r="GZ15" s="499"/>
      <c r="HA15" s="499"/>
      <c r="HB15" s="499"/>
      <c r="HC15" s="499"/>
      <c r="HD15" s="499"/>
      <c r="HE15" s="499"/>
      <c r="HF15" s="499"/>
      <c r="HG15" s="499"/>
      <c r="HH15" s="499"/>
      <c r="HI15" s="499"/>
      <c r="HJ15" s="499"/>
      <c r="HK15" s="499"/>
      <c r="HL15" s="499"/>
      <c r="HM15" s="499"/>
      <c r="HN15" s="499"/>
      <c r="HO15" s="499"/>
      <c r="HP15" s="499"/>
      <c r="HQ15" s="499"/>
      <c r="HR15" s="499"/>
      <c r="HS15" s="499"/>
      <c r="HT15" s="499"/>
      <c r="HU15" s="499"/>
      <c r="HV15" s="499"/>
      <c r="HW15" s="499"/>
      <c r="HX15" s="499"/>
      <c r="HY15" s="499"/>
      <c r="HZ15" s="499"/>
      <c r="IA15" s="499"/>
      <c r="IB15" s="499"/>
      <c r="IC15" s="499"/>
      <c r="ID15" s="499"/>
      <c r="IE15" s="499"/>
      <c r="IF15" s="499"/>
      <c r="IG15" s="499"/>
      <c r="IH15" s="499"/>
      <c r="II15" s="499"/>
      <c r="IJ15" s="499"/>
      <c r="IK15" s="499"/>
      <c r="IL15" s="499"/>
      <c r="IM15" s="499"/>
      <c r="IN15" s="499"/>
      <c r="IO15" s="499"/>
      <c r="IP15" s="499"/>
      <c r="IQ15" s="499"/>
      <c r="IR15" s="499"/>
      <c r="IS15" s="499"/>
      <c r="IT15" s="499"/>
      <c r="IU15" s="499"/>
      <c r="IV15" s="499"/>
      <c r="IW15" s="499"/>
      <c r="IX15" s="499"/>
      <c r="IY15" s="499"/>
      <c r="IZ15" s="499"/>
      <c r="JA15" s="499"/>
      <c r="JB15" s="499"/>
      <c r="JC15" s="499"/>
    </row>
    <row r="16" spans="1:263" s="496" customFormat="1">
      <c r="A16" s="499"/>
      <c r="B16" s="499"/>
      <c r="C16" s="499"/>
      <c r="D16" s="499"/>
      <c r="E16" s="499"/>
      <c r="F16" s="524"/>
      <c r="G16" s="499"/>
      <c r="H16" s="499"/>
      <c r="I16" s="499"/>
      <c r="J16" s="499"/>
      <c r="K16" s="524"/>
      <c r="L16" s="499"/>
      <c r="M16" s="499"/>
      <c r="N16" s="499"/>
      <c r="O16" s="499"/>
      <c r="P16" s="499"/>
      <c r="Q16" s="499"/>
      <c r="R16" s="499"/>
      <c r="S16" s="538"/>
      <c r="T16" s="538"/>
      <c r="U16" s="538"/>
      <c r="V16" s="538"/>
      <c r="W16" s="538"/>
      <c r="X16" s="550"/>
      <c r="Y16" s="550"/>
      <c r="Z16" s="550"/>
      <c r="AA16" s="550"/>
      <c r="AB16" s="550"/>
      <c r="AC16" s="550"/>
      <c r="AD16" s="550"/>
      <c r="AE16" s="550"/>
      <c r="AF16" s="550"/>
      <c r="AG16" s="550"/>
      <c r="AH16" s="550"/>
      <c r="AI16" s="550"/>
      <c r="AJ16" s="550"/>
      <c r="AK16" s="550"/>
      <c r="AL16" s="550"/>
      <c r="AM16" s="550"/>
      <c r="AN16" s="550"/>
      <c r="AO16" s="550"/>
      <c r="AP16" s="550"/>
      <c r="AQ16" s="499"/>
      <c r="AR16" s="499"/>
      <c r="AS16" s="499"/>
      <c r="AT16" s="499"/>
      <c r="AU16" s="499"/>
      <c r="AV16" s="499"/>
      <c r="AW16" s="499"/>
      <c r="AX16" s="499"/>
      <c r="AY16" s="499"/>
      <c r="AZ16" s="499"/>
      <c r="BA16" s="499"/>
      <c r="BB16" s="499"/>
      <c r="BC16" s="499"/>
      <c r="BD16" s="499"/>
      <c r="BE16" s="499"/>
      <c r="BF16" s="499"/>
      <c r="BG16" s="499"/>
      <c r="BH16" s="499"/>
      <c r="BI16" s="499"/>
      <c r="BJ16" s="499"/>
      <c r="BK16" s="499"/>
      <c r="BL16" s="499"/>
      <c r="BM16" s="499"/>
      <c r="BN16" s="499"/>
      <c r="BO16" s="499"/>
      <c r="BP16" s="499"/>
      <c r="BQ16" s="499"/>
      <c r="BR16" s="499"/>
      <c r="BS16" s="499"/>
      <c r="BT16" s="499"/>
      <c r="BU16" s="499"/>
      <c r="BV16" s="499"/>
      <c r="BW16" s="499"/>
      <c r="BX16" s="499"/>
      <c r="BY16" s="499"/>
      <c r="BZ16" s="499"/>
      <c r="CA16" s="499"/>
      <c r="CB16" s="499"/>
      <c r="CC16" s="499"/>
      <c r="CD16" s="499"/>
      <c r="CE16" s="499"/>
      <c r="CF16" s="499"/>
      <c r="CG16" s="499"/>
      <c r="CH16" s="499"/>
      <c r="CI16" s="499"/>
      <c r="CJ16" s="499"/>
      <c r="CK16" s="499"/>
      <c r="CL16" s="499"/>
      <c r="CM16" s="499"/>
      <c r="CN16" s="499"/>
      <c r="CO16" s="499"/>
      <c r="CP16" s="499"/>
      <c r="CQ16" s="499"/>
      <c r="CR16" s="499"/>
      <c r="CS16" s="499"/>
      <c r="CT16" s="499"/>
      <c r="CU16" s="499"/>
      <c r="CV16" s="499"/>
      <c r="CW16" s="499"/>
      <c r="CX16" s="499"/>
      <c r="CY16" s="499"/>
      <c r="CZ16" s="499"/>
      <c r="DA16" s="499"/>
      <c r="DB16" s="499"/>
      <c r="DC16" s="499"/>
      <c r="DD16" s="499"/>
      <c r="DE16" s="499"/>
      <c r="DF16" s="499"/>
      <c r="DG16" s="499"/>
      <c r="DH16" s="499"/>
      <c r="DI16" s="499"/>
      <c r="DJ16" s="499"/>
      <c r="DK16" s="499"/>
      <c r="DL16" s="499"/>
      <c r="DM16" s="499"/>
      <c r="DN16" s="499"/>
      <c r="DO16" s="499"/>
      <c r="DP16" s="499"/>
      <c r="DQ16" s="499"/>
      <c r="DR16" s="499"/>
      <c r="DS16" s="499"/>
      <c r="DT16" s="499"/>
      <c r="DU16" s="499"/>
      <c r="DV16" s="499"/>
      <c r="DW16" s="499"/>
      <c r="DX16" s="499"/>
      <c r="DY16" s="499"/>
      <c r="DZ16" s="499"/>
      <c r="EA16" s="499"/>
      <c r="EB16" s="499"/>
      <c r="EC16" s="499"/>
      <c r="ED16" s="499"/>
      <c r="EE16" s="499"/>
      <c r="EF16" s="499"/>
      <c r="EG16" s="499"/>
      <c r="EH16" s="499"/>
      <c r="EI16" s="499"/>
      <c r="EJ16" s="499"/>
      <c r="EK16" s="499"/>
      <c r="EL16" s="499"/>
      <c r="EM16" s="499"/>
      <c r="EN16" s="499"/>
      <c r="EO16" s="499"/>
      <c r="EP16" s="499"/>
      <c r="EQ16" s="499"/>
      <c r="ER16" s="499"/>
      <c r="ES16" s="499"/>
      <c r="ET16" s="499"/>
      <c r="EU16" s="499"/>
      <c r="EV16" s="499"/>
      <c r="EW16" s="499"/>
      <c r="EX16" s="499"/>
      <c r="EY16" s="499"/>
      <c r="EZ16" s="499"/>
      <c r="FA16" s="499"/>
      <c r="FB16" s="499"/>
      <c r="FC16" s="499"/>
      <c r="FD16" s="499"/>
      <c r="FE16" s="499"/>
      <c r="FF16" s="499"/>
      <c r="FG16" s="499"/>
      <c r="FH16" s="499"/>
      <c r="FI16" s="499"/>
      <c r="FJ16" s="499"/>
      <c r="FK16" s="499"/>
      <c r="FL16" s="499"/>
      <c r="FM16" s="499"/>
      <c r="FN16" s="499"/>
      <c r="FO16" s="499"/>
      <c r="FP16" s="499"/>
      <c r="FQ16" s="499"/>
      <c r="FR16" s="499"/>
      <c r="FS16" s="499"/>
      <c r="FT16" s="499"/>
      <c r="FU16" s="499"/>
      <c r="FV16" s="499"/>
      <c r="FW16" s="499"/>
      <c r="FX16" s="499"/>
      <c r="FY16" s="499"/>
      <c r="FZ16" s="499"/>
      <c r="GA16" s="499"/>
      <c r="GB16" s="499"/>
      <c r="GC16" s="499"/>
      <c r="GD16" s="499"/>
      <c r="GE16" s="499"/>
      <c r="GF16" s="499"/>
      <c r="GG16" s="499"/>
      <c r="GH16" s="499"/>
      <c r="GI16" s="499"/>
      <c r="GJ16" s="499"/>
      <c r="GK16" s="499"/>
      <c r="GL16" s="499"/>
      <c r="GM16" s="499"/>
      <c r="GN16" s="499"/>
      <c r="GO16" s="499"/>
      <c r="GP16" s="499"/>
      <c r="GQ16" s="499"/>
      <c r="GR16" s="499"/>
      <c r="GS16" s="499"/>
      <c r="GT16" s="499"/>
      <c r="GU16" s="499"/>
      <c r="GV16" s="499"/>
      <c r="GW16" s="499"/>
      <c r="GX16" s="499"/>
      <c r="GY16" s="499"/>
      <c r="GZ16" s="499"/>
      <c r="HA16" s="499"/>
      <c r="HB16" s="499"/>
      <c r="HC16" s="499"/>
      <c r="HD16" s="499"/>
      <c r="HE16" s="499"/>
      <c r="HF16" s="499"/>
      <c r="HG16" s="499"/>
      <c r="HH16" s="499"/>
      <c r="HI16" s="499"/>
      <c r="HJ16" s="499"/>
      <c r="HK16" s="499"/>
      <c r="HL16" s="499"/>
      <c r="HM16" s="499"/>
      <c r="HN16" s="499"/>
      <c r="HO16" s="499"/>
      <c r="HP16" s="499"/>
      <c r="HQ16" s="499"/>
      <c r="HR16" s="499"/>
      <c r="HS16" s="499"/>
      <c r="HT16" s="499"/>
      <c r="HU16" s="499"/>
      <c r="HV16" s="499"/>
      <c r="HW16" s="499"/>
      <c r="HX16" s="499"/>
      <c r="HY16" s="499"/>
      <c r="HZ16" s="499"/>
      <c r="IA16" s="499"/>
      <c r="IB16" s="499"/>
      <c r="IC16" s="499"/>
      <c r="ID16" s="499"/>
      <c r="IE16" s="499"/>
      <c r="IF16" s="499"/>
      <c r="IG16" s="499"/>
      <c r="IH16" s="499"/>
      <c r="II16" s="499"/>
      <c r="IJ16" s="499"/>
      <c r="IK16" s="499"/>
      <c r="IL16" s="499"/>
      <c r="IM16" s="499"/>
      <c r="IN16" s="499"/>
      <c r="IO16" s="499"/>
      <c r="IP16" s="499"/>
      <c r="IQ16" s="499"/>
      <c r="IR16" s="499"/>
      <c r="IS16" s="499"/>
      <c r="IT16" s="499"/>
      <c r="IU16" s="499"/>
      <c r="IV16" s="499"/>
      <c r="IW16" s="499"/>
      <c r="IX16" s="499"/>
      <c r="IY16" s="499"/>
      <c r="IZ16" s="499"/>
      <c r="JA16" s="499"/>
      <c r="JB16" s="499"/>
      <c r="JC16" s="499"/>
    </row>
    <row r="17" spans="1:263" s="496" customFormat="1">
      <c r="A17" s="499"/>
      <c r="B17" s="499"/>
      <c r="C17" s="499"/>
      <c r="D17" s="499"/>
      <c r="E17" s="499"/>
      <c r="F17" s="524"/>
      <c r="G17" s="499"/>
      <c r="H17" s="499"/>
      <c r="I17" s="499"/>
      <c r="J17" s="499"/>
      <c r="K17" s="524"/>
      <c r="L17" s="499"/>
      <c r="M17" s="499"/>
      <c r="N17" s="499"/>
      <c r="O17" s="499"/>
      <c r="P17" s="499"/>
      <c r="Q17" s="499"/>
      <c r="R17" s="499"/>
      <c r="S17" s="538"/>
      <c r="T17" s="538"/>
      <c r="U17" s="538"/>
      <c r="V17" s="538"/>
      <c r="W17" s="538"/>
      <c r="X17" s="550"/>
      <c r="Y17" s="550"/>
      <c r="Z17" s="550"/>
      <c r="AA17" s="550"/>
      <c r="AB17" s="550"/>
      <c r="AC17" s="550"/>
      <c r="AD17" s="550"/>
      <c r="AE17" s="550"/>
      <c r="AF17" s="550"/>
      <c r="AG17" s="550"/>
      <c r="AH17" s="550"/>
      <c r="AI17" s="550"/>
      <c r="AJ17" s="550"/>
      <c r="AK17" s="550"/>
      <c r="AL17" s="550"/>
      <c r="AM17" s="550"/>
      <c r="AN17" s="550"/>
      <c r="AO17" s="550"/>
      <c r="AP17" s="550"/>
      <c r="AQ17" s="499"/>
      <c r="AR17" s="499"/>
      <c r="AS17" s="499"/>
      <c r="AT17" s="499"/>
      <c r="AU17" s="499"/>
      <c r="AV17" s="499"/>
      <c r="AW17" s="499"/>
      <c r="AX17" s="499"/>
      <c r="AY17" s="499"/>
      <c r="AZ17" s="499"/>
      <c r="BA17" s="499"/>
      <c r="BB17" s="499"/>
      <c r="BC17" s="499"/>
      <c r="BD17" s="499"/>
      <c r="BE17" s="499"/>
      <c r="BF17" s="499"/>
      <c r="BG17" s="499"/>
      <c r="BH17" s="499"/>
      <c r="BI17" s="499"/>
      <c r="BJ17" s="499"/>
      <c r="BK17" s="499"/>
      <c r="BL17" s="499"/>
      <c r="BM17" s="499"/>
      <c r="BN17" s="499"/>
      <c r="BO17" s="499"/>
      <c r="BP17" s="499"/>
      <c r="BQ17" s="499"/>
      <c r="BR17" s="499"/>
      <c r="BS17" s="499"/>
      <c r="BT17" s="499"/>
      <c r="BU17" s="499"/>
      <c r="BV17" s="499"/>
      <c r="BW17" s="499"/>
      <c r="BX17" s="499"/>
      <c r="BY17" s="499"/>
      <c r="BZ17" s="499"/>
      <c r="CA17" s="499"/>
      <c r="CB17" s="499"/>
      <c r="CC17" s="499"/>
      <c r="CD17" s="499"/>
      <c r="CE17" s="499"/>
      <c r="CF17" s="499"/>
      <c r="CG17" s="499"/>
      <c r="CH17" s="499"/>
      <c r="CI17" s="499"/>
      <c r="CJ17" s="499"/>
      <c r="CK17" s="499"/>
      <c r="CL17" s="499"/>
      <c r="CM17" s="499"/>
      <c r="CN17" s="499"/>
      <c r="CO17" s="499"/>
      <c r="CP17" s="499"/>
      <c r="CQ17" s="499"/>
      <c r="CR17" s="499"/>
      <c r="CS17" s="499"/>
      <c r="CT17" s="499"/>
      <c r="CU17" s="499"/>
      <c r="CV17" s="499"/>
      <c r="CW17" s="499"/>
      <c r="CX17" s="499"/>
      <c r="CY17" s="499"/>
      <c r="CZ17" s="499"/>
      <c r="DA17" s="499"/>
      <c r="DB17" s="499"/>
      <c r="DC17" s="499"/>
      <c r="DD17" s="499"/>
      <c r="DE17" s="499"/>
      <c r="DF17" s="499"/>
      <c r="DG17" s="499"/>
      <c r="DH17" s="499"/>
      <c r="DI17" s="499"/>
      <c r="DJ17" s="499"/>
      <c r="DK17" s="499"/>
      <c r="DL17" s="499"/>
      <c r="DM17" s="499"/>
      <c r="DN17" s="499"/>
      <c r="DO17" s="499"/>
      <c r="DP17" s="499"/>
      <c r="DQ17" s="499"/>
      <c r="DR17" s="499"/>
      <c r="DS17" s="499"/>
      <c r="DT17" s="499"/>
      <c r="DU17" s="499"/>
      <c r="DV17" s="499"/>
      <c r="DW17" s="499"/>
      <c r="DX17" s="499"/>
      <c r="DY17" s="499"/>
      <c r="DZ17" s="499"/>
      <c r="EA17" s="499"/>
      <c r="EB17" s="499"/>
      <c r="EC17" s="499"/>
      <c r="ED17" s="499"/>
      <c r="EE17" s="499"/>
      <c r="EF17" s="499"/>
      <c r="EG17" s="499"/>
      <c r="EH17" s="499"/>
      <c r="EI17" s="499"/>
      <c r="EJ17" s="499"/>
      <c r="EK17" s="499"/>
      <c r="EL17" s="499"/>
      <c r="EM17" s="499"/>
      <c r="EN17" s="499"/>
      <c r="EO17" s="499"/>
      <c r="EP17" s="499"/>
      <c r="EQ17" s="499"/>
      <c r="ER17" s="499"/>
      <c r="ES17" s="499"/>
      <c r="ET17" s="499"/>
      <c r="EU17" s="499"/>
      <c r="EV17" s="499"/>
      <c r="EW17" s="499"/>
      <c r="EX17" s="499"/>
      <c r="EY17" s="499"/>
      <c r="EZ17" s="499"/>
      <c r="FA17" s="499"/>
      <c r="FB17" s="499"/>
      <c r="FC17" s="499"/>
      <c r="FD17" s="499"/>
      <c r="FE17" s="499"/>
      <c r="FF17" s="499"/>
      <c r="FG17" s="499"/>
      <c r="FH17" s="499"/>
      <c r="FI17" s="499"/>
      <c r="FJ17" s="499"/>
      <c r="FK17" s="499"/>
      <c r="FL17" s="499"/>
      <c r="FM17" s="499"/>
      <c r="FN17" s="499"/>
      <c r="FO17" s="499"/>
      <c r="FP17" s="499"/>
      <c r="FQ17" s="499"/>
      <c r="FR17" s="499"/>
      <c r="FS17" s="499"/>
      <c r="FT17" s="499"/>
      <c r="FU17" s="499"/>
      <c r="FV17" s="499"/>
      <c r="FW17" s="499"/>
      <c r="FX17" s="499"/>
      <c r="FY17" s="499"/>
      <c r="FZ17" s="499"/>
      <c r="GA17" s="499"/>
      <c r="GB17" s="499"/>
      <c r="GC17" s="499"/>
      <c r="GD17" s="499"/>
      <c r="GE17" s="499"/>
      <c r="GF17" s="499"/>
      <c r="GG17" s="499"/>
      <c r="GH17" s="499"/>
      <c r="GI17" s="499"/>
      <c r="GJ17" s="499"/>
      <c r="GK17" s="499"/>
      <c r="GL17" s="499"/>
      <c r="GM17" s="499"/>
      <c r="GN17" s="499"/>
      <c r="GO17" s="499"/>
      <c r="GP17" s="499"/>
      <c r="GQ17" s="499"/>
      <c r="GR17" s="499"/>
      <c r="GS17" s="499"/>
      <c r="GT17" s="499"/>
      <c r="GU17" s="499"/>
      <c r="GV17" s="499"/>
      <c r="GW17" s="499"/>
      <c r="GX17" s="499"/>
      <c r="GY17" s="499"/>
      <c r="GZ17" s="499"/>
      <c r="HA17" s="499"/>
      <c r="HB17" s="499"/>
      <c r="HC17" s="499"/>
      <c r="HD17" s="499"/>
      <c r="HE17" s="499"/>
      <c r="HF17" s="499"/>
      <c r="HG17" s="499"/>
      <c r="HH17" s="499"/>
      <c r="HI17" s="499"/>
      <c r="HJ17" s="499"/>
      <c r="HK17" s="499"/>
      <c r="HL17" s="499"/>
      <c r="HM17" s="499"/>
      <c r="HN17" s="499"/>
      <c r="HO17" s="499"/>
      <c r="HP17" s="499"/>
      <c r="HQ17" s="499"/>
      <c r="HR17" s="499"/>
      <c r="HS17" s="499"/>
      <c r="HT17" s="499"/>
      <c r="HU17" s="499"/>
      <c r="HV17" s="499"/>
      <c r="HW17" s="499"/>
      <c r="HX17" s="499"/>
      <c r="HY17" s="499"/>
      <c r="HZ17" s="499"/>
      <c r="IA17" s="499"/>
      <c r="IB17" s="499"/>
      <c r="IC17" s="499"/>
      <c r="ID17" s="499"/>
      <c r="IE17" s="499"/>
      <c r="IF17" s="499"/>
      <c r="IG17" s="499"/>
      <c r="IH17" s="499"/>
      <c r="II17" s="499"/>
      <c r="IJ17" s="499"/>
      <c r="IK17" s="499"/>
      <c r="IL17" s="499"/>
      <c r="IM17" s="499"/>
      <c r="IN17" s="499"/>
      <c r="IO17" s="499"/>
      <c r="IP17" s="499"/>
      <c r="IQ17" s="499"/>
      <c r="IR17" s="499"/>
      <c r="IS17" s="499"/>
      <c r="IT17" s="499"/>
      <c r="IU17" s="499"/>
      <c r="IV17" s="499"/>
      <c r="IW17" s="499"/>
      <c r="IX17" s="499"/>
      <c r="IY17" s="499"/>
      <c r="IZ17" s="499"/>
      <c r="JA17" s="499"/>
      <c r="JB17" s="499"/>
      <c r="JC17" s="499"/>
    </row>
    <row r="18" spans="1:263" s="496" customFormat="1">
      <c r="A18" s="499"/>
      <c r="B18" s="499"/>
      <c r="C18" s="499"/>
      <c r="D18" s="499"/>
      <c r="E18" s="499"/>
      <c r="F18" s="524"/>
      <c r="G18" s="499"/>
      <c r="H18" s="499"/>
      <c r="I18" s="499"/>
      <c r="J18" s="499"/>
      <c r="K18" s="524"/>
      <c r="L18" s="499"/>
      <c r="M18" s="499"/>
      <c r="N18" s="499"/>
      <c r="O18" s="499"/>
      <c r="P18" s="499"/>
      <c r="Q18" s="499"/>
      <c r="R18" s="499"/>
      <c r="S18" s="538"/>
      <c r="T18" s="538"/>
      <c r="U18" s="538"/>
      <c r="V18" s="538"/>
      <c r="W18" s="538"/>
      <c r="X18" s="550"/>
      <c r="Y18" s="550"/>
      <c r="Z18" s="550"/>
      <c r="AA18" s="550"/>
      <c r="AB18" s="550"/>
      <c r="AC18" s="550"/>
      <c r="AD18" s="550"/>
      <c r="AE18" s="550"/>
      <c r="AF18" s="550"/>
      <c r="AG18" s="550"/>
      <c r="AH18" s="550"/>
      <c r="AI18" s="550"/>
      <c r="AJ18" s="550"/>
      <c r="AK18" s="550"/>
      <c r="AL18" s="550"/>
      <c r="AM18" s="550"/>
      <c r="AN18" s="550"/>
      <c r="AO18" s="550"/>
      <c r="AP18" s="550"/>
      <c r="AQ18" s="499"/>
      <c r="AR18" s="499"/>
      <c r="AS18" s="499"/>
      <c r="AT18" s="499"/>
      <c r="AU18" s="499"/>
      <c r="AV18" s="499"/>
      <c r="AW18" s="499"/>
      <c r="AX18" s="499"/>
      <c r="AY18" s="499"/>
      <c r="AZ18" s="49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9"/>
      <c r="CE18" s="499"/>
      <c r="CF18" s="499"/>
      <c r="CG18" s="499"/>
      <c r="CH18" s="499"/>
      <c r="CI18" s="499"/>
      <c r="CJ18" s="499"/>
      <c r="CK18" s="499"/>
      <c r="CL18" s="499"/>
      <c r="CM18" s="499"/>
      <c r="CN18" s="499"/>
      <c r="CO18" s="499"/>
      <c r="CP18" s="499"/>
      <c r="CQ18" s="499"/>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c r="FD18" s="499"/>
      <c r="FE18" s="499"/>
      <c r="FF18" s="499"/>
      <c r="FG18" s="499"/>
      <c r="FH18" s="499"/>
      <c r="FI18" s="499"/>
      <c r="FJ18" s="499"/>
      <c r="FK18" s="499"/>
      <c r="FL18" s="499"/>
      <c r="FM18" s="499"/>
      <c r="FN18" s="499"/>
      <c r="FO18" s="499"/>
      <c r="FP18" s="499"/>
      <c r="FQ18" s="499"/>
      <c r="FR18" s="499"/>
      <c r="FS18" s="499"/>
      <c r="FT18" s="499"/>
      <c r="FU18" s="499"/>
      <c r="FV18" s="499"/>
      <c r="FW18" s="499"/>
      <c r="FX18" s="499"/>
      <c r="FY18" s="499"/>
      <c r="FZ18" s="499"/>
      <c r="GA18" s="499"/>
      <c r="GB18" s="499"/>
      <c r="GC18" s="499"/>
      <c r="GD18" s="499"/>
      <c r="GE18" s="499"/>
      <c r="GF18" s="499"/>
      <c r="GG18" s="499"/>
      <c r="GH18" s="499"/>
      <c r="GI18" s="499"/>
      <c r="GJ18" s="499"/>
      <c r="GK18" s="499"/>
      <c r="GL18" s="499"/>
      <c r="GM18" s="499"/>
      <c r="GN18" s="499"/>
      <c r="GO18" s="499"/>
      <c r="GP18" s="499"/>
      <c r="GQ18" s="499"/>
      <c r="GR18" s="499"/>
      <c r="GS18" s="499"/>
      <c r="GT18" s="499"/>
      <c r="GU18" s="499"/>
      <c r="GV18" s="499"/>
      <c r="GW18" s="499"/>
      <c r="GX18" s="499"/>
      <c r="GY18" s="499"/>
      <c r="GZ18" s="499"/>
      <c r="HA18" s="499"/>
      <c r="HB18" s="499"/>
      <c r="HC18" s="499"/>
      <c r="HD18" s="499"/>
      <c r="HE18" s="499"/>
      <c r="HF18" s="499"/>
      <c r="HG18" s="499"/>
      <c r="HH18" s="499"/>
      <c r="HI18" s="499"/>
      <c r="HJ18" s="499"/>
      <c r="HK18" s="499"/>
      <c r="HL18" s="499"/>
      <c r="HM18" s="499"/>
      <c r="HN18" s="499"/>
      <c r="HO18" s="499"/>
      <c r="HP18" s="499"/>
      <c r="HQ18" s="499"/>
      <c r="HR18" s="499"/>
      <c r="HS18" s="499"/>
      <c r="HT18" s="499"/>
      <c r="HU18" s="499"/>
      <c r="HV18" s="499"/>
      <c r="HW18" s="499"/>
      <c r="HX18" s="499"/>
      <c r="HY18" s="499"/>
      <c r="HZ18" s="499"/>
      <c r="IA18" s="499"/>
      <c r="IB18" s="499"/>
      <c r="IC18" s="499"/>
      <c r="ID18" s="499"/>
      <c r="IE18" s="499"/>
      <c r="IF18" s="499"/>
      <c r="IG18" s="499"/>
      <c r="IH18" s="499"/>
      <c r="II18" s="499"/>
      <c r="IJ18" s="499"/>
      <c r="IK18" s="499"/>
      <c r="IL18" s="499"/>
      <c r="IM18" s="499"/>
      <c r="IN18" s="499"/>
      <c r="IO18" s="499"/>
      <c r="IP18" s="499"/>
      <c r="IQ18" s="499"/>
      <c r="IR18" s="499"/>
      <c r="IS18" s="499"/>
      <c r="IT18" s="499"/>
      <c r="IU18" s="499"/>
      <c r="IV18" s="499"/>
      <c r="IW18" s="499"/>
      <c r="IX18" s="499"/>
      <c r="IY18" s="499"/>
      <c r="IZ18" s="499"/>
      <c r="JA18" s="499"/>
      <c r="JB18" s="499"/>
      <c r="JC18" s="499"/>
    </row>
    <row r="19" spans="1:263" s="496" customFormat="1">
      <c r="A19" s="499"/>
      <c r="B19" s="499"/>
      <c r="C19" s="499"/>
      <c r="D19" s="499"/>
      <c r="E19" s="499"/>
      <c r="F19" s="524"/>
      <c r="G19" s="499"/>
      <c r="H19" s="499"/>
      <c r="I19" s="499"/>
      <c r="J19" s="499"/>
      <c r="K19" s="524"/>
      <c r="L19" s="499"/>
      <c r="M19" s="499"/>
      <c r="N19" s="499"/>
      <c r="O19" s="499"/>
      <c r="P19" s="499"/>
      <c r="Q19" s="499"/>
      <c r="R19" s="499"/>
      <c r="S19" s="538"/>
      <c r="T19" s="538"/>
      <c r="U19" s="538"/>
      <c r="V19" s="538"/>
      <c r="W19" s="538"/>
      <c r="X19" s="550"/>
      <c r="Y19" s="550"/>
      <c r="Z19" s="550"/>
      <c r="AA19" s="550"/>
      <c r="AB19" s="550"/>
      <c r="AC19" s="550"/>
      <c r="AD19" s="550"/>
      <c r="AE19" s="550"/>
      <c r="AF19" s="550"/>
      <c r="AG19" s="550"/>
      <c r="AH19" s="550"/>
      <c r="AI19" s="550"/>
      <c r="AJ19" s="550"/>
      <c r="AK19" s="550"/>
      <c r="AL19" s="550"/>
      <c r="AM19" s="550"/>
      <c r="AN19" s="550"/>
      <c r="AO19" s="550"/>
      <c r="AP19" s="550"/>
      <c r="AQ19" s="499"/>
      <c r="AR19" s="499"/>
      <c r="AS19" s="499"/>
      <c r="AT19" s="499"/>
      <c r="AU19" s="499"/>
      <c r="AV19" s="499"/>
      <c r="AW19" s="499"/>
      <c r="AX19" s="499"/>
      <c r="AY19" s="499"/>
      <c r="AZ19" s="499"/>
      <c r="BA19" s="499"/>
      <c r="BB19" s="499"/>
      <c r="BC19" s="499"/>
      <c r="BD19" s="499"/>
      <c r="BE19" s="499"/>
      <c r="BF19" s="499"/>
      <c r="BG19" s="499"/>
      <c r="BH19" s="499"/>
      <c r="BI19" s="499"/>
      <c r="BJ19" s="499"/>
      <c r="BK19" s="499"/>
      <c r="BL19" s="499"/>
      <c r="BM19" s="499"/>
      <c r="BN19" s="499"/>
      <c r="BO19" s="499"/>
      <c r="BP19" s="499"/>
      <c r="BQ19" s="499"/>
      <c r="BR19" s="499"/>
      <c r="BS19" s="499"/>
      <c r="BT19" s="499"/>
      <c r="BU19" s="499"/>
      <c r="BV19" s="499"/>
      <c r="BW19" s="499"/>
      <c r="BX19" s="499"/>
      <c r="BY19" s="499"/>
      <c r="BZ19" s="499"/>
      <c r="CA19" s="499"/>
      <c r="CB19" s="499"/>
      <c r="CC19" s="499"/>
      <c r="CD19" s="499"/>
      <c r="CE19" s="499"/>
      <c r="CF19" s="499"/>
      <c r="CG19" s="499"/>
      <c r="CH19" s="499"/>
      <c r="CI19" s="499"/>
      <c r="CJ19" s="499"/>
      <c r="CK19" s="499"/>
      <c r="CL19" s="499"/>
      <c r="CM19" s="499"/>
      <c r="CN19" s="499"/>
      <c r="CO19" s="499"/>
      <c r="CP19" s="499"/>
      <c r="CQ19" s="499"/>
      <c r="CR19" s="499"/>
      <c r="CS19" s="499"/>
      <c r="CT19" s="499"/>
      <c r="CU19" s="499"/>
      <c r="CV19" s="499"/>
      <c r="CW19" s="499"/>
      <c r="CX19" s="499"/>
      <c r="CY19" s="499"/>
      <c r="CZ19" s="499"/>
      <c r="DA19" s="499"/>
      <c r="DB19" s="499"/>
      <c r="DC19" s="499"/>
      <c r="DD19" s="499"/>
      <c r="DE19" s="499"/>
      <c r="DF19" s="499"/>
      <c r="DG19" s="499"/>
      <c r="DH19" s="499"/>
      <c r="DI19" s="499"/>
      <c r="DJ19" s="499"/>
      <c r="DK19" s="499"/>
      <c r="DL19" s="499"/>
      <c r="DM19" s="499"/>
      <c r="DN19" s="499"/>
      <c r="DO19" s="499"/>
      <c r="DP19" s="499"/>
      <c r="DQ19" s="499"/>
      <c r="DR19" s="499"/>
      <c r="DS19" s="499"/>
      <c r="DT19" s="499"/>
      <c r="DU19" s="499"/>
      <c r="DV19" s="499"/>
      <c r="DW19" s="499"/>
      <c r="DX19" s="499"/>
      <c r="DY19" s="499"/>
      <c r="DZ19" s="499"/>
      <c r="EA19" s="499"/>
      <c r="EB19" s="499"/>
      <c r="EC19" s="499"/>
      <c r="ED19" s="499"/>
      <c r="EE19" s="499"/>
      <c r="EF19" s="499"/>
      <c r="EG19" s="499"/>
      <c r="EH19" s="499"/>
      <c r="EI19" s="499"/>
      <c r="EJ19" s="499"/>
      <c r="EK19" s="499"/>
      <c r="EL19" s="499"/>
      <c r="EM19" s="499"/>
      <c r="EN19" s="499"/>
      <c r="EO19" s="499"/>
      <c r="EP19" s="499"/>
      <c r="EQ19" s="499"/>
      <c r="ER19" s="499"/>
      <c r="ES19" s="499"/>
      <c r="ET19" s="499"/>
      <c r="EU19" s="499"/>
      <c r="EV19" s="499"/>
      <c r="EW19" s="499"/>
      <c r="EX19" s="499"/>
      <c r="EY19" s="499"/>
      <c r="EZ19" s="499"/>
      <c r="FA19" s="499"/>
      <c r="FB19" s="499"/>
      <c r="FC19" s="499"/>
      <c r="FD19" s="499"/>
      <c r="FE19" s="499"/>
      <c r="FF19" s="499"/>
      <c r="FG19" s="499"/>
      <c r="FH19" s="499"/>
      <c r="FI19" s="499"/>
      <c r="FJ19" s="499"/>
      <c r="FK19" s="499"/>
      <c r="FL19" s="499"/>
      <c r="FM19" s="499"/>
      <c r="FN19" s="499"/>
      <c r="FO19" s="499"/>
      <c r="FP19" s="499"/>
      <c r="FQ19" s="499"/>
      <c r="FR19" s="499"/>
      <c r="FS19" s="499"/>
      <c r="FT19" s="499"/>
      <c r="FU19" s="499"/>
      <c r="FV19" s="499"/>
      <c r="FW19" s="499"/>
      <c r="FX19" s="499"/>
      <c r="FY19" s="499"/>
      <c r="FZ19" s="499"/>
      <c r="GA19" s="499"/>
      <c r="GB19" s="499"/>
      <c r="GC19" s="499"/>
      <c r="GD19" s="499"/>
      <c r="GE19" s="499"/>
      <c r="GF19" s="499"/>
      <c r="GG19" s="499"/>
      <c r="GH19" s="499"/>
      <c r="GI19" s="499"/>
      <c r="GJ19" s="499"/>
      <c r="GK19" s="499"/>
      <c r="GL19" s="499"/>
      <c r="GM19" s="499"/>
      <c r="GN19" s="499"/>
      <c r="GO19" s="499"/>
      <c r="GP19" s="499"/>
      <c r="GQ19" s="499"/>
      <c r="GR19" s="499"/>
      <c r="GS19" s="499"/>
      <c r="GT19" s="499"/>
      <c r="GU19" s="499"/>
      <c r="GV19" s="499"/>
      <c r="GW19" s="499"/>
      <c r="GX19" s="499"/>
      <c r="GY19" s="499"/>
      <c r="GZ19" s="499"/>
      <c r="HA19" s="499"/>
      <c r="HB19" s="499"/>
      <c r="HC19" s="499"/>
      <c r="HD19" s="499"/>
      <c r="HE19" s="499"/>
      <c r="HF19" s="499"/>
      <c r="HG19" s="499"/>
      <c r="HH19" s="499"/>
      <c r="HI19" s="499"/>
      <c r="HJ19" s="499"/>
      <c r="HK19" s="499"/>
      <c r="HL19" s="499"/>
      <c r="HM19" s="499"/>
      <c r="HN19" s="499"/>
      <c r="HO19" s="499"/>
      <c r="HP19" s="499"/>
      <c r="HQ19" s="499"/>
      <c r="HR19" s="499"/>
      <c r="HS19" s="499"/>
      <c r="HT19" s="499"/>
      <c r="HU19" s="499"/>
      <c r="HV19" s="499"/>
      <c r="HW19" s="499"/>
      <c r="HX19" s="499"/>
      <c r="HY19" s="499"/>
      <c r="HZ19" s="499"/>
      <c r="IA19" s="499"/>
      <c r="IB19" s="499"/>
      <c r="IC19" s="499"/>
      <c r="ID19" s="499"/>
      <c r="IE19" s="499"/>
      <c r="IF19" s="499"/>
      <c r="IG19" s="499"/>
      <c r="IH19" s="499"/>
      <c r="II19" s="499"/>
      <c r="IJ19" s="499"/>
      <c r="IK19" s="499"/>
      <c r="IL19" s="499"/>
      <c r="IM19" s="499"/>
      <c r="IN19" s="499"/>
      <c r="IO19" s="499"/>
      <c r="IP19" s="499"/>
      <c r="IQ19" s="499"/>
      <c r="IR19" s="499"/>
      <c r="IS19" s="499"/>
      <c r="IT19" s="499"/>
      <c r="IU19" s="499"/>
      <c r="IV19" s="499"/>
      <c r="IW19" s="499"/>
      <c r="IX19" s="499"/>
      <c r="IY19" s="499"/>
      <c r="IZ19" s="499"/>
      <c r="JA19" s="499"/>
      <c r="JB19" s="499"/>
      <c r="JC19" s="499"/>
    </row>
    <row r="20" spans="1:263" s="496" customFormat="1">
      <c r="A20" s="499"/>
      <c r="B20" s="499"/>
      <c r="C20" s="499"/>
      <c r="D20" s="499"/>
      <c r="E20" s="499"/>
      <c r="F20" s="524"/>
      <c r="G20" s="499"/>
      <c r="H20" s="499"/>
      <c r="I20" s="499"/>
      <c r="J20" s="499"/>
      <c r="K20" s="524"/>
      <c r="L20" s="499"/>
      <c r="M20" s="499"/>
      <c r="N20" s="499"/>
      <c r="O20" s="499"/>
      <c r="P20" s="499"/>
      <c r="Q20" s="499"/>
      <c r="R20" s="499"/>
      <c r="S20" s="538"/>
      <c r="T20" s="538"/>
      <c r="U20" s="538"/>
      <c r="V20" s="538"/>
      <c r="W20" s="538"/>
      <c r="X20" s="550"/>
      <c r="Y20" s="550"/>
      <c r="Z20" s="550"/>
      <c r="AA20" s="550"/>
      <c r="AB20" s="550"/>
      <c r="AC20" s="550"/>
      <c r="AD20" s="550"/>
      <c r="AE20" s="550"/>
      <c r="AF20" s="550"/>
      <c r="AG20" s="550"/>
      <c r="AH20" s="550"/>
      <c r="AI20" s="550"/>
      <c r="AJ20" s="550"/>
      <c r="AK20" s="550"/>
      <c r="AL20" s="550"/>
      <c r="AM20" s="550"/>
      <c r="AN20" s="550"/>
      <c r="AO20" s="550"/>
      <c r="AP20" s="550"/>
      <c r="AQ20" s="499"/>
      <c r="AR20" s="499"/>
      <c r="AS20" s="499"/>
      <c r="AT20" s="499"/>
      <c r="AU20" s="499"/>
      <c r="AV20" s="499"/>
      <c r="AW20" s="499"/>
      <c r="AX20" s="499"/>
      <c r="AY20" s="499"/>
      <c r="AZ20" s="499"/>
      <c r="BA20" s="499"/>
      <c r="BB20" s="499"/>
      <c r="BC20" s="499"/>
      <c r="BD20" s="499"/>
      <c r="BE20" s="499"/>
      <c r="BF20" s="499"/>
      <c r="BG20" s="499"/>
      <c r="BH20" s="499"/>
      <c r="BI20" s="499"/>
      <c r="BJ20" s="499"/>
      <c r="BK20" s="499"/>
      <c r="BL20" s="499"/>
      <c r="BM20" s="499"/>
      <c r="BN20" s="499"/>
      <c r="BO20" s="499"/>
      <c r="BP20" s="499"/>
      <c r="BQ20" s="499"/>
      <c r="BR20" s="499"/>
      <c r="BS20" s="499"/>
      <c r="BT20" s="499"/>
      <c r="BU20" s="499"/>
      <c r="BV20" s="499"/>
      <c r="BW20" s="499"/>
      <c r="BX20" s="499"/>
      <c r="BY20" s="499"/>
      <c r="BZ20" s="499"/>
      <c r="CA20" s="499"/>
      <c r="CB20" s="499"/>
      <c r="CC20" s="499"/>
      <c r="CD20" s="499"/>
      <c r="CE20" s="499"/>
      <c r="CF20" s="499"/>
      <c r="CG20" s="499"/>
      <c r="CH20" s="499"/>
      <c r="CI20" s="499"/>
      <c r="CJ20" s="499"/>
      <c r="CK20" s="499"/>
      <c r="CL20" s="499"/>
      <c r="CM20" s="499"/>
      <c r="CN20" s="499"/>
      <c r="CO20" s="499"/>
      <c r="CP20" s="499"/>
      <c r="CQ20" s="499"/>
      <c r="CR20" s="499"/>
      <c r="CS20" s="499"/>
      <c r="CT20" s="499"/>
      <c r="CU20" s="499"/>
      <c r="CV20" s="499"/>
      <c r="CW20" s="499"/>
      <c r="CX20" s="499"/>
      <c r="CY20" s="499"/>
      <c r="CZ20" s="499"/>
      <c r="DA20" s="499"/>
      <c r="DB20" s="499"/>
      <c r="DC20" s="499"/>
      <c r="DD20" s="499"/>
      <c r="DE20" s="499"/>
      <c r="DF20" s="499"/>
      <c r="DG20" s="499"/>
      <c r="DH20" s="499"/>
      <c r="DI20" s="499"/>
      <c r="DJ20" s="499"/>
      <c r="DK20" s="499"/>
      <c r="DL20" s="499"/>
      <c r="DM20" s="499"/>
      <c r="DN20" s="499"/>
      <c r="DO20" s="499"/>
      <c r="DP20" s="499"/>
      <c r="DQ20" s="499"/>
      <c r="DR20" s="499"/>
      <c r="DS20" s="499"/>
      <c r="DT20" s="499"/>
      <c r="DU20" s="499"/>
      <c r="DV20" s="499"/>
      <c r="DW20" s="499"/>
      <c r="DX20" s="499"/>
      <c r="DY20" s="499"/>
      <c r="DZ20" s="499"/>
      <c r="EA20" s="499"/>
      <c r="EB20" s="499"/>
      <c r="EC20" s="499"/>
      <c r="ED20" s="499"/>
      <c r="EE20" s="499"/>
      <c r="EF20" s="499"/>
      <c r="EG20" s="499"/>
      <c r="EH20" s="499"/>
      <c r="EI20" s="499"/>
      <c r="EJ20" s="499"/>
      <c r="EK20" s="499"/>
      <c r="EL20" s="499"/>
      <c r="EM20" s="499"/>
      <c r="EN20" s="499"/>
      <c r="EO20" s="499"/>
      <c r="EP20" s="499"/>
      <c r="EQ20" s="499"/>
      <c r="ER20" s="499"/>
      <c r="ES20" s="499"/>
      <c r="ET20" s="499"/>
      <c r="EU20" s="499"/>
      <c r="EV20" s="499"/>
      <c r="EW20" s="499"/>
      <c r="EX20" s="499"/>
      <c r="EY20" s="499"/>
      <c r="EZ20" s="499"/>
      <c r="FA20" s="499"/>
      <c r="FB20" s="499"/>
      <c r="FC20" s="499"/>
      <c r="FD20" s="499"/>
      <c r="FE20" s="499"/>
      <c r="FF20" s="499"/>
      <c r="FG20" s="499"/>
      <c r="FH20" s="499"/>
      <c r="FI20" s="499"/>
      <c r="FJ20" s="499"/>
      <c r="FK20" s="499"/>
      <c r="FL20" s="499"/>
      <c r="FM20" s="499"/>
      <c r="FN20" s="499"/>
      <c r="FO20" s="499"/>
      <c r="FP20" s="499"/>
      <c r="FQ20" s="499"/>
      <c r="FR20" s="499"/>
      <c r="FS20" s="499"/>
      <c r="FT20" s="499"/>
      <c r="FU20" s="499"/>
      <c r="FV20" s="499"/>
      <c r="FW20" s="499"/>
      <c r="FX20" s="499"/>
      <c r="FY20" s="499"/>
      <c r="FZ20" s="499"/>
      <c r="GA20" s="499"/>
      <c r="GB20" s="499"/>
      <c r="GC20" s="499"/>
      <c r="GD20" s="499"/>
      <c r="GE20" s="499"/>
      <c r="GF20" s="499"/>
      <c r="GG20" s="499"/>
      <c r="GH20" s="499"/>
      <c r="GI20" s="499"/>
      <c r="GJ20" s="499"/>
      <c r="GK20" s="499"/>
      <c r="GL20" s="499"/>
      <c r="GM20" s="499"/>
      <c r="GN20" s="499"/>
      <c r="GO20" s="499"/>
      <c r="GP20" s="499"/>
      <c r="GQ20" s="499"/>
      <c r="GR20" s="499"/>
      <c r="GS20" s="499"/>
      <c r="GT20" s="499"/>
      <c r="GU20" s="499"/>
      <c r="GV20" s="499"/>
      <c r="GW20" s="499"/>
      <c r="GX20" s="499"/>
      <c r="GY20" s="499"/>
      <c r="GZ20" s="499"/>
      <c r="HA20" s="499"/>
      <c r="HB20" s="499"/>
      <c r="HC20" s="499"/>
      <c r="HD20" s="499"/>
      <c r="HE20" s="499"/>
      <c r="HF20" s="499"/>
      <c r="HG20" s="499"/>
      <c r="HH20" s="499"/>
      <c r="HI20" s="499"/>
      <c r="HJ20" s="499"/>
      <c r="HK20" s="499"/>
      <c r="HL20" s="499"/>
      <c r="HM20" s="499"/>
      <c r="HN20" s="499"/>
      <c r="HO20" s="499"/>
      <c r="HP20" s="499"/>
      <c r="HQ20" s="499"/>
      <c r="HR20" s="499"/>
      <c r="HS20" s="499"/>
      <c r="HT20" s="499"/>
      <c r="HU20" s="499"/>
      <c r="HV20" s="499"/>
      <c r="HW20" s="499"/>
      <c r="HX20" s="499"/>
      <c r="HY20" s="499"/>
      <c r="HZ20" s="499"/>
      <c r="IA20" s="499"/>
      <c r="IB20" s="499"/>
      <c r="IC20" s="499"/>
      <c r="ID20" s="499"/>
      <c r="IE20" s="499"/>
      <c r="IF20" s="499"/>
      <c r="IG20" s="499"/>
      <c r="IH20" s="499"/>
      <c r="II20" s="499"/>
      <c r="IJ20" s="499"/>
      <c r="IK20" s="499"/>
      <c r="IL20" s="499"/>
      <c r="IM20" s="499"/>
      <c r="IN20" s="499"/>
      <c r="IO20" s="499"/>
      <c r="IP20" s="499"/>
      <c r="IQ20" s="499"/>
      <c r="IR20" s="499"/>
      <c r="IS20" s="499"/>
      <c r="IT20" s="499"/>
      <c r="IU20" s="499"/>
      <c r="IV20" s="499"/>
      <c r="IW20" s="499"/>
      <c r="IX20" s="499"/>
      <c r="IY20" s="499"/>
      <c r="IZ20" s="499"/>
      <c r="JA20" s="499"/>
      <c r="JB20" s="499"/>
      <c r="JC20" s="499"/>
    </row>
    <row r="21" spans="1:263" s="496" customFormat="1">
      <c r="A21" s="499"/>
      <c r="B21" s="499"/>
      <c r="C21" s="499"/>
      <c r="D21" s="499"/>
      <c r="E21" s="499"/>
      <c r="F21" s="524"/>
      <c r="G21" s="499"/>
      <c r="H21" s="499"/>
      <c r="I21" s="499"/>
      <c r="J21" s="499"/>
      <c r="K21" s="524"/>
      <c r="L21" s="499"/>
      <c r="M21" s="499"/>
      <c r="N21" s="499"/>
      <c r="O21" s="499"/>
      <c r="P21" s="499"/>
      <c r="Q21" s="499"/>
      <c r="R21" s="499"/>
      <c r="S21" s="538"/>
      <c r="T21" s="538"/>
      <c r="U21" s="538"/>
      <c r="V21" s="538"/>
      <c r="W21" s="538"/>
      <c r="X21" s="550"/>
      <c r="Y21" s="550"/>
      <c r="Z21" s="550"/>
      <c r="AA21" s="550"/>
      <c r="AB21" s="550"/>
      <c r="AC21" s="550"/>
      <c r="AD21" s="550"/>
      <c r="AE21" s="550"/>
      <c r="AF21" s="550"/>
      <c r="AG21" s="550"/>
      <c r="AH21" s="550"/>
      <c r="AI21" s="550"/>
      <c r="AJ21" s="550"/>
      <c r="AK21" s="550"/>
      <c r="AL21" s="550"/>
      <c r="AM21" s="550"/>
      <c r="AN21" s="550"/>
      <c r="AO21" s="550"/>
      <c r="AP21" s="550"/>
      <c r="AQ21" s="499"/>
      <c r="AR21" s="499"/>
      <c r="AS21" s="499"/>
      <c r="AT21" s="499"/>
      <c r="AU21" s="499"/>
      <c r="AV21" s="499"/>
      <c r="AW21" s="499"/>
      <c r="AX21" s="499"/>
      <c r="AY21" s="499"/>
      <c r="AZ21" s="499"/>
      <c r="BA21" s="499"/>
      <c r="BB21" s="499"/>
      <c r="BC21" s="499"/>
      <c r="BD21" s="499"/>
      <c r="BE21" s="499"/>
      <c r="BF21" s="499"/>
      <c r="BG21" s="499"/>
      <c r="BH21" s="499"/>
      <c r="BI21" s="499"/>
      <c r="BJ21" s="499"/>
      <c r="BK21" s="499"/>
      <c r="BL21" s="499"/>
      <c r="BM21" s="499"/>
      <c r="BN21" s="499"/>
      <c r="BO21" s="499"/>
      <c r="BP21" s="499"/>
      <c r="BQ21" s="499"/>
      <c r="BR21" s="499"/>
      <c r="BS21" s="499"/>
      <c r="BT21" s="499"/>
      <c r="BU21" s="499"/>
      <c r="BV21" s="499"/>
      <c r="BW21" s="499"/>
      <c r="BX21" s="499"/>
      <c r="BY21" s="499"/>
      <c r="BZ21" s="499"/>
      <c r="CA21" s="499"/>
      <c r="CB21" s="499"/>
      <c r="CC21" s="499"/>
      <c r="CD21" s="499"/>
      <c r="CE21" s="499"/>
      <c r="CF21" s="499"/>
      <c r="CG21" s="499"/>
      <c r="CH21" s="499"/>
      <c r="CI21" s="499"/>
      <c r="CJ21" s="499"/>
      <c r="CK21" s="499"/>
      <c r="CL21" s="499"/>
      <c r="CM21" s="499"/>
      <c r="CN21" s="499"/>
      <c r="CO21" s="499"/>
      <c r="CP21" s="499"/>
      <c r="CQ21" s="499"/>
      <c r="CR21" s="499"/>
      <c r="CS21" s="499"/>
      <c r="CT21" s="499"/>
      <c r="CU21" s="499"/>
      <c r="CV21" s="499"/>
      <c r="CW21" s="499"/>
      <c r="CX21" s="499"/>
      <c r="CY21" s="499"/>
      <c r="CZ21" s="499"/>
      <c r="DA21" s="499"/>
      <c r="DB21" s="499"/>
      <c r="DC21" s="499"/>
      <c r="DD21" s="499"/>
      <c r="DE21" s="499"/>
      <c r="DF21" s="499"/>
      <c r="DG21" s="499"/>
      <c r="DH21" s="499"/>
      <c r="DI21" s="499"/>
      <c r="DJ21" s="499"/>
      <c r="DK21" s="499"/>
      <c r="DL21" s="499"/>
      <c r="DM21" s="499"/>
      <c r="DN21" s="499"/>
      <c r="DO21" s="499"/>
      <c r="DP21" s="499"/>
      <c r="DQ21" s="499"/>
      <c r="DR21" s="499"/>
      <c r="DS21" s="499"/>
      <c r="DT21" s="499"/>
      <c r="DU21" s="499"/>
      <c r="DV21" s="499"/>
      <c r="DW21" s="499"/>
      <c r="DX21" s="499"/>
      <c r="DY21" s="499"/>
      <c r="DZ21" s="499"/>
      <c r="EA21" s="499"/>
      <c r="EB21" s="499"/>
      <c r="EC21" s="499"/>
      <c r="ED21" s="499"/>
      <c r="EE21" s="499"/>
      <c r="EF21" s="499"/>
      <c r="EG21" s="499"/>
      <c r="EH21" s="499"/>
      <c r="EI21" s="499"/>
      <c r="EJ21" s="499"/>
      <c r="EK21" s="499"/>
      <c r="EL21" s="499"/>
      <c r="EM21" s="499"/>
      <c r="EN21" s="499"/>
      <c r="EO21" s="499"/>
      <c r="EP21" s="499"/>
      <c r="EQ21" s="499"/>
      <c r="ER21" s="499"/>
      <c r="ES21" s="499"/>
      <c r="ET21" s="499"/>
      <c r="EU21" s="499"/>
      <c r="EV21" s="499"/>
      <c r="EW21" s="499"/>
      <c r="EX21" s="499"/>
      <c r="EY21" s="499"/>
      <c r="EZ21" s="499"/>
      <c r="FA21" s="499"/>
      <c r="FB21" s="499"/>
      <c r="FC21" s="499"/>
      <c r="FD21" s="499"/>
      <c r="FE21" s="499"/>
      <c r="FF21" s="499"/>
      <c r="FG21" s="499"/>
      <c r="FH21" s="499"/>
      <c r="FI21" s="499"/>
      <c r="FJ21" s="499"/>
      <c r="FK21" s="499"/>
      <c r="FL21" s="499"/>
      <c r="FM21" s="499"/>
      <c r="FN21" s="499"/>
      <c r="FO21" s="499"/>
      <c r="FP21" s="499"/>
      <c r="FQ21" s="499"/>
      <c r="FR21" s="499"/>
      <c r="FS21" s="499"/>
      <c r="FT21" s="499"/>
      <c r="FU21" s="499"/>
      <c r="FV21" s="499"/>
      <c r="FW21" s="499"/>
      <c r="FX21" s="499"/>
      <c r="FY21" s="499"/>
      <c r="FZ21" s="499"/>
      <c r="GA21" s="499"/>
      <c r="GB21" s="499"/>
      <c r="GC21" s="499"/>
      <c r="GD21" s="499"/>
      <c r="GE21" s="499"/>
      <c r="GF21" s="499"/>
      <c r="GG21" s="499"/>
      <c r="GH21" s="499"/>
      <c r="GI21" s="499"/>
      <c r="GJ21" s="499"/>
      <c r="GK21" s="499"/>
      <c r="GL21" s="499"/>
      <c r="GM21" s="499"/>
      <c r="GN21" s="499"/>
      <c r="GO21" s="499"/>
      <c r="GP21" s="499"/>
      <c r="GQ21" s="499"/>
      <c r="GR21" s="499"/>
      <c r="GS21" s="499"/>
      <c r="GT21" s="499"/>
      <c r="GU21" s="499"/>
      <c r="GV21" s="499"/>
      <c r="GW21" s="499"/>
      <c r="GX21" s="499"/>
      <c r="GY21" s="499"/>
      <c r="GZ21" s="499"/>
      <c r="HA21" s="499"/>
      <c r="HB21" s="499"/>
      <c r="HC21" s="499"/>
      <c r="HD21" s="499"/>
      <c r="HE21" s="499"/>
      <c r="HF21" s="499"/>
      <c r="HG21" s="499"/>
      <c r="HH21" s="499"/>
      <c r="HI21" s="499"/>
      <c r="HJ21" s="499"/>
      <c r="HK21" s="499"/>
      <c r="HL21" s="499"/>
      <c r="HM21" s="499"/>
      <c r="HN21" s="499"/>
      <c r="HO21" s="499"/>
      <c r="HP21" s="499"/>
      <c r="HQ21" s="499"/>
      <c r="HR21" s="499"/>
      <c r="HS21" s="499"/>
      <c r="HT21" s="499"/>
      <c r="HU21" s="499"/>
      <c r="HV21" s="499"/>
      <c r="HW21" s="499"/>
      <c r="HX21" s="499"/>
      <c r="HY21" s="499"/>
      <c r="HZ21" s="499"/>
      <c r="IA21" s="499"/>
      <c r="IB21" s="499"/>
      <c r="IC21" s="499"/>
      <c r="ID21" s="499"/>
      <c r="IE21" s="499"/>
      <c r="IF21" s="499"/>
      <c r="IG21" s="499"/>
      <c r="IH21" s="499"/>
      <c r="II21" s="499"/>
      <c r="IJ21" s="499"/>
      <c r="IK21" s="499"/>
      <c r="IL21" s="499"/>
      <c r="IM21" s="499"/>
      <c r="IN21" s="499"/>
      <c r="IO21" s="499"/>
      <c r="IP21" s="499"/>
      <c r="IQ21" s="499"/>
      <c r="IR21" s="499"/>
      <c r="IS21" s="499"/>
      <c r="IT21" s="499"/>
      <c r="IU21" s="499"/>
      <c r="IV21" s="499"/>
      <c r="IW21" s="499"/>
      <c r="IX21" s="499"/>
      <c r="IY21" s="499"/>
      <c r="IZ21" s="499"/>
      <c r="JA21" s="499"/>
      <c r="JB21" s="499"/>
      <c r="JC21" s="499"/>
    </row>
    <row r="22" spans="1:263" s="496" customFormat="1">
      <c r="A22" s="499"/>
      <c r="B22" s="499"/>
      <c r="C22" s="499"/>
      <c r="D22" s="499"/>
      <c r="E22" s="499"/>
      <c r="F22" s="524"/>
      <c r="G22" s="499"/>
      <c r="H22" s="499"/>
      <c r="I22" s="499"/>
      <c r="J22" s="499"/>
      <c r="K22" s="524"/>
      <c r="L22" s="499"/>
      <c r="M22" s="499"/>
      <c r="N22" s="499"/>
      <c r="O22" s="499"/>
      <c r="P22" s="499"/>
      <c r="Q22" s="499"/>
      <c r="R22" s="499"/>
      <c r="S22" s="538"/>
      <c r="T22" s="538"/>
      <c r="U22" s="538"/>
      <c r="V22" s="538"/>
      <c r="W22" s="538"/>
      <c r="X22" s="550"/>
      <c r="Y22" s="550"/>
      <c r="Z22" s="550"/>
      <c r="AA22" s="550"/>
      <c r="AB22" s="550"/>
      <c r="AC22" s="550"/>
      <c r="AD22" s="550"/>
      <c r="AE22" s="550"/>
      <c r="AF22" s="550"/>
      <c r="AG22" s="550"/>
      <c r="AH22" s="550"/>
      <c r="AI22" s="550"/>
      <c r="AJ22" s="550"/>
      <c r="AK22" s="550"/>
      <c r="AL22" s="550"/>
      <c r="AM22" s="550"/>
      <c r="AN22" s="550"/>
      <c r="AO22" s="550"/>
      <c r="AP22" s="550"/>
      <c r="AQ22" s="499"/>
      <c r="AR22" s="499"/>
      <c r="AS22" s="499"/>
      <c r="AT22" s="499"/>
      <c r="AU22" s="499"/>
      <c r="AV22" s="499"/>
      <c r="AW22" s="499"/>
      <c r="AX22" s="499"/>
      <c r="AY22" s="499"/>
      <c r="AZ22" s="499"/>
      <c r="BA22" s="499"/>
      <c r="BB22" s="499"/>
      <c r="BC22" s="499"/>
      <c r="BD22" s="499"/>
      <c r="BE22" s="499"/>
      <c r="BF22" s="499"/>
      <c r="BG22" s="499"/>
      <c r="BH22" s="499"/>
      <c r="BI22" s="499"/>
      <c r="BJ22" s="499"/>
      <c r="BK22" s="499"/>
      <c r="BL22" s="499"/>
      <c r="BM22" s="499"/>
      <c r="BN22" s="499"/>
      <c r="BO22" s="499"/>
      <c r="BP22" s="499"/>
      <c r="BQ22" s="499"/>
      <c r="BR22" s="499"/>
      <c r="BS22" s="499"/>
      <c r="BT22" s="499"/>
      <c r="BU22" s="499"/>
      <c r="BV22" s="499"/>
      <c r="BW22" s="499"/>
      <c r="BX22" s="499"/>
      <c r="BY22" s="499"/>
      <c r="BZ22" s="499"/>
      <c r="CA22" s="499"/>
      <c r="CB22" s="499"/>
      <c r="CC22" s="499"/>
      <c r="CD22" s="499"/>
      <c r="CE22" s="499"/>
      <c r="CF22" s="499"/>
      <c r="CG22" s="499"/>
      <c r="CH22" s="499"/>
      <c r="CI22" s="499"/>
      <c r="CJ22" s="499"/>
      <c r="CK22" s="499"/>
      <c r="CL22" s="499"/>
      <c r="CM22" s="499"/>
      <c r="CN22" s="499"/>
      <c r="CO22" s="499"/>
      <c r="CP22" s="499"/>
      <c r="CQ22" s="499"/>
      <c r="CR22" s="499"/>
      <c r="CS22" s="499"/>
      <c r="CT22" s="499"/>
      <c r="CU22" s="499"/>
      <c r="CV22" s="499"/>
      <c r="CW22" s="499"/>
      <c r="CX22" s="499"/>
      <c r="CY22" s="499"/>
      <c r="CZ22" s="499"/>
      <c r="DA22" s="499"/>
      <c r="DB22" s="499"/>
      <c r="DC22" s="499"/>
      <c r="DD22" s="499"/>
      <c r="DE22" s="499"/>
      <c r="DF22" s="499"/>
      <c r="DG22" s="499"/>
      <c r="DH22" s="499"/>
      <c r="DI22" s="499"/>
      <c r="DJ22" s="499"/>
      <c r="DK22" s="499"/>
      <c r="DL22" s="499"/>
      <c r="DM22" s="499"/>
      <c r="DN22" s="499"/>
      <c r="DO22" s="499"/>
      <c r="DP22" s="499"/>
      <c r="DQ22" s="499"/>
      <c r="DR22" s="499"/>
      <c r="DS22" s="499"/>
      <c r="DT22" s="499"/>
      <c r="DU22" s="499"/>
      <c r="DV22" s="499"/>
      <c r="DW22" s="499"/>
      <c r="DX22" s="499"/>
      <c r="DY22" s="499"/>
      <c r="DZ22" s="499"/>
      <c r="EA22" s="499"/>
      <c r="EB22" s="499"/>
      <c r="EC22" s="499"/>
      <c r="ED22" s="499"/>
      <c r="EE22" s="499"/>
      <c r="EF22" s="499"/>
      <c r="EG22" s="499"/>
      <c r="EH22" s="499"/>
      <c r="EI22" s="499"/>
      <c r="EJ22" s="499"/>
      <c r="EK22" s="499"/>
      <c r="EL22" s="499"/>
      <c r="EM22" s="499"/>
      <c r="EN22" s="499"/>
      <c r="EO22" s="499"/>
      <c r="EP22" s="499"/>
      <c r="EQ22" s="499"/>
      <c r="ER22" s="499"/>
      <c r="ES22" s="499"/>
      <c r="ET22" s="499"/>
      <c r="EU22" s="499"/>
      <c r="EV22" s="499"/>
      <c r="EW22" s="499"/>
      <c r="EX22" s="499"/>
      <c r="EY22" s="499"/>
      <c r="EZ22" s="499"/>
      <c r="FA22" s="499"/>
      <c r="FB22" s="499"/>
      <c r="FC22" s="499"/>
      <c r="FD22" s="499"/>
      <c r="FE22" s="499"/>
      <c r="FF22" s="499"/>
      <c r="FG22" s="499"/>
      <c r="FH22" s="499"/>
      <c r="FI22" s="499"/>
      <c r="FJ22" s="499"/>
      <c r="FK22" s="499"/>
      <c r="FL22" s="499"/>
      <c r="FM22" s="499"/>
      <c r="FN22" s="499"/>
      <c r="FO22" s="499"/>
      <c r="FP22" s="499"/>
      <c r="FQ22" s="499"/>
      <c r="FR22" s="499"/>
      <c r="FS22" s="499"/>
      <c r="FT22" s="499"/>
      <c r="FU22" s="499"/>
      <c r="FV22" s="499"/>
      <c r="FW22" s="499"/>
      <c r="FX22" s="499"/>
      <c r="FY22" s="499"/>
      <c r="FZ22" s="499"/>
      <c r="GA22" s="499"/>
      <c r="GB22" s="499"/>
      <c r="GC22" s="499"/>
      <c r="GD22" s="499"/>
      <c r="GE22" s="499"/>
      <c r="GF22" s="499"/>
      <c r="GG22" s="499"/>
      <c r="GH22" s="499"/>
      <c r="GI22" s="499"/>
      <c r="GJ22" s="499"/>
      <c r="GK22" s="499"/>
      <c r="GL22" s="499"/>
      <c r="GM22" s="499"/>
      <c r="GN22" s="499"/>
      <c r="GO22" s="499"/>
      <c r="GP22" s="499"/>
      <c r="GQ22" s="499"/>
      <c r="GR22" s="499"/>
      <c r="GS22" s="499"/>
      <c r="GT22" s="499"/>
      <c r="GU22" s="499"/>
      <c r="GV22" s="499"/>
      <c r="GW22" s="499"/>
      <c r="GX22" s="499"/>
      <c r="GY22" s="499"/>
      <c r="GZ22" s="499"/>
      <c r="HA22" s="499"/>
      <c r="HB22" s="499"/>
      <c r="HC22" s="499"/>
      <c r="HD22" s="499"/>
      <c r="HE22" s="499"/>
      <c r="HF22" s="499"/>
      <c r="HG22" s="499"/>
      <c r="HH22" s="499"/>
      <c r="HI22" s="499"/>
      <c r="HJ22" s="499"/>
      <c r="HK22" s="499"/>
      <c r="HL22" s="499"/>
      <c r="HM22" s="499"/>
      <c r="HN22" s="499"/>
      <c r="HO22" s="499"/>
      <c r="HP22" s="499"/>
      <c r="HQ22" s="499"/>
      <c r="HR22" s="499"/>
      <c r="HS22" s="499"/>
      <c r="HT22" s="499"/>
      <c r="HU22" s="499"/>
      <c r="HV22" s="499"/>
      <c r="HW22" s="499"/>
      <c r="HX22" s="499"/>
      <c r="HY22" s="499"/>
      <c r="HZ22" s="499"/>
      <c r="IA22" s="499"/>
      <c r="IB22" s="499"/>
      <c r="IC22" s="499"/>
      <c r="ID22" s="499"/>
      <c r="IE22" s="499"/>
      <c r="IF22" s="499"/>
      <c r="IG22" s="499"/>
      <c r="IH22" s="499"/>
      <c r="II22" s="499"/>
      <c r="IJ22" s="499"/>
      <c r="IK22" s="499"/>
      <c r="IL22" s="499"/>
      <c r="IM22" s="499"/>
      <c r="IN22" s="499"/>
      <c r="IO22" s="499"/>
      <c r="IP22" s="499"/>
      <c r="IQ22" s="499"/>
      <c r="IR22" s="499"/>
      <c r="IS22" s="499"/>
      <c r="IT22" s="499"/>
      <c r="IU22" s="499"/>
      <c r="IV22" s="499"/>
      <c r="IW22" s="499"/>
      <c r="IX22" s="499"/>
      <c r="IY22" s="499"/>
      <c r="IZ22" s="499"/>
      <c r="JA22" s="499"/>
      <c r="JB22" s="499"/>
      <c r="JC22" s="499"/>
    </row>
    <row r="23" spans="1:263" s="496" customFormat="1">
      <c r="A23" s="499"/>
      <c r="B23" s="499"/>
      <c r="C23" s="499"/>
      <c r="D23" s="499"/>
      <c r="E23" s="499"/>
      <c r="F23" s="524"/>
      <c r="G23" s="499"/>
      <c r="H23" s="499"/>
      <c r="I23" s="499"/>
      <c r="J23" s="499"/>
      <c r="K23" s="524"/>
      <c r="L23" s="499"/>
      <c r="M23" s="499"/>
      <c r="N23" s="499"/>
      <c r="O23" s="499"/>
      <c r="P23" s="499"/>
      <c r="Q23" s="499"/>
      <c r="R23" s="499"/>
      <c r="S23" s="538"/>
      <c r="T23" s="538"/>
      <c r="U23" s="538"/>
      <c r="V23" s="538"/>
      <c r="W23" s="538"/>
      <c r="X23" s="550"/>
      <c r="Y23" s="550"/>
      <c r="Z23" s="550"/>
      <c r="AA23" s="550"/>
      <c r="AB23" s="550"/>
      <c r="AC23" s="550"/>
      <c r="AD23" s="550"/>
      <c r="AE23" s="550"/>
      <c r="AF23" s="550"/>
      <c r="AG23" s="550"/>
      <c r="AH23" s="550"/>
      <c r="AI23" s="550"/>
      <c r="AJ23" s="550"/>
      <c r="AK23" s="550"/>
      <c r="AL23" s="550"/>
      <c r="AM23" s="550"/>
      <c r="AN23" s="550"/>
      <c r="AO23" s="550"/>
      <c r="AP23" s="550"/>
      <c r="AQ23" s="499"/>
      <c r="AR23" s="499"/>
      <c r="AS23" s="499"/>
      <c r="AT23" s="499"/>
      <c r="AU23" s="499"/>
      <c r="AV23" s="499"/>
      <c r="AW23" s="499"/>
      <c r="AX23" s="499"/>
      <c r="AY23" s="499"/>
      <c r="AZ23" s="499"/>
      <c r="BA23" s="499"/>
      <c r="BB23" s="499"/>
      <c r="BC23" s="499"/>
      <c r="BD23" s="499"/>
      <c r="BE23" s="499"/>
      <c r="BF23" s="499"/>
      <c r="BG23" s="499"/>
      <c r="BH23" s="499"/>
      <c r="BI23" s="499"/>
      <c r="BJ23" s="499"/>
      <c r="BK23" s="499"/>
      <c r="BL23" s="499"/>
      <c r="BM23" s="499"/>
      <c r="BN23" s="499"/>
      <c r="BO23" s="499"/>
      <c r="BP23" s="499"/>
      <c r="BQ23" s="499"/>
      <c r="BR23" s="499"/>
      <c r="BS23" s="499"/>
      <c r="BT23" s="499"/>
      <c r="BU23" s="499"/>
      <c r="BV23" s="499"/>
      <c r="BW23" s="499"/>
      <c r="BX23" s="499"/>
      <c r="BY23" s="499"/>
      <c r="BZ23" s="499"/>
      <c r="CA23" s="499"/>
      <c r="CB23" s="499"/>
      <c r="CC23" s="499"/>
      <c r="CD23" s="499"/>
      <c r="CE23" s="499"/>
      <c r="CF23" s="499"/>
      <c r="CG23" s="499"/>
      <c r="CH23" s="499"/>
      <c r="CI23" s="499"/>
      <c r="CJ23" s="499"/>
      <c r="CK23" s="499"/>
      <c r="CL23" s="499"/>
      <c r="CM23" s="499"/>
      <c r="CN23" s="499"/>
      <c r="CO23" s="499"/>
      <c r="CP23" s="499"/>
      <c r="CQ23" s="499"/>
      <c r="CR23" s="499"/>
      <c r="CS23" s="499"/>
      <c r="CT23" s="499"/>
      <c r="CU23" s="499"/>
      <c r="CV23" s="499"/>
      <c r="CW23" s="499"/>
      <c r="CX23" s="499"/>
      <c r="CY23" s="499"/>
      <c r="CZ23" s="499"/>
      <c r="DA23" s="499"/>
      <c r="DB23" s="499"/>
      <c r="DC23" s="499"/>
      <c r="DD23" s="499"/>
      <c r="DE23" s="499"/>
      <c r="DF23" s="499"/>
      <c r="DG23" s="499"/>
      <c r="DH23" s="499"/>
      <c r="DI23" s="499"/>
      <c r="DJ23" s="499"/>
      <c r="DK23" s="499"/>
      <c r="DL23" s="499"/>
      <c r="DM23" s="499"/>
      <c r="DN23" s="499"/>
      <c r="DO23" s="499"/>
      <c r="DP23" s="499"/>
      <c r="DQ23" s="499"/>
      <c r="DR23" s="499"/>
      <c r="DS23" s="499"/>
      <c r="DT23" s="499"/>
      <c r="DU23" s="499"/>
      <c r="DV23" s="499"/>
      <c r="DW23" s="499"/>
      <c r="DX23" s="499"/>
      <c r="DY23" s="499"/>
      <c r="DZ23" s="499"/>
      <c r="EA23" s="499"/>
      <c r="EB23" s="499"/>
      <c r="EC23" s="499"/>
      <c r="ED23" s="499"/>
      <c r="EE23" s="499"/>
      <c r="EF23" s="499"/>
      <c r="EG23" s="499"/>
      <c r="EH23" s="499"/>
      <c r="EI23" s="499"/>
      <c r="EJ23" s="499"/>
      <c r="EK23" s="499"/>
      <c r="EL23" s="499"/>
      <c r="EM23" s="499"/>
      <c r="EN23" s="499"/>
      <c r="EO23" s="499"/>
      <c r="EP23" s="499"/>
      <c r="EQ23" s="499"/>
      <c r="ER23" s="499"/>
      <c r="ES23" s="499"/>
      <c r="ET23" s="499"/>
      <c r="EU23" s="499"/>
      <c r="EV23" s="499"/>
      <c r="EW23" s="499"/>
      <c r="EX23" s="499"/>
      <c r="EY23" s="499"/>
      <c r="EZ23" s="499"/>
      <c r="FA23" s="499"/>
      <c r="FB23" s="499"/>
      <c r="FC23" s="499"/>
      <c r="FD23" s="499"/>
      <c r="FE23" s="499"/>
      <c r="FF23" s="499"/>
      <c r="FG23" s="499"/>
      <c r="FH23" s="499"/>
      <c r="FI23" s="499"/>
      <c r="FJ23" s="499"/>
      <c r="FK23" s="499"/>
      <c r="FL23" s="499"/>
      <c r="FM23" s="499"/>
      <c r="FN23" s="499"/>
      <c r="FO23" s="499"/>
      <c r="FP23" s="499"/>
      <c r="FQ23" s="499"/>
      <c r="FR23" s="499"/>
      <c r="FS23" s="499"/>
      <c r="FT23" s="499"/>
      <c r="FU23" s="499"/>
      <c r="FV23" s="499"/>
      <c r="FW23" s="499"/>
      <c r="FX23" s="499"/>
      <c r="FY23" s="499"/>
      <c r="FZ23" s="499"/>
      <c r="GA23" s="499"/>
      <c r="GB23" s="499"/>
      <c r="GC23" s="499"/>
      <c r="GD23" s="499"/>
      <c r="GE23" s="499"/>
      <c r="GF23" s="499"/>
      <c r="GG23" s="499"/>
      <c r="GH23" s="499"/>
      <c r="GI23" s="499"/>
      <c r="GJ23" s="499"/>
      <c r="GK23" s="499"/>
      <c r="GL23" s="499"/>
      <c r="GM23" s="499"/>
      <c r="GN23" s="499"/>
      <c r="GO23" s="499"/>
      <c r="GP23" s="499"/>
      <c r="GQ23" s="499"/>
      <c r="GR23" s="499"/>
      <c r="GS23" s="499"/>
      <c r="GT23" s="499"/>
      <c r="GU23" s="499"/>
      <c r="GV23" s="499"/>
      <c r="GW23" s="499"/>
      <c r="GX23" s="499"/>
      <c r="GY23" s="499"/>
      <c r="GZ23" s="499"/>
      <c r="HA23" s="499"/>
      <c r="HB23" s="499"/>
      <c r="HC23" s="499"/>
      <c r="HD23" s="499"/>
      <c r="HE23" s="499"/>
      <c r="HF23" s="499"/>
      <c r="HG23" s="499"/>
      <c r="HH23" s="499"/>
      <c r="HI23" s="499"/>
      <c r="HJ23" s="499"/>
      <c r="HK23" s="499"/>
      <c r="HL23" s="499"/>
      <c r="HM23" s="499"/>
      <c r="HN23" s="499"/>
      <c r="HO23" s="499"/>
      <c r="HP23" s="499"/>
      <c r="HQ23" s="499"/>
      <c r="HR23" s="499"/>
      <c r="HS23" s="499"/>
      <c r="HT23" s="499"/>
      <c r="HU23" s="499"/>
      <c r="HV23" s="499"/>
      <c r="HW23" s="499"/>
      <c r="HX23" s="499"/>
      <c r="HY23" s="499"/>
      <c r="HZ23" s="499"/>
      <c r="IA23" s="499"/>
      <c r="IB23" s="499"/>
      <c r="IC23" s="499"/>
      <c r="ID23" s="499"/>
      <c r="IE23" s="499"/>
      <c r="IF23" s="499"/>
      <c r="IG23" s="499"/>
      <c r="IH23" s="499"/>
      <c r="II23" s="499"/>
      <c r="IJ23" s="499"/>
      <c r="IK23" s="499"/>
      <c r="IL23" s="499"/>
      <c r="IM23" s="499"/>
      <c r="IN23" s="499"/>
      <c r="IO23" s="499"/>
      <c r="IP23" s="499"/>
      <c r="IQ23" s="499"/>
      <c r="IR23" s="499"/>
      <c r="IS23" s="499"/>
      <c r="IT23" s="499"/>
      <c r="IU23" s="499"/>
      <c r="IV23" s="499"/>
      <c r="IW23" s="499"/>
      <c r="IX23" s="499"/>
      <c r="IY23" s="499"/>
      <c r="IZ23" s="499"/>
      <c r="JA23" s="499"/>
      <c r="JB23" s="499"/>
      <c r="JC23" s="499"/>
    </row>
    <row r="24" spans="1:263" s="496" customFormat="1">
      <c r="A24" s="499"/>
      <c r="B24" s="499"/>
      <c r="C24" s="499"/>
      <c r="D24" s="499"/>
      <c r="E24" s="499"/>
      <c r="F24" s="524"/>
      <c r="G24" s="499"/>
      <c r="H24" s="499"/>
      <c r="I24" s="499"/>
      <c r="J24" s="499"/>
      <c r="K24" s="524"/>
      <c r="L24" s="499"/>
      <c r="M24" s="499"/>
      <c r="N24" s="499"/>
      <c r="O24" s="499"/>
      <c r="P24" s="499"/>
      <c r="Q24" s="499"/>
      <c r="R24" s="499"/>
      <c r="S24" s="538"/>
      <c r="T24" s="538"/>
      <c r="U24" s="538"/>
      <c r="V24" s="538"/>
      <c r="W24" s="538"/>
      <c r="X24" s="550"/>
      <c r="Y24" s="550"/>
      <c r="Z24" s="550"/>
      <c r="AA24" s="550"/>
      <c r="AB24" s="550"/>
      <c r="AC24" s="550"/>
      <c r="AD24" s="550"/>
      <c r="AE24" s="550"/>
      <c r="AF24" s="550"/>
      <c r="AG24" s="550"/>
      <c r="AH24" s="550"/>
      <c r="AI24" s="550"/>
      <c r="AJ24" s="550"/>
      <c r="AK24" s="550"/>
      <c r="AL24" s="550"/>
      <c r="AM24" s="550"/>
      <c r="AN24" s="550"/>
      <c r="AO24" s="550"/>
      <c r="AP24" s="550"/>
      <c r="AQ24" s="499"/>
      <c r="AR24" s="499"/>
      <c r="AS24" s="499"/>
      <c r="AT24" s="499"/>
      <c r="AU24" s="499"/>
      <c r="AV24" s="499"/>
      <c r="AW24" s="499"/>
      <c r="AX24" s="499"/>
      <c r="AY24" s="499"/>
      <c r="AZ24" s="499"/>
      <c r="BA24" s="499"/>
      <c r="BB24" s="499"/>
      <c r="BC24" s="499"/>
      <c r="BD24" s="499"/>
      <c r="BE24" s="499"/>
      <c r="BF24" s="499"/>
      <c r="BG24" s="499"/>
      <c r="BH24" s="499"/>
      <c r="BI24" s="499"/>
      <c r="BJ24" s="499"/>
      <c r="BK24" s="499"/>
      <c r="BL24" s="499"/>
      <c r="BM24" s="499"/>
      <c r="BN24" s="499"/>
      <c r="BO24" s="499"/>
      <c r="BP24" s="499"/>
      <c r="BQ24" s="499"/>
      <c r="BR24" s="499"/>
      <c r="BS24" s="499"/>
      <c r="BT24" s="499"/>
      <c r="BU24" s="499"/>
      <c r="BV24" s="499"/>
      <c r="BW24" s="499"/>
      <c r="BX24" s="499"/>
      <c r="BY24" s="499"/>
      <c r="BZ24" s="499"/>
      <c r="CA24" s="499"/>
      <c r="CB24" s="499"/>
      <c r="CC24" s="499"/>
      <c r="CD24" s="499"/>
      <c r="CE24" s="499"/>
      <c r="CF24" s="499"/>
      <c r="CG24" s="499"/>
      <c r="CH24" s="499"/>
      <c r="CI24" s="499"/>
      <c r="CJ24" s="499"/>
      <c r="CK24" s="499"/>
      <c r="CL24" s="499"/>
      <c r="CM24" s="499"/>
      <c r="CN24" s="499"/>
      <c r="CO24" s="499"/>
      <c r="CP24" s="499"/>
      <c r="CQ24" s="499"/>
      <c r="CR24" s="499"/>
      <c r="CS24" s="499"/>
      <c r="CT24" s="499"/>
      <c r="CU24" s="499"/>
      <c r="CV24" s="499"/>
      <c r="CW24" s="499"/>
      <c r="CX24" s="499"/>
      <c r="CY24" s="499"/>
      <c r="CZ24" s="499"/>
      <c r="DA24" s="499"/>
      <c r="DB24" s="499"/>
      <c r="DC24" s="499"/>
      <c r="DD24" s="499"/>
      <c r="DE24" s="499"/>
      <c r="DF24" s="499"/>
      <c r="DG24" s="499"/>
      <c r="DH24" s="499"/>
      <c r="DI24" s="499"/>
      <c r="DJ24" s="499"/>
      <c r="DK24" s="499"/>
      <c r="DL24" s="499"/>
      <c r="DM24" s="499"/>
      <c r="DN24" s="499"/>
      <c r="DO24" s="499"/>
      <c r="DP24" s="499"/>
      <c r="DQ24" s="499"/>
      <c r="DR24" s="499"/>
      <c r="DS24" s="499"/>
      <c r="DT24" s="499"/>
      <c r="DU24" s="499"/>
      <c r="DV24" s="499"/>
      <c r="DW24" s="499"/>
      <c r="DX24" s="499"/>
      <c r="DY24" s="499"/>
      <c r="DZ24" s="499"/>
      <c r="EA24" s="499"/>
      <c r="EB24" s="499"/>
      <c r="EC24" s="499"/>
      <c r="ED24" s="499"/>
      <c r="EE24" s="499"/>
      <c r="EF24" s="499"/>
      <c r="EG24" s="499"/>
      <c r="EH24" s="499"/>
      <c r="EI24" s="499"/>
      <c r="EJ24" s="499"/>
      <c r="EK24" s="499"/>
      <c r="EL24" s="499"/>
      <c r="EM24" s="499"/>
      <c r="EN24" s="499"/>
      <c r="EO24" s="499"/>
      <c r="EP24" s="499"/>
      <c r="EQ24" s="499"/>
      <c r="ER24" s="499"/>
      <c r="ES24" s="499"/>
      <c r="ET24" s="499"/>
      <c r="EU24" s="499"/>
      <c r="EV24" s="499"/>
      <c r="EW24" s="499"/>
      <c r="EX24" s="499"/>
      <c r="EY24" s="499"/>
      <c r="EZ24" s="499"/>
      <c r="FA24" s="499"/>
      <c r="FB24" s="499"/>
      <c r="FC24" s="499"/>
      <c r="FD24" s="499"/>
      <c r="FE24" s="499"/>
      <c r="FF24" s="499"/>
      <c r="FG24" s="499"/>
      <c r="FH24" s="499"/>
      <c r="FI24" s="499"/>
      <c r="FJ24" s="499"/>
      <c r="FK24" s="499"/>
      <c r="FL24" s="499"/>
      <c r="FM24" s="499"/>
      <c r="FN24" s="499"/>
      <c r="FO24" s="499"/>
      <c r="FP24" s="499"/>
      <c r="FQ24" s="499"/>
      <c r="FR24" s="499"/>
      <c r="FS24" s="499"/>
      <c r="FT24" s="499"/>
      <c r="FU24" s="499"/>
      <c r="FV24" s="499"/>
      <c r="FW24" s="499"/>
      <c r="FX24" s="499"/>
      <c r="FY24" s="499"/>
      <c r="FZ24" s="499"/>
      <c r="GA24" s="499"/>
      <c r="GB24" s="499"/>
      <c r="GC24" s="499"/>
      <c r="GD24" s="499"/>
      <c r="GE24" s="499"/>
      <c r="GF24" s="499"/>
      <c r="GG24" s="499"/>
      <c r="GH24" s="499"/>
      <c r="GI24" s="499"/>
      <c r="GJ24" s="499"/>
      <c r="GK24" s="499"/>
      <c r="GL24" s="499"/>
      <c r="GM24" s="499"/>
      <c r="GN24" s="499"/>
      <c r="GO24" s="499"/>
      <c r="GP24" s="499"/>
      <c r="GQ24" s="499"/>
      <c r="GR24" s="499"/>
      <c r="GS24" s="499"/>
      <c r="GT24" s="499"/>
      <c r="GU24" s="499"/>
      <c r="GV24" s="499"/>
      <c r="GW24" s="499"/>
      <c r="GX24" s="499"/>
      <c r="GY24" s="499"/>
      <c r="GZ24" s="499"/>
      <c r="HA24" s="499"/>
      <c r="HB24" s="499"/>
      <c r="HC24" s="499"/>
      <c r="HD24" s="499"/>
      <c r="HE24" s="499"/>
      <c r="HF24" s="499"/>
      <c r="HG24" s="499"/>
      <c r="HH24" s="499"/>
      <c r="HI24" s="499"/>
      <c r="HJ24" s="499"/>
      <c r="HK24" s="499"/>
      <c r="HL24" s="499"/>
      <c r="HM24" s="499"/>
      <c r="HN24" s="499"/>
      <c r="HO24" s="499"/>
      <c r="HP24" s="499"/>
      <c r="HQ24" s="499"/>
      <c r="HR24" s="499"/>
      <c r="HS24" s="499"/>
      <c r="HT24" s="499"/>
      <c r="HU24" s="499"/>
      <c r="HV24" s="499"/>
      <c r="HW24" s="499"/>
      <c r="HX24" s="499"/>
      <c r="HY24" s="499"/>
      <c r="HZ24" s="499"/>
      <c r="IA24" s="499"/>
      <c r="IB24" s="499"/>
      <c r="IC24" s="499"/>
      <c r="ID24" s="499"/>
      <c r="IE24" s="499"/>
      <c r="IF24" s="499"/>
      <c r="IG24" s="499"/>
      <c r="IH24" s="499"/>
      <c r="II24" s="499"/>
      <c r="IJ24" s="499"/>
      <c r="IK24" s="499"/>
      <c r="IL24" s="499"/>
      <c r="IM24" s="499"/>
      <c r="IN24" s="499"/>
      <c r="IO24" s="499"/>
      <c r="IP24" s="499"/>
      <c r="IQ24" s="499"/>
      <c r="IR24" s="499"/>
      <c r="IS24" s="499"/>
      <c r="IT24" s="499"/>
      <c r="IU24" s="499"/>
      <c r="IV24" s="499"/>
      <c r="IW24" s="499"/>
      <c r="IX24" s="499"/>
      <c r="IY24" s="499"/>
      <c r="IZ24" s="499"/>
      <c r="JA24" s="499"/>
      <c r="JB24" s="499"/>
      <c r="JC24" s="499"/>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109375" defaultRowHeight="13.8"/>
  <cols>
    <col min="1" max="1" width="10.5546875" style="1" customWidth="1"/>
    <col min="2" max="2" width="12" style="1" customWidth="1"/>
    <col min="3" max="3" width="14.33203125" style="1" customWidth="1"/>
    <col min="4" max="4" width="11.109375" style="1" customWidth="1"/>
    <col min="5" max="5" width="14.88671875" style="1" customWidth="1"/>
    <col min="6" max="6" width="11.6640625" style="1" customWidth="1"/>
    <col min="7" max="7" width="14.44140625" style="1" customWidth="1"/>
    <col min="8" max="8" width="14.88671875" style="1" customWidth="1"/>
    <col min="9" max="9" width="13" style="1" customWidth="1"/>
    <col min="10" max="10" width="14.33203125" style="1" customWidth="1"/>
    <col min="11" max="11" width="22.6640625" style="1" customWidth="1"/>
    <col min="12" max="16384" width="9.109375" style="1"/>
  </cols>
  <sheetData>
    <row r="2" spans="1:11" ht="24" customHeight="1">
      <c r="A2" s="488" t="s">
        <v>662</v>
      </c>
      <c r="B2" s="1266" t="s">
        <v>663</v>
      </c>
      <c r="C2" s="1266"/>
      <c r="D2" s="1266" t="s">
        <v>664</v>
      </c>
      <c r="E2" s="1266"/>
      <c r="F2" s="1266" t="s">
        <v>665</v>
      </c>
      <c r="G2" s="1266"/>
      <c r="H2" s="488" t="s">
        <v>662</v>
      </c>
      <c r="I2" s="1266" t="s">
        <v>666</v>
      </c>
      <c r="J2" s="1266" t="s">
        <v>28</v>
      </c>
      <c r="K2" s="1266"/>
    </row>
    <row r="3" spans="1:11" ht="35.25" customHeight="1">
      <c r="A3" s="488" t="s">
        <v>667</v>
      </c>
      <c r="B3" s="1266"/>
      <c r="C3" s="1266"/>
      <c r="D3" s="1266" t="s">
        <v>668</v>
      </c>
      <c r="E3" s="1266"/>
      <c r="F3" s="1266" t="s">
        <v>669</v>
      </c>
      <c r="G3" s="1266"/>
      <c r="H3" s="488" t="s">
        <v>670</v>
      </c>
      <c r="I3" s="1266"/>
      <c r="J3" s="1266" t="s">
        <v>671</v>
      </c>
      <c r="K3" s="1266"/>
    </row>
    <row r="4" spans="1:11">
      <c r="A4" s="489"/>
      <c r="B4" s="488" t="s">
        <v>672</v>
      </c>
      <c r="C4" s="488" t="s">
        <v>673</v>
      </c>
      <c r="D4" s="488" t="s">
        <v>672</v>
      </c>
      <c r="E4" s="488" t="s">
        <v>673</v>
      </c>
      <c r="F4" s="488" t="s">
        <v>672</v>
      </c>
      <c r="G4" s="488" t="s">
        <v>673</v>
      </c>
      <c r="H4" s="489"/>
      <c r="I4" s="1266"/>
      <c r="J4" s="488" t="s">
        <v>672</v>
      </c>
      <c r="K4" s="488" t="s">
        <v>673</v>
      </c>
    </row>
    <row r="5" spans="1:11" ht="32.25" customHeight="1">
      <c r="A5" s="490" t="s">
        <v>674</v>
      </c>
      <c r="B5" s="491">
        <v>45058</v>
      </c>
      <c r="C5" s="492" t="s">
        <v>675</v>
      </c>
      <c r="D5" s="491">
        <v>45081</v>
      </c>
      <c r="E5" s="492" t="s">
        <v>675</v>
      </c>
      <c r="F5" s="491">
        <v>45101</v>
      </c>
      <c r="G5" s="492" t="s">
        <v>676</v>
      </c>
      <c r="H5" s="492" t="s">
        <v>677</v>
      </c>
      <c r="I5" s="492" t="s">
        <v>675</v>
      </c>
      <c r="J5" s="490" t="s">
        <v>678</v>
      </c>
      <c r="K5" s="492" t="s">
        <v>675</v>
      </c>
    </row>
    <row r="6" spans="1:11" ht="60.75" customHeight="1">
      <c r="A6" s="1263" t="s">
        <v>679</v>
      </c>
      <c r="B6" s="1267">
        <v>45076</v>
      </c>
      <c r="C6" s="1268" t="s">
        <v>675</v>
      </c>
      <c r="D6" s="1267">
        <v>45137</v>
      </c>
      <c r="E6" s="1268" t="s">
        <v>675</v>
      </c>
      <c r="F6" s="1267">
        <v>45126</v>
      </c>
      <c r="G6" s="1268" t="s">
        <v>680</v>
      </c>
      <c r="H6" s="1268" t="s">
        <v>677</v>
      </c>
      <c r="I6" s="1268" t="s">
        <v>681</v>
      </c>
      <c r="J6" s="1263" t="s">
        <v>682</v>
      </c>
      <c r="K6" s="1264" t="s">
        <v>675</v>
      </c>
    </row>
    <row r="7" spans="1:11">
      <c r="A7" s="1263"/>
      <c r="B7" s="1267"/>
      <c r="C7" s="1268"/>
      <c r="D7" s="1267"/>
      <c r="E7" s="1268"/>
      <c r="F7" s="1267"/>
      <c r="G7" s="1268"/>
      <c r="H7" s="1268"/>
      <c r="I7" s="1268"/>
      <c r="J7" s="1263"/>
      <c r="K7" s="1265"/>
    </row>
    <row r="8" spans="1:11" ht="27.6">
      <c r="A8" s="490" t="s">
        <v>683</v>
      </c>
      <c r="B8" s="491">
        <v>45098</v>
      </c>
      <c r="C8" s="492" t="s">
        <v>675</v>
      </c>
      <c r="D8" s="490" t="s">
        <v>684</v>
      </c>
      <c r="E8" s="492" t="s">
        <v>685</v>
      </c>
      <c r="F8" s="491">
        <v>45158</v>
      </c>
      <c r="G8" s="492" t="s">
        <v>685</v>
      </c>
      <c r="H8" s="492" t="s">
        <v>677</v>
      </c>
      <c r="I8" s="492" t="s">
        <v>685</v>
      </c>
      <c r="J8" s="491">
        <v>45138</v>
      </c>
      <c r="K8" s="493" t="s">
        <v>686</v>
      </c>
    </row>
    <row r="9" spans="1:11" ht="27.6">
      <c r="A9" s="490" t="s">
        <v>687</v>
      </c>
      <c r="B9" s="491">
        <v>45123</v>
      </c>
      <c r="C9" s="492" t="s">
        <v>675</v>
      </c>
      <c r="D9" s="491">
        <v>45207</v>
      </c>
      <c r="E9" s="492" t="s">
        <v>685</v>
      </c>
      <c r="F9" s="491">
        <v>45188</v>
      </c>
      <c r="G9" s="492" t="s">
        <v>685</v>
      </c>
      <c r="H9" s="492" t="s">
        <v>677</v>
      </c>
      <c r="I9" s="492" t="s">
        <v>685</v>
      </c>
      <c r="J9" s="491">
        <v>45163</v>
      </c>
      <c r="K9" s="493" t="s">
        <v>686</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2"/>
  <sheetViews>
    <sheetView workbookViewId="0">
      <selection activeCell="D12" sqref="D12"/>
    </sheetView>
  </sheetViews>
  <sheetFormatPr defaultColWidth="7.88671875" defaultRowHeight="12.9" customHeight="1"/>
  <cols>
    <col min="1" max="1" width="5.109375" style="333" customWidth="1"/>
    <col min="2" max="2" width="9.88671875" style="333" customWidth="1"/>
    <col min="3" max="3" width="5.33203125" style="333" hidden="1" customWidth="1"/>
    <col min="4" max="4" width="8.44140625" style="333" customWidth="1"/>
    <col min="5" max="5" width="6.88671875" style="333" customWidth="1"/>
    <col min="6" max="6" width="9.109375" style="333" customWidth="1"/>
    <col min="7" max="7" width="9.88671875" style="333" customWidth="1"/>
    <col min="8" max="8" width="10.109375" style="334" customWidth="1"/>
    <col min="9" max="9" width="11" style="335" customWidth="1"/>
    <col min="10" max="10" width="15.44140625" style="333" customWidth="1"/>
    <col min="11" max="11" width="12.109375" style="484" customWidth="1"/>
    <col min="12" max="12" width="16" style="335" customWidth="1"/>
    <col min="13" max="13" width="32.88671875" style="335" customWidth="1"/>
    <col min="14" max="16384" width="7.88671875" style="333"/>
  </cols>
  <sheetData>
    <row r="1" spans="1:13" ht="12">
      <c r="A1" s="336" t="s">
        <v>37</v>
      </c>
      <c r="B1" s="337"/>
      <c r="C1" s="338"/>
      <c r="D1" s="338"/>
      <c r="E1" s="338"/>
      <c r="F1" s="338"/>
      <c r="G1" s="338"/>
      <c r="H1" s="339"/>
      <c r="I1" s="340"/>
      <c r="L1" s="335" t="s">
        <v>38</v>
      </c>
      <c r="M1" s="485">
        <f ca="1">TODAY()</f>
        <v>46017</v>
      </c>
    </row>
    <row r="2" spans="1:13" ht="12">
      <c r="A2" s="341" t="s">
        <v>39</v>
      </c>
      <c r="B2" s="342"/>
      <c r="C2" s="343"/>
      <c r="D2" s="343"/>
      <c r="E2" s="343"/>
      <c r="F2" s="343"/>
      <c r="G2" s="343"/>
      <c r="H2" s="344"/>
      <c r="I2" s="345"/>
    </row>
    <row r="3" spans="1:13" ht="12">
      <c r="A3" s="341" t="s">
        <v>688</v>
      </c>
      <c r="B3" s="341"/>
      <c r="C3" s="346"/>
      <c r="D3" s="346"/>
      <c r="E3" s="346"/>
      <c r="F3" s="346"/>
      <c r="G3" s="346"/>
      <c r="H3" s="347"/>
      <c r="I3" s="348"/>
    </row>
    <row r="4" spans="1:13" s="332" customFormat="1" ht="12">
      <c r="A4" s="1274" t="s">
        <v>41</v>
      </c>
      <c r="B4" s="1274" t="s">
        <v>42</v>
      </c>
      <c r="C4" s="1275" t="s">
        <v>43</v>
      </c>
      <c r="D4" s="1270" t="s">
        <v>44</v>
      </c>
      <c r="E4" s="1270" t="s">
        <v>45</v>
      </c>
      <c r="F4" s="1270" t="s">
        <v>46</v>
      </c>
      <c r="G4" s="1271" t="s">
        <v>47</v>
      </c>
      <c r="H4" s="1273" t="s">
        <v>48</v>
      </c>
      <c r="I4" s="1270" t="s">
        <v>49</v>
      </c>
      <c r="J4" s="1269" t="s">
        <v>50</v>
      </c>
      <c r="K4" s="1269" t="s">
        <v>51</v>
      </c>
      <c r="L4" s="1269" t="s">
        <v>52</v>
      </c>
      <c r="M4" s="1269" t="s">
        <v>19</v>
      </c>
    </row>
    <row r="5" spans="1:13" s="332" customFormat="1" ht="12">
      <c r="A5" s="1274"/>
      <c r="B5" s="1274"/>
      <c r="C5" s="1275"/>
      <c r="D5" s="1270"/>
      <c r="E5" s="1270"/>
      <c r="F5" s="1270"/>
      <c r="G5" s="1272"/>
      <c r="H5" s="1273"/>
      <c r="I5" s="1270"/>
      <c r="J5" s="1269"/>
      <c r="K5" s="1269"/>
      <c r="L5" s="1269"/>
      <c r="M5" s="1269"/>
    </row>
    <row r="6" spans="1:13" ht="12">
      <c r="A6" s="301">
        <v>1</v>
      </c>
      <c r="B6" s="301">
        <v>1</v>
      </c>
      <c r="C6" s="307"/>
      <c r="D6" s="307" t="s">
        <v>689</v>
      </c>
      <c r="E6" s="307" t="s">
        <v>82</v>
      </c>
      <c r="F6" s="307" t="s">
        <v>143</v>
      </c>
      <c r="G6" s="307" t="s">
        <v>690</v>
      </c>
      <c r="H6" s="306" t="s">
        <v>691</v>
      </c>
      <c r="I6" s="307" t="s">
        <v>692</v>
      </c>
      <c r="J6" s="304" t="s">
        <v>693</v>
      </c>
      <c r="K6" s="304" t="s">
        <v>694</v>
      </c>
      <c r="L6" s="307" t="s">
        <v>695</v>
      </c>
      <c r="M6" s="307" t="s">
        <v>62</v>
      </c>
    </row>
    <row r="7" spans="1:13" ht="12">
      <c r="A7" s="301">
        <v>2</v>
      </c>
      <c r="B7" s="301">
        <v>2</v>
      </c>
      <c r="C7" s="307"/>
      <c r="D7" s="307" t="s">
        <v>696</v>
      </c>
      <c r="E7" s="307" t="s">
        <v>54</v>
      </c>
      <c r="F7" s="307" t="s">
        <v>143</v>
      </c>
      <c r="G7" s="307" t="s">
        <v>697</v>
      </c>
      <c r="H7" s="306" t="s">
        <v>698</v>
      </c>
      <c r="I7" s="307" t="s">
        <v>699</v>
      </c>
      <c r="J7" s="304" t="s">
        <v>693</v>
      </c>
      <c r="K7" s="304" t="s">
        <v>694</v>
      </c>
      <c r="L7" s="307" t="s">
        <v>695</v>
      </c>
      <c r="M7" s="307" t="s">
        <v>62</v>
      </c>
    </row>
    <row r="8" spans="1:13" ht="12.9" customHeight="1">
      <c r="A8" s="301">
        <v>3</v>
      </c>
      <c r="B8" s="301">
        <v>3</v>
      </c>
      <c r="C8" s="307"/>
      <c r="D8" s="307" t="s">
        <v>700</v>
      </c>
      <c r="E8" s="307" t="s">
        <v>270</v>
      </c>
      <c r="F8" s="307" t="s">
        <v>143</v>
      </c>
      <c r="G8" s="307" t="s">
        <v>701</v>
      </c>
      <c r="H8" s="306" t="s">
        <v>702</v>
      </c>
      <c r="I8" s="307" t="s">
        <v>703</v>
      </c>
      <c r="J8" s="304" t="s">
        <v>693</v>
      </c>
      <c r="K8" s="304" t="s">
        <v>694</v>
      </c>
      <c r="L8" s="307" t="s">
        <v>695</v>
      </c>
      <c r="M8" s="307" t="s">
        <v>62</v>
      </c>
    </row>
    <row r="9" spans="1:13" ht="12.9" customHeight="1">
      <c r="A9" s="301">
        <v>4</v>
      </c>
      <c r="B9" s="301">
        <v>4</v>
      </c>
      <c r="C9" s="307"/>
      <c r="D9" s="307" t="s">
        <v>704</v>
      </c>
      <c r="E9" s="307" t="s">
        <v>82</v>
      </c>
      <c r="F9" s="307" t="s">
        <v>143</v>
      </c>
      <c r="G9" s="307" t="s">
        <v>705</v>
      </c>
      <c r="H9" s="306" t="s">
        <v>706</v>
      </c>
      <c r="I9" s="307" t="s">
        <v>707</v>
      </c>
      <c r="J9" s="304" t="s">
        <v>693</v>
      </c>
      <c r="K9" s="304" t="s">
        <v>694</v>
      </c>
      <c r="L9" s="307" t="s">
        <v>695</v>
      </c>
      <c r="M9" s="307" t="s">
        <v>62</v>
      </c>
    </row>
    <row r="10" spans="1:13" ht="12.9" customHeight="1">
      <c r="A10" s="301">
        <v>5</v>
      </c>
      <c r="B10" s="301">
        <v>5</v>
      </c>
      <c r="C10" s="307"/>
      <c r="D10" s="307" t="s">
        <v>708</v>
      </c>
      <c r="E10" s="307" t="s">
        <v>709</v>
      </c>
      <c r="F10" s="307" t="s">
        <v>143</v>
      </c>
      <c r="G10" s="307" t="s">
        <v>710</v>
      </c>
      <c r="H10" s="306" t="s">
        <v>711</v>
      </c>
      <c r="I10" s="307" t="s">
        <v>712</v>
      </c>
      <c r="J10" s="304" t="s">
        <v>693</v>
      </c>
      <c r="K10" s="304" t="s">
        <v>60</v>
      </c>
      <c r="L10" s="307" t="s">
        <v>695</v>
      </c>
      <c r="M10" s="307" t="s">
        <v>62</v>
      </c>
    </row>
    <row r="11" spans="1:13" ht="12.9" customHeight="1">
      <c r="A11" s="301"/>
      <c r="B11" s="635" t="s">
        <v>713</v>
      </c>
      <c r="C11" s="307"/>
      <c r="D11" s="307"/>
      <c r="E11" s="307"/>
      <c r="F11" s="307"/>
      <c r="G11" s="307"/>
      <c r="H11" s="306"/>
      <c r="I11" s="307"/>
      <c r="J11" s="304"/>
      <c r="K11" s="304"/>
      <c r="L11" s="307"/>
      <c r="M11" s="307"/>
    </row>
    <row r="12" spans="1:13" ht="12.9" customHeight="1">
      <c r="A12" s="301">
        <v>1</v>
      </c>
      <c r="B12" s="301">
        <v>6</v>
      </c>
      <c r="C12" s="307"/>
      <c r="D12" s="307" t="s">
        <v>714</v>
      </c>
      <c r="E12" s="307" t="s">
        <v>82</v>
      </c>
      <c r="F12" s="307" t="s">
        <v>143</v>
      </c>
      <c r="G12" s="307" t="s">
        <v>712</v>
      </c>
      <c r="H12" s="306" t="s">
        <v>715</v>
      </c>
      <c r="I12" s="307" t="s">
        <v>716</v>
      </c>
      <c r="J12" s="304" t="s">
        <v>693</v>
      </c>
      <c r="K12" s="304" t="s">
        <v>60</v>
      </c>
      <c r="L12" s="307" t="s">
        <v>695</v>
      </c>
      <c r="M12" s="307" t="s">
        <v>62</v>
      </c>
    </row>
    <row r="13" spans="1:13" ht="12.9" customHeight="1">
      <c r="A13" s="307"/>
      <c r="B13" s="307"/>
      <c r="C13" s="307"/>
      <c r="D13" s="307"/>
      <c r="E13" s="307"/>
      <c r="F13" s="307"/>
      <c r="G13" s="307"/>
      <c r="H13" s="306"/>
      <c r="I13" s="307"/>
      <c r="J13" s="307"/>
      <c r="K13" s="386"/>
      <c r="L13" s="307"/>
      <c r="M13" s="307"/>
    </row>
    <row r="14" spans="1:13" ht="12.9" customHeight="1">
      <c r="A14" s="307"/>
      <c r="B14" s="307"/>
      <c r="C14" s="307"/>
      <c r="D14" s="307"/>
      <c r="E14" s="307"/>
      <c r="F14" s="307"/>
      <c r="G14" s="307"/>
      <c r="H14" s="306"/>
      <c r="I14" s="307"/>
      <c r="J14" s="307"/>
      <c r="K14" s="386"/>
      <c r="L14" s="307"/>
      <c r="M14" s="307"/>
    </row>
    <row r="15" spans="1:13" ht="12.9" customHeight="1">
      <c r="A15" s="307"/>
      <c r="B15" s="307"/>
      <c r="C15" s="307"/>
      <c r="D15" s="307"/>
      <c r="E15" s="307"/>
      <c r="F15" s="307"/>
      <c r="G15" s="307"/>
      <c r="H15" s="306"/>
      <c r="I15" s="307"/>
      <c r="J15" s="307"/>
      <c r="K15" s="386"/>
      <c r="L15" s="307"/>
      <c r="M15" s="307"/>
    </row>
    <row r="16" spans="1:13" ht="12.9" customHeight="1">
      <c r="A16" s="307"/>
      <c r="B16" s="307"/>
      <c r="C16" s="307"/>
      <c r="D16" s="307"/>
      <c r="E16" s="307"/>
      <c r="F16" s="307"/>
      <c r="G16" s="307"/>
      <c r="H16" s="306"/>
      <c r="I16" s="307"/>
      <c r="J16" s="307"/>
      <c r="K16" s="386"/>
      <c r="L16" s="307"/>
      <c r="M16" s="307"/>
    </row>
    <row r="17" spans="1:13" ht="12.9" customHeight="1">
      <c r="A17" s="307"/>
      <c r="B17" s="307"/>
      <c r="C17" s="307"/>
      <c r="D17" s="307"/>
      <c r="E17" s="307"/>
      <c r="F17" s="307"/>
      <c r="G17" s="307"/>
      <c r="H17" s="306"/>
      <c r="I17" s="307"/>
      <c r="J17" s="307"/>
      <c r="K17" s="386"/>
      <c r="L17" s="307"/>
      <c r="M17" s="307"/>
    </row>
    <row r="18" spans="1:13" ht="12.9" customHeight="1">
      <c r="A18" s="307"/>
      <c r="B18" s="307"/>
      <c r="C18" s="307"/>
      <c r="D18" s="307"/>
      <c r="E18" s="307"/>
      <c r="F18" s="307"/>
      <c r="G18" s="307"/>
      <c r="H18" s="306"/>
      <c r="I18" s="307"/>
      <c r="J18" s="307"/>
      <c r="K18" s="386"/>
      <c r="L18" s="307"/>
      <c r="M18" s="307"/>
    </row>
    <row r="19" spans="1:13" ht="12.9" customHeight="1">
      <c r="A19" s="307"/>
      <c r="B19" s="307"/>
      <c r="C19" s="307"/>
      <c r="D19" s="307"/>
      <c r="E19" s="307"/>
      <c r="F19" s="307"/>
      <c r="G19" s="307"/>
      <c r="H19" s="306"/>
      <c r="I19" s="307"/>
      <c r="J19" s="307"/>
      <c r="K19" s="386"/>
      <c r="L19" s="307"/>
      <c r="M19" s="307"/>
    </row>
    <row r="20" spans="1:13" ht="12.9" customHeight="1">
      <c r="A20" s="307"/>
      <c r="B20" s="307"/>
      <c r="C20" s="307"/>
      <c r="D20" s="307"/>
      <c r="E20" s="307"/>
      <c r="F20" s="307"/>
      <c r="G20" s="307"/>
      <c r="H20" s="306"/>
      <c r="I20" s="307"/>
      <c r="J20" s="307"/>
      <c r="K20" s="386"/>
      <c r="L20" s="307"/>
      <c r="M20" s="307"/>
    </row>
    <row r="21" spans="1:13" ht="12.9" customHeight="1">
      <c r="A21" s="307"/>
      <c r="B21" s="307"/>
      <c r="C21" s="307"/>
      <c r="D21" s="307"/>
      <c r="E21" s="307"/>
      <c r="F21" s="307"/>
      <c r="G21" s="307"/>
      <c r="H21" s="306"/>
      <c r="I21" s="307"/>
      <c r="J21" s="307"/>
      <c r="K21" s="386"/>
      <c r="L21" s="307"/>
      <c r="M21" s="307"/>
    </row>
    <row r="22" spans="1:13" ht="12.9" customHeight="1">
      <c r="A22" s="307"/>
      <c r="B22" s="307"/>
      <c r="C22" s="307"/>
      <c r="D22" s="307"/>
      <c r="E22" s="307"/>
      <c r="F22" s="307"/>
      <c r="G22" s="307"/>
      <c r="H22" s="306"/>
      <c r="I22" s="307"/>
      <c r="J22" s="307"/>
      <c r="K22" s="386"/>
      <c r="L22" s="307"/>
      <c r="M22" s="307"/>
    </row>
    <row r="23" spans="1:13" ht="12.9" customHeight="1">
      <c r="A23" s="307"/>
      <c r="B23" s="307"/>
      <c r="C23" s="307"/>
      <c r="D23" s="307"/>
      <c r="E23" s="307"/>
      <c r="F23" s="307"/>
      <c r="G23" s="307"/>
      <c r="H23" s="306"/>
      <c r="I23" s="307"/>
      <c r="J23" s="307"/>
      <c r="K23" s="386"/>
      <c r="L23" s="307"/>
      <c r="M23" s="307"/>
    </row>
    <row r="24" spans="1:13" ht="12.9" customHeight="1">
      <c r="A24" s="307"/>
      <c r="B24" s="307"/>
      <c r="C24" s="307"/>
      <c r="D24" s="307"/>
      <c r="E24" s="307"/>
      <c r="F24" s="307"/>
      <c r="G24" s="307"/>
      <c r="H24" s="306"/>
      <c r="I24" s="307"/>
      <c r="J24" s="307"/>
      <c r="K24" s="386"/>
      <c r="L24" s="307"/>
      <c r="M24" s="307"/>
    </row>
    <row r="25" spans="1:13" ht="12.9" customHeight="1">
      <c r="A25" s="307"/>
      <c r="B25" s="307"/>
      <c r="C25" s="307"/>
      <c r="D25" s="307"/>
      <c r="E25" s="307"/>
      <c r="F25" s="307"/>
      <c r="G25" s="307"/>
      <c r="H25" s="306"/>
      <c r="I25" s="307"/>
      <c r="J25" s="307"/>
      <c r="K25" s="386"/>
      <c r="L25" s="307"/>
      <c r="M25" s="307"/>
    </row>
    <row r="26" spans="1:13" ht="12.9" customHeight="1">
      <c r="A26" s="307"/>
      <c r="B26" s="307"/>
      <c r="C26" s="307"/>
      <c r="D26" s="307"/>
      <c r="E26" s="307"/>
      <c r="F26" s="307"/>
      <c r="G26" s="307"/>
      <c r="H26" s="306"/>
      <c r="I26" s="307"/>
      <c r="J26" s="307"/>
      <c r="K26" s="386"/>
      <c r="L26" s="307"/>
      <c r="M26" s="307"/>
    </row>
    <row r="27" spans="1:13" ht="12.9" customHeight="1">
      <c r="A27" s="307"/>
      <c r="B27" s="307"/>
      <c r="C27" s="307"/>
      <c r="D27" s="307"/>
      <c r="E27" s="307"/>
      <c r="F27" s="307"/>
      <c r="G27" s="307"/>
      <c r="H27" s="306"/>
      <c r="I27" s="307"/>
      <c r="J27" s="307"/>
      <c r="K27" s="386"/>
      <c r="L27" s="307"/>
      <c r="M27" s="307"/>
    </row>
    <row r="28" spans="1:13" ht="12.9" customHeight="1">
      <c r="A28" s="307"/>
      <c r="B28" s="307"/>
      <c r="C28" s="307"/>
      <c r="D28" s="307"/>
      <c r="E28" s="307"/>
      <c r="F28" s="307"/>
      <c r="G28" s="307"/>
      <c r="H28" s="306"/>
      <c r="I28" s="307"/>
      <c r="J28" s="307"/>
      <c r="K28" s="386"/>
      <c r="L28" s="307"/>
      <c r="M28" s="307"/>
    </row>
    <row r="29" spans="1:13" ht="12.9" customHeight="1">
      <c r="A29" s="307"/>
      <c r="B29" s="307"/>
      <c r="C29" s="307"/>
      <c r="D29" s="307"/>
      <c r="E29" s="307"/>
      <c r="F29" s="307"/>
      <c r="G29" s="307"/>
      <c r="H29" s="306"/>
      <c r="I29" s="307"/>
      <c r="J29" s="307"/>
      <c r="K29" s="386"/>
      <c r="L29" s="307"/>
      <c r="M29" s="307"/>
    </row>
    <row r="30" spans="1:13" ht="12.9" customHeight="1">
      <c r="A30" s="307"/>
      <c r="B30" s="307"/>
      <c r="C30" s="307"/>
      <c r="D30" s="307"/>
      <c r="E30" s="307"/>
      <c r="F30" s="307"/>
      <c r="G30" s="307"/>
      <c r="H30" s="306"/>
      <c r="I30" s="307"/>
      <c r="J30" s="307"/>
      <c r="K30" s="386"/>
      <c r="L30" s="307"/>
      <c r="M30" s="307"/>
    </row>
    <row r="31" spans="1:13" ht="12.9" customHeight="1">
      <c r="A31" s="307"/>
      <c r="B31" s="307"/>
      <c r="C31" s="307"/>
      <c r="D31" s="307"/>
      <c r="E31" s="307"/>
      <c r="F31" s="307"/>
      <c r="G31" s="307"/>
      <c r="H31" s="306"/>
      <c r="I31" s="307"/>
      <c r="J31" s="307"/>
      <c r="K31" s="386"/>
      <c r="L31" s="307"/>
      <c r="M31" s="307"/>
    </row>
    <row r="32" spans="1:13" ht="12.9" customHeight="1">
      <c r="A32" s="307"/>
      <c r="B32" s="307"/>
      <c r="C32" s="307"/>
      <c r="D32" s="307"/>
      <c r="E32" s="307"/>
      <c r="F32" s="307"/>
      <c r="G32" s="307"/>
      <c r="H32" s="306"/>
      <c r="I32" s="307"/>
      <c r="J32" s="307"/>
      <c r="K32" s="386"/>
      <c r="L32" s="307"/>
      <c r="M32" s="307"/>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4831" priority="221" stopIfTrue="1"/>
  </conditionalFormatting>
  <conditionalFormatting sqref="D1:D65220">
    <cfRule type="duplicateValues" dxfId="4830" priority="224" stopIfTrue="1"/>
  </conditionalFormatting>
  <conditionalFormatting sqref="D6">
    <cfRule type="expression" dxfId="4829" priority="23" stopIfTrue="1">
      <formula>IF(#REF!="TEN",TRUE,FALSE)</formula>
    </cfRule>
  </conditionalFormatting>
  <conditionalFormatting sqref="D10:D12">
    <cfRule type="expression" dxfId="482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2"/>
  <sheetViews>
    <sheetView zoomScale="120" zoomScaleNormal="120" workbookViewId="0">
      <pane ySplit="6" topLeftCell="A13" activePane="bottomLeft" state="frozen"/>
      <selection pane="bottomLeft" activeCell="F22" sqref="F22"/>
    </sheetView>
  </sheetViews>
  <sheetFormatPr defaultColWidth="24" defaultRowHeight="14.4"/>
  <cols>
    <col min="1" max="1" width="23.6640625" style="567" customWidth="1"/>
    <col min="2" max="2" width="8.5546875" style="567" hidden="1" customWidth="1"/>
    <col min="3" max="3" width="8.33203125" style="567" customWidth="1"/>
    <col min="4" max="4" width="6.33203125" style="567" customWidth="1"/>
    <col min="5" max="5" width="8.6640625" style="567" customWidth="1"/>
    <col min="6" max="7" width="9" style="567" customWidth="1"/>
    <col min="8" max="8" width="4.88671875" style="567" customWidth="1"/>
    <col min="9" max="9" width="6.88671875" style="567" customWidth="1"/>
    <col min="10" max="10" width="8.109375" style="567" customWidth="1"/>
    <col min="11" max="11" width="6.44140625" style="567" customWidth="1"/>
    <col min="12" max="13" width="8.109375" style="567" customWidth="1"/>
    <col min="14" max="14" width="7.6640625" style="567" customWidth="1"/>
    <col min="15" max="15" width="8.44140625" style="567" hidden="1" customWidth="1"/>
    <col min="16" max="16" width="6.6640625" style="567" hidden="1" customWidth="1"/>
    <col min="17" max="17" width="5.44140625" style="567" customWidth="1"/>
    <col min="18" max="18" width="24" style="567" customWidth="1"/>
    <col min="19" max="19" width="30.88671875" style="567" hidden="1" customWidth="1"/>
    <col min="20" max="20" width="24" style="567" hidden="1" customWidth="1"/>
    <col min="21" max="16384" width="24" style="567"/>
  </cols>
  <sheetData>
    <row r="1" spans="1:22" ht="11.7" customHeight="1">
      <c r="A1" s="1306" t="s">
        <v>0</v>
      </c>
      <c r="B1" s="1307"/>
      <c r="C1" s="1307"/>
      <c r="D1" s="1307"/>
      <c r="E1" s="1307"/>
      <c r="F1" s="1307"/>
      <c r="G1" s="1307"/>
      <c r="H1" s="1307"/>
      <c r="I1" s="1307"/>
      <c r="J1" s="1307"/>
      <c r="K1" s="1307"/>
      <c r="L1" s="1307"/>
      <c r="M1" s="1307"/>
      <c r="N1" s="1307"/>
      <c r="O1" s="1307"/>
      <c r="P1" s="1307"/>
      <c r="Q1" s="1307"/>
      <c r="R1" s="1308"/>
    </row>
    <row r="2" spans="1:22" ht="13.5" customHeight="1">
      <c r="A2" s="1281" t="s">
        <v>1</v>
      </c>
      <c r="C2" s="568"/>
      <c r="D2" s="568" t="s">
        <v>2</v>
      </c>
      <c r="E2" s="568"/>
      <c r="F2" s="568"/>
      <c r="G2" s="1284" t="s">
        <v>3</v>
      </c>
      <c r="H2" s="570"/>
      <c r="I2" s="607" t="s">
        <v>4</v>
      </c>
      <c r="J2" s="608"/>
      <c r="K2" s="570"/>
      <c r="L2" s="1309" t="s">
        <v>5</v>
      </c>
      <c r="M2" s="1309"/>
      <c r="N2" s="1310">
        <v>45747</v>
      </c>
      <c r="O2" s="1311"/>
      <c r="P2" s="1312"/>
      <c r="Q2" s="1286" t="s">
        <v>6</v>
      </c>
      <c r="R2" s="1288">
        <f ca="1">TODAY()</f>
        <v>46017</v>
      </c>
    </row>
    <row r="3" spans="1:22" ht="12.6" customHeight="1">
      <c r="A3" s="1282"/>
      <c r="C3" s="569"/>
      <c r="D3" s="569" t="s">
        <v>7</v>
      </c>
      <c r="E3" s="569"/>
      <c r="F3" s="569"/>
      <c r="G3" s="1285"/>
      <c r="I3" s="609" t="s">
        <v>8</v>
      </c>
      <c r="J3" s="610"/>
      <c r="K3" s="611"/>
      <c r="L3" s="1309" t="s">
        <v>5</v>
      </c>
      <c r="M3" s="1309"/>
      <c r="N3" s="1310">
        <v>45747</v>
      </c>
      <c r="O3" s="1311"/>
      <c r="P3" s="1312"/>
      <c r="Q3" s="1287"/>
      <c r="R3" s="1289"/>
    </row>
    <row r="4" spans="1:22" ht="7.2" customHeight="1">
      <c r="A4" s="571" t="s">
        <v>9</v>
      </c>
      <c r="B4" s="572"/>
      <c r="C4" s="572"/>
      <c r="D4" s="572"/>
      <c r="E4" s="572"/>
      <c r="F4" s="572"/>
      <c r="G4" s="572"/>
      <c r="H4" s="572"/>
      <c r="I4" s="572"/>
      <c r="J4" s="572"/>
      <c r="K4" s="572"/>
      <c r="L4" s="572"/>
      <c r="M4" s="572"/>
      <c r="N4" s="572"/>
      <c r="O4" s="612"/>
      <c r="P4" s="612"/>
      <c r="Q4" s="572"/>
      <c r="R4" s="628"/>
    </row>
    <row r="5" spans="1:22" ht="17.100000000000001" customHeight="1">
      <c r="A5" s="1283" t="s">
        <v>10</v>
      </c>
      <c r="B5" s="573" t="s">
        <v>11</v>
      </c>
      <c r="C5" s="1283" t="s">
        <v>12</v>
      </c>
      <c r="D5" s="1283" t="s">
        <v>13</v>
      </c>
      <c r="E5" s="1283"/>
      <c r="F5" s="1283" t="s">
        <v>14</v>
      </c>
      <c r="G5" s="1283"/>
      <c r="H5" s="1304" t="s">
        <v>2279</v>
      </c>
      <c r="I5" s="1305"/>
      <c r="J5" s="573" t="s">
        <v>16</v>
      </c>
      <c r="K5" s="1304" t="s">
        <v>2338</v>
      </c>
      <c r="L5" s="1305"/>
      <c r="M5" s="1305"/>
      <c r="N5" s="1305"/>
      <c r="O5" s="1283" t="s">
        <v>18</v>
      </c>
      <c r="P5" s="1283"/>
      <c r="Q5" s="1283" t="s">
        <v>19</v>
      </c>
      <c r="R5" s="1290"/>
    </row>
    <row r="6" spans="1:22" ht="21" customHeight="1" thickBot="1">
      <c r="A6" s="1283"/>
      <c r="B6" s="573"/>
      <c r="C6" s="1283"/>
      <c r="D6" s="574">
        <v>45656</v>
      </c>
      <c r="E6" s="631" t="s">
        <v>2337</v>
      </c>
      <c r="F6" s="574" t="s">
        <v>20</v>
      </c>
      <c r="G6" s="631" t="s">
        <v>2337</v>
      </c>
      <c r="H6" s="573" t="s">
        <v>18</v>
      </c>
      <c r="I6" s="573" t="s">
        <v>21</v>
      </c>
      <c r="J6" s="574" t="s">
        <v>20</v>
      </c>
      <c r="K6" s="573" t="s">
        <v>18</v>
      </c>
      <c r="L6" s="573" t="s">
        <v>22</v>
      </c>
      <c r="M6" s="573" t="s">
        <v>23</v>
      </c>
      <c r="N6" s="573" t="s">
        <v>21</v>
      </c>
      <c r="O6" s="574">
        <v>45536</v>
      </c>
      <c r="P6" s="574">
        <v>45474</v>
      </c>
      <c r="Q6" s="1283"/>
      <c r="R6" s="1290"/>
    </row>
    <row r="7" spans="1:22" s="566" customFormat="1" ht="12.75" hidden="1" customHeight="1">
      <c r="A7" s="575" t="s">
        <v>24</v>
      </c>
      <c r="B7" s="575">
        <v>215</v>
      </c>
      <c r="C7" s="575">
        <f>C8+C9</f>
        <v>189.53</v>
      </c>
      <c r="D7" s="575"/>
      <c r="E7" s="576">
        <f t="shared" ref="E7" si="0">E8+E9</f>
        <v>203</v>
      </c>
      <c r="F7" s="577">
        <f t="shared" ref="F7:G7" si="1">F8+F9</f>
        <v>199.84100000000001</v>
      </c>
      <c r="G7" s="577">
        <f t="shared" si="1"/>
        <v>199.84100000000001</v>
      </c>
      <c r="H7" s="575"/>
      <c r="I7" s="575"/>
      <c r="J7" s="575"/>
      <c r="K7" s="575"/>
      <c r="L7" s="575"/>
      <c r="M7" s="575"/>
      <c r="N7" s="575"/>
      <c r="O7" s="575"/>
      <c r="P7" s="575"/>
      <c r="Q7" s="1303"/>
      <c r="R7" s="1303"/>
    </row>
    <row r="8" spans="1:22" s="566" customFormat="1" ht="15" hidden="1" customHeight="1">
      <c r="A8" s="578" t="s">
        <v>25</v>
      </c>
      <c r="B8" s="579"/>
      <c r="C8" s="579">
        <v>101.1</v>
      </c>
      <c r="D8" s="580"/>
      <c r="E8" s="580">
        <f>215/2</f>
        <v>107.5</v>
      </c>
      <c r="F8" s="581">
        <v>101.1</v>
      </c>
      <c r="G8" s="579">
        <v>101.1</v>
      </c>
      <c r="H8" s="579"/>
      <c r="I8" s="579"/>
      <c r="J8" s="613"/>
      <c r="K8" s="579"/>
      <c r="L8" s="579"/>
      <c r="M8" s="579"/>
      <c r="N8" s="614"/>
      <c r="O8" s="579"/>
      <c r="P8" s="615"/>
      <c r="Q8" s="1300"/>
      <c r="R8" s="1301"/>
    </row>
    <row r="9" spans="1:22" s="566" customFormat="1" ht="15.75" hidden="1" customHeight="1">
      <c r="A9" s="582" t="s">
        <v>26</v>
      </c>
      <c r="B9" s="583"/>
      <c r="C9" s="583">
        <v>88.43</v>
      </c>
      <c r="D9" s="583"/>
      <c r="E9" s="580">
        <f>(65+65+41+20)/2</f>
        <v>95.5</v>
      </c>
      <c r="F9" s="584">
        <v>98.741</v>
      </c>
      <c r="G9" s="585">
        <v>98.741</v>
      </c>
      <c r="H9" s="583"/>
      <c r="I9" s="583"/>
      <c r="J9" s="616"/>
      <c r="K9" s="583"/>
      <c r="L9" s="583"/>
      <c r="M9" s="583"/>
      <c r="N9" s="617"/>
      <c r="O9" s="583"/>
      <c r="P9" s="618"/>
      <c r="Q9" s="1300"/>
      <c r="R9" s="1301"/>
    </row>
    <row r="10" spans="1:22" s="566" customFormat="1" ht="14.4" hidden="1" customHeight="1">
      <c r="A10" s="586" t="s">
        <v>27</v>
      </c>
      <c r="B10" s="587">
        <v>215</v>
      </c>
      <c r="C10" s="587">
        <f>C11+C12</f>
        <v>189.53</v>
      </c>
      <c r="D10" s="587">
        <f t="shared" ref="D10:O10" si="2">D11+D12</f>
        <v>0</v>
      </c>
      <c r="E10" s="588">
        <f t="shared" si="2"/>
        <v>203</v>
      </c>
      <c r="F10" s="589">
        <f t="shared" si="2"/>
        <v>189.52600000000001</v>
      </c>
      <c r="G10" s="589">
        <f t="shared" si="2"/>
        <v>184.55200000000002</v>
      </c>
      <c r="H10" s="587">
        <f t="shared" si="2"/>
        <v>14.88</v>
      </c>
      <c r="I10" s="589">
        <f t="shared" si="2"/>
        <v>6.08</v>
      </c>
      <c r="J10" s="589">
        <f t="shared" si="2"/>
        <v>3.9999999999906777E-3</v>
      </c>
      <c r="K10" s="587">
        <f t="shared" si="2"/>
        <v>0</v>
      </c>
      <c r="L10" s="587">
        <f t="shared" si="2"/>
        <v>0</v>
      </c>
      <c r="M10" s="587"/>
      <c r="N10" s="587">
        <f t="shared" si="2"/>
        <v>4.9740000000000002</v>
      </c>
      <c r="O10" s="589">
        <f t="shared" si="2"/>
        <v>0</v>
      </c>
      <c r="P10" s="587"/>
      <c r="Q10" s="1295"/>
      <c r="R10" s="1296"/>
    </row>
    <row r="11" spans="1:22" s="566" customFormat="1" ht="13.95" hidden="1" customHeight="1">
      <c r="A11" s="578" t="s">
        <v>25</v>
      </c>
      <c r="B11" s="579"/>
      <c r="C11" s="579">
        <v>101.1</v>
      </c>
      <c r="D11" s="579"/>
      <c r="E11" s="580">
        <f>215/2</f>
        <v>107.5</v>
      </c>
      <c r="F11" s="590">
        <f>G11+N11</f>
        <v>101.096</v>
      </c>
      <c r="G11" s="591">
        <v>101.096</v>
      </c>
      <c r="H11" s="579">
        <v>6.08</v>
      </c>
      <c r="I11" s="579">
        <v>6.08</v>
      </c>
      <c r="J11" s="619">
        <f>C11-G11-N11</f>
        <v>3.9999999999906777E-3</v>
      </c>
      <c r="K11" s="579"/>
      <c r="L11" s="579"/>
      <c r="M11" s="579"/>
      <c r="N11" s="620"/>
      <c r="O11" s="591"/>
      <c r="P11" s="621"/>
      <c r="Q11" s="1300"/>
      <c r="R11" s="1301"/>
    </row>
    <row r="12" spans="1:22" s="566" customFormat="1" ht="13.8" hidden="1">
      <c r="A12" s="592" t="s">
        <v>26</v>
      </c>
      <c r="B12" s="593"/>
      <c r="C12" s="583">
        <v>88.43</v>
      </c>
      <c r="D12" s="593"/>
      <c r="E12" s="580">
        <f>(65+65+41+20)/2</f>
        <v>95.5</v>
      </c>
      <c r="F12" s="594">
        <f>G12+N12</f>
        <v>88.43</v>
      </c>
      <c r="G12" s="593">
        <f>79.653+3.803</f>
        <v>83.456000000000003</v>
      </c>
      <c r="H12" s="593">
        <v>8.8000000000000007</v>
      </c>
      <c r="I12" s="593"/>
      <c r="J12" s="622">
        <f>C12-G12-N12</f>
        <v>0</v>
      </c>
      <c r="K12" s="593"/>
      <c r="L12" s="593"/>
      <c r="M12" s="593"/>
      <c r="N12" s="620">
        <v>4.9740000000000002</v>
      </c>
      <c r="O12" s="593"/>
      <c r="P12" s="623"/>
      <c r="Q12" s="1300"/>
      <c r="R12" s="1301"/>
    </row>
    <row r="13" spans="1:22" s="566" customFormat="1" ht="13.95" customHeight="1">
      <c r="A13" s="586" t="s">
        <v>28</v>
      </c>
      <c r="B13" s="587">
        <v>534</v>
      </c>
      <c r="C13" s="587">
        <f>C14+C15</f>
        <v>488</v>
      </c>
      <c r="D13" s="588">
        <f t="shared" ref="D13:P13" si="3">D14+D15</f>
        <v>0</v>
      </c>
      <c r="E13" s="588">
        <f t="shared" si="3"/>
        <v>488</v>
      </c>
      <c r="F13" s="587">
        <f t="shared" si="3"/>
        <v>486</v>
      </c>
      <c r="G13" s="587">
        <f t="shared" si="3"/>
        <v>485</v>
      </c>
      <c r="H13" s="587">
        <f t="shared" si="3"/>
        <v>9</v>
      </c>
      <c r="I13" s="587">
        <f t="shared" si="3"/>
        <v>6</v>
      </c>
      <c r="J13" s="587">
        <f t="shared" si="3"/>
        <v>2</v>
      </c>
      <c r="K13" s="587">
        <f>K14+K15</f>
        <v>0</v>
      </c>
      <c r="L13" s="587">
        <f t="shared" si="3"/>
        <v>2</v>
      </c>
      <c r="M13" s="587"/>
      <c r="N13" s="587">
        <f t="shared" si="3"/>
        <v>1</v>
      </c>
      <c r="O13" s="587">
        <f t="shared" si="3"/>
        <v>0</v>
      </c>
      <c r="P13" s="587">
        <f t="shared" si="3"/>
        <v>0</v>
      </c>
      <c r="Q13" s="1295"/>
      <c r="R13" s="1296"/>
    </row>
    <row r="14" spans="1:22" s="566" customFormat="1" ht="13.95" customHeight="1">
      <c r="A14" s="595" t="s">
        <v>25</v>
      </c>
      <c r="B14" s="596"/>
      <c r="C14" s="596">
        <v>265</v>
      </c>
      <c r="D14" s="597"/>
      <c r="E14" s="596">
        <v>265</v>
      </c>
      <c r="F14" s="598">
        <f>G14+N14</f>
        <v>265</v>
      </c>
      <c r="G14" s="596">
        <v>265</v>
      </c>
      <c r="H14" s="596">
        <v>5</v>
      </c>
      <c r="I14" s="624">
        <v>5</v>
      </c>
      <c r="J14" s="625">
        <f>C14-G14-N14</f>
        <v>0</v>
      </c>
      <c r="K14" s="596"/>
      <c r="L14" s="596"/>
      <c r="M14" s="596"/>
      <c r="N14" s="626"/>
      <c r="O14" s="596"/>
      <c r="P14" s="596"/>
      <c r="Q14" s="1302"/>
      <c r="R14" s="1292"/>
      <c r="S14" s="566">
        <v>9649905358</v>
      </c>
      <c r="T14" s="566" t="s">
        <v>29</v>
      </c>
      <c r="U14" s="629"/>
      <c r="V14" s="629"/>
    </row>
    <row r="15" spans="1:22" s="566" customFormat="1" ht="13.95" customHeight="1">
      <c r="A15" s="595" t="s">
        <v>26</v>
      </c>
      <c r="B15" s="596"/>
      <c r="C15" s="596">
        <v>223</v>
      </c>
      <c r="D15" s="597"/>
      <c r="E15" s="597">
        <v>223</v>
      </c>
      <c r="F15" s="598">
        <f>G15+N15</f>
        <v>221</v>
      </c>
      <c r="G15" s="596">
        <v>220</v>
      </c>
      <c r="H15" s="596">
        <v>4</v>
      </c>
      <c r="I15" s="624">
        <v>1</v>
      </c>
      <c r="J15" s="625">
        <f>C15-G15-N15</f>
        <v>2</v>
      </c>
      <c r="K15" s="596"/>
      <c r="L15" s="596">
        <v>2</v>
      </c>
      <c r="M15" s="596">
        <v>1</v>
      </c>
      <c r="N15" s="626">
        <v>1</v>
      </c>
      <c r="O15" s="596"/>
      <c r="P15" s="596"/>
      <c r="Q15" s="1276" t="s">
        <v>2359</v>
      </c>
      <c r="R15" s="1277"/>
      <c r="S15" s="566">
        <v>7014675307</v>
      </c>
      <c r="T15" s="566" t="s">
        <v>30</v>
      </c>
      <c r="U15" s="629"/>
    </row>
    <row r="16" spans="1:22" s="566" customFormat="1" ht="15" customHeight="1" thickBot="1">
      <c r="A16" s="599" t="s">
        <v>31</v>
      </c>
      <c r="B16" s="600"/>
      <c r="C16" s="600"/>
      <c r="D16" s="600"/>
      <c r="E16" s="596"/>
      <c r="F16" s="600"/>
      <c r="G16" s="600"/>
      <c r="H16" s="600"/>
      <c r="I16" s="600"/>
      <c r="J16" s="593"/>
      <c r="K16" s="632" t="s">
        <v>32</v>
      </c>
      <c r="L16" s="632" t="s">
        <v>2258</v>
      </c>
      <c r="M16" s="627"/>
      <c r="N16" s="627"/>
      <c r="O16" s="627"/>
      <c r="P16" s="627"/>
      <c r="Q16" s="1298"/>
      <c r="R16" s="1299"/>
    </row>
    <row r="17" spans="1:22" s="566" customFormat="1" ht="13.95" customHeight="1">
      <c r="A17" s="586" t="s">
        <v>33</v>
      </c>
      <c r="B17" s="587">
        <v>534</v>
      </c>
      <c r="C17" s="587">
        <f>C18+C19</f>
        <v>488</v>
      </c>
      <c r="D17" s="588">
        <f>D18+D19</f>
        <v>0</v>
      </c>
      <c r="E17" s="588">
        <f t="shared" ref="E17:M17" si="4">E18+E19</f>
        <v>488</v>
      </c>
      <c r="F17" s="587">
        <f t="shared" si="4"/>
        <v>369</v>
      </c>
      <c r="G17" s="587">
        <f t="shared" si="4"/>
        <v>365</v>
      </c>
      <c r="H17" s="587">
        <f t="shared" si="4"/>
        <v>36</v>
      </c>
      <c r="I17" s="587">
        <f t="shared" si="4"/>
        <v>24</v>
      </c>
      <c r="J17" s="587">
        <f t="shared" si="4"/>
        <v>119</v>
      </c>
      <c r="K17" s="587">
        <f t="shared" si="4"/>
        <v>0</v>
      </c>
      <c r="L17" s="587">
        <f t="shared" si="4"/>
        <v>4</v>
      </c>
      <c r="M17" s="587">
        <f t="shared" si="4"/>
        <v>1</v>
      </c>
      <c r="N17" s="587">
        <f t="shared" ref="N17:P17" si="5">N18+N19</f>
        <v>4</v>
      </c>
      <c r="O17" s="587">
        <f t="shared" si="5"/>
        <v>0</v>
      </c>
      <c r="P17" s="587">
        <f t="shared" si="5"/>
        <v>0</v>
      </c>
      <c r="Q17" s="1295"/>
      <c r="R17" s="1296"/>
    </row>
    <row r="18" spans="1:22" s="566" customFormat="1" ht="13.95" customHeight="1">
      <c r="A18" s="595" t="s">
        <v>25</v>
      </c>
      <c r="B18" s="596"/>
      <c r="C18" s="596">
        <v>265</v>
      </c>
      <c r="D18" s="597"/>
      <c r="E18" s="596">
        <v>265</v>
      </c>
      <c r="F18" s="598">
        <f>G18+N18</f>
        <v>201</v>
      </c>
      <c r="G18" s="596">
        <v>201</v>
      </c>
      <c r="H18" s="596">
        <v>20</v>
      </c>
      <c r="I18" s="596">
        <v>11</v>
      </c>
      <c r="J18" s="625">
        <f>C18-G18-N18</f>
        <v>64</v>
      </c>
      <c r="K18" s="596"/>
      <c r="L18" s="596">
        <v>2</v>
      </c>
      <c r="M18" s="596"/>
      <c r="N18" s="626"/>
      <c r="O18" s="596"/>
      <c r="P18" s="596"/>
      <c r="Q18" s="1291"/>
      <c r="R18" s="1297"/>
      <c r="U18" s="629"/>
      <c r="V18" s="629"/>
    </row>
    <row r="19" spans="1:22" s="566" customFormat="1" ht="13.95" customHeight="1">
      <c r="A19" s="595" t="s">
        <v>26</v>
      </c>
      <c r="B19" s="596"/>
      <c r="C19" s="596">
        <v>223</v>
      </c>
      <c r="D19" s="597"/>
      <c r="E19" s="596">
        <v>223</v>
      </c>
      <c r="F19" s="598">
        <f>G19+N19</f>
        <v>168</v>
      </c>
      <c r="G19" s="596">
        <v>164</v>
      </c>
      <c r="H19" s="596">
        <v>16</v>
      </c>
      <c r="I19" s="596">
        <v>13</v>
      </c>
      <c r="J19" s="625">
        <f>C19-G19-N19</f>
        <v>55</v>
      </c>
      <c r="K19" s="596"/>
      <c r="L19" s="596">
        <v>2</v>
      </c>
      <c r="M19" s="596">
        <v>1</v>
      </c>
      <c r="N19" s="626">
        <v>4</v>
      </c>
      <c r="O19" s="596"/>
      <c r="P19" s="596"/>
      <c r="Q19" s="1276" t="s">
        <v>2356</v>
      </c>
      <c r="R19" s="1277"/>
      <c r="U19" s="629"/>
      <c r="V19" s="629"/>
    </row>
    <row r="20" spans="1:22" s="566" customFormat="1" ht="15" customHeight="1" thickBot="1">
      <c r="A20" s="599" t="s">
        <v>31</v>
      </c>
      <c r="B20" s="600"/>
      <c r="C20" s="600"/>
      <c r="D20" s="600"/>
      <c r="E20" s="600"/>
      <c r="F20" s="600"/>
      <c r="G20" s="600"/>
      <c r="H20" s="600"/>
      <c r="I20" s="600"/>
      <c r="J20" s="593"/>
      <c r="K20" s="632" t="s">
        <v>34</v>
      </c>
      <c r="L20" s="632" t="s">
        <v>2342</v>
      </c>
      <c r="M20" s="596"/>
      <c r="N20" s="627"/>
      <c r="O20" s="627"/>
      <c r="P20" s="627"/>
      <c r="Q20" s="1298"/>
      <c r="R20" s="1299"/>
      <c r="U20" s="753"/>
    </row>
    <row r="21" spans="1:22" s="566" customFormat="1" ht="15" customHeight="1">
      <c r="A21" s="586" t="s">
        <v>35</v>
      </c>
      <c r="B21" s="587">
        <v>215</v>
      </c>
      <c r="C21" s="601">
        <f>C22+C23</f>
        <v>189.53</v>
      </c>
      <c r="D21" s="588">
        <f t="shared" ref="D21:H21" si="6">D22+D23</f>
        <v>0</v>
      </c>
      <c r="E21" s="588">
        <f t="shared" si="6"/>
        <v>189.53</v>
      </c>
      <c r="F21" s="601">
        <f t="shared" si="6"/>
        <v>95.792000000000002</v>
      </c>
      <c r="G21" s="589">
        <f t="shared" si="6"/>
        <v>94.742999999999995</v>
      </c>
      <c r="H21" s="587">
        <f t="shared" si="6"/>
        <v>0</v>
      </c>
      <c r="I21" s="589">
        <f t="shared" ref="I21:M21" si="7">I22+I23</f>
        <v>9.18</v>
      </c>
      <c r="J21" s="589">
        <f t="shared" si="7"/>
        <v>93.738</v>
      </c>
      <c r="K21" s="587">
        <f>K22+K23</f>
        <v>0</v>
      </c>
      <c r="L21" s="587">
        <f t="shared" si="7"/>
        <v>0.83199999999999996</v>
      </c>
      <c r="M21" s="587">
        <f t="shared" si="7"/>
        <v>0</v>
      </c>
      <c r="N21" s="587">
        <f t="shared" ref="N21:O21" si="8">N22+N23</f>
        <v>1.0489999999999999</v>
      </c>
      <c r="O21" s="589">
        <f t="shared" si="8"/>
        <v>0</v>
      </c>
      <c r="P21" s="587">
        <v>15</v>
      </c>
      <c r="Q21" s="1293"/>
      <c r="R21" s="1294"/>
      <c r="S21" s="630"/>
      <c r="U21" s="753"/>
    </row>
    <row r="22" spans="1:22" s="566" customFormat="1" ht="13.8">
      <c r="A22" s="595" t="s">
        <v>25</v>
      </c>
      <c r="B22" s="596"/>
      <c r="C22" s="579">
        <v>101.1</v>
      </c>
      <c r="D22" s="597"/>
      <c r="E22" s="580">
        <v>101.1</v>
      </c>
      <c r="F22" s="598">
        <f>G22+N22</f>
        <v>52.283999999999999</v>
      </c>
      <c r="G22" s="596">
        <v>52.283999999999999</v>
      </c>
      <c r="H22" s="596"/>
      <c r="I22" s="596"/>
      <c r="J22" s="625">
        <f>C22-G22-N22</f>
        <v>48.815999999999995</v>
      </c>
      <c r="K22" s="596"/>
      <c r="L22" s="596"/>
      <c r="M22" s="596"/>
      <c r="N22" s="626"/>
      <c r="O22" s="596"/>
      <c r="P22" s="596"/>
      <c r="Q22" s="1291"/>
      <c r="R22" s="1292"/>
      <c r="S22" s="630"/>
      <c r="U22" s="754"/>
    </row>
    <row r="23" spans="1:22" s="566" customFormat="1" ht="13.8">
      <c r="A23" s="595" t="s">
        <v>26</v>
      </c>
      <c r="B23" s="596"/>
      <c r="C23" s="596">
        <v>88.43</v>
      </c>
      <c r="D23" s="597"/>
      <c r="E23" s="597">
        <v>88.43</v>
      </c>
      <c r="F23" s="598">
        <f>G23+N23</f>
        <v>43.507999999999996</v>
      </c>
      <c r="G23" s="596">
        <v>42.458999999999996</v>
      </c>
      <c r="H23" s="596"/>
      <c r="I23" s="596">
        <v>9.18</v>
      </c>
      <c r="J23" s="625">
        <f>C23-G23-N23</f>
        <v>44.922000000000011</v>
      </c>
      <c r="K23" s="596"/>
      <c r="L23" s="596">
        <v>0.83199999999999996</v>
      </c>
      <c r="M23" s="596"/>
      <c r="N23" s="626">
        <v>1.0489999999999999</v>
      </c>
      <c r="O23" s="596"/>
      <c r="P23" s="596"/>
      <c r="Q23" s="1291"/>
      <c r="R23" s="1292"/>
      <c r="S23" s="630"/>
      <c r="U23" s="629"/>
    </row>
    <row r="24" spans="1:22" s="566" customFormat="1" ht="15" customHeight="1" thickBot="1">
      <c r="A24" s="602" t="s">
        <v>31</v>
      </c>
      <c r="B24" s="583"/>
      <c r="C24" s="603"/>
      <c r="D24" s="583"/>
      <c r="E24" s="583"/>
      <c r="F24" s="583"/>
      <c r="G24" s="583"/>
      <c r="H24" s="583"/>
      <c r="I24" s="583"/>
      <c r="J24" s="583"/>
      <c r="K24" s="583"/>
      <c r="L24" s="633" t="s">
        <v>2300</v>
      </c>
      <c r="M24" s="583"/>
      <c r="N24" s="583"/>
      <c r="O24" s="583"/>
      <c r="P24" s="583"/>
      <c r="Q24" s="1278"/>
      <c r="R24" s="1279"/>
      <c r="S24" s="630"/>
    </row>
    <row r="25" spans="1:22">
      <c r="A25" s="586" t="s">
        <v>36</v>
      </c>
      <c r="B25" s="587">
        <v>215</v>
      </c>
      <c r="C25" s="587">
        <f>C26+C27</f>
        <v>189.53</v>
      </c>
      <c r="D25" s="588">
        <f t="shared" ref="D25:M25" si="9">D26+D27</f>
        <v>0</v>
      </c>
      <c r="E25" s="588">
        <f t="shared" si="9"/>
        <v>189.53</v>
      </c>
      <c r="F25" s="589">
        <f t="shared" si="9"/>
        <v>89.984000000000009</v>
      </c>
      <c r="G25" s="589">
        <f t="shared" si="9"/>
        <v>88.935000000000002</v>
      </c>
      <c r="H25" s="587">
        <f t="shared" si="9"/>
        <v>0</v>
      </c>
      <c r="I25" s="589">
        <f t="shared" si="9"/>
        <v>14.161</v>
      </c>
      <c r="J25" s="589">
        <f t="shared" si="9"/>
        <v>99.545999999999992</v>
      </c>
      <c r="K25" s="587">
        <f t="shared" si="9"/>
        <v>0</v>
      </c>
      <c r="L25" s="587">
        <f t="shared" si="9"/>
        <v>5.8079999999999998</v>
      </c>
      <c r="M25" s="587">
        <f t="shared" si="9"/>
        <v>1.0489999999999999</v>
      </c>
      <c r="N25" s="587">
        <f t="shared" ref="N25:O25" si="10">N26+N27</f>
        <v>1.0489999999999999</v>
      </c>
      <c r="O25" s="589">
        <f t="shared" si="10"/>
        <v>0</v>
      </c>
      <c r="P25" s="587">
        <v>15</v>
      </c>
      <c r="Q25" s="1293"/>
      <c r="R25" s="1294"/>
    </row>
    <row r="26" spans="1:22" ht="14.4" customHeight="1">
      <c r="A26" s="595" t="s">
        <v>25</v>
      </c>
      <c r="B26" s="596"/>
      <c r="C26" s="579">
        <v>101.1</v>
      </c>
      <c r="D26" s="597"/>
      <c r="E26" s="580">
        <v>101.1</v>
      </c>
      <c r="F26" s="604">
        <f>G26+N26</f>
        <v>49.703000000000003</v>
      </c>
      <c r="G26" s="596">
        <v>49.703000000000003</v>
      </c>
      <c r="H26" s="596"/>
      <c r="I26" s="596">
        <v>4.9809999999999999</v>
      </c>
      <c r="J26" s="619">
        <f>C26-G26-N26</f>
        <v>51.396999999999991</v>
      </c>
      <c r="K26" s="596"/>
      <c r="L26" s="596">
        <f>7.562-4.981</f>
        <v>2.5810000000000004</v>
      </c>
      <c r="M26" s="596"/>
      <c r="N26" s="626"/>
      <c r="O26" s="596"/>
      <c r="P26" s="596"/>
      <c r="Q26" s="1291"/>
      <c r="R26" s="1292"/>
    </row>
    <row r="27" spans="1:22" ht="14.4" customHeight="1">
      <c r="A27" s="595" t="s">
        <v>26</v>
      </c>
      <c r="B27" s="596"/>
      <c r="C27" s="596">
        <v>88.43</v>
      </c>
      <c r="D27" s="597"/>
      <c r="E27" s="597">
        <v>88.43</v>
      </c>
      <c r="F27" s="604">
        <f>G27+N27</f>
        <v>40.280999999999999</v>
      </c>
      <c r="G27" s="596">
        <v>39.231999999999999</v>
      </c>
      <c r="H27" s="596"/>
      <c r="I27" s="596">
        <v>9.18</v>
      </c>
      <c r="J27" s="619">
        <f>C27-G27-N27</f>
        <v>48.149000000000008</v>
      </c>
      <c r="K27" s="596"/>
      <c r="L27" s="596">
        <v>3.2269999999999999</v>
      </c>
      <c r="M27" s="596">
        <v>1.0489999999999999</v>
      </c>
      <c r="N27" s="626">
        <v>1.0489999999999999</v>
      </c>
      <c r="O27" s="596"/>
      <c r="P27" s="596"/>
      <c r="Q27" s="1276" t="s">
        <v>2358</v>
      </c>
      <c r="R27" s="1277"/>
    </row>
    <row r="28" spans="1:22">
      <c r="A28" s="602" t="s">
        <v>31</v>
      </c>
      <c r="B28" s="583"/>
      <c r="C28" s="603"/>
      <c r="D28" s="583"/>
      <c r="E28" s="583"/>
      <c r="F28" s="583"/>
      <c r="G28" s="583"/>
      <c r="H28" s="583"/>
      <c r="I28" s="583"/>
      <c r="J28" s="583"/>
      <c r="K28" s="583"/>
      <c r="L28" s="633" t="s">
        <v>2300</v>
      </c>
      <c r="M28" s="583"/>
      <c r="N28" s="583"/>
      <c r="O28" s="583"/>
      <c r="P28" s="583"/>
      <c r="Q28" s="1278"/>
      <c r="R28" s="1279"/>
    </row>
    <row r="29" spans="1:22">
      <c r="Q29" s="1280"/>
      <c r="R29" s="1280"/>
    </row>
    <row r="30" spans="1:22">
      <c r="F30" s="605"/>
    </row>
    <row r="32" spans="1:22" ht="18">
      <c r="A32" s="606"/>
      <c r="C32"/>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46"/>
  <sheetViews>
    <sheetView topLeftCell="A228" workbookViewId="0">
      <selection activeCell="F247" sqref="F247"/>
    </sheetView>
  </sheetViews>
  <sheetFormatPr defaultColWidth="7.88671875" defaultRowHeight="12.9" customHeight="1"/>
  <cols>
    <col min="1" max="1" width="5.109375" style="333" customWidth="1"/>
    <col min="2" max="2" width="8.109375" style="333" customWidth="1"/>
    <col min="3" max="3" width="5.33203125" style="333" hidden="1" customWidth="1"/>
    <col min="4" max="4" width="8.44140625" style="333" customWidth="1"/>
    <col min="5" max="5" width="9.33203125" style="333" customWidth="1"/>
    <col min="6" max="6" width="9.109375" style="333" customWidth="1"/>
    <col min="7" max="7" width="9.88671875" style="333" customWidth="1"/>
    <col min="8" max="8" width="10.109375" style="334" customWidth="1"/>
    <col min="9" max="9" width="11" style="335" customWidth="1"/>
    <col min="10" max="10" width="22" style="333" customWidth="1"/>
    <col min="11" max="11" width="12.109375" style="484" customWidth="1"/>
    <col min="12" max="12" width="16" style="335" customWidth="1"/>
    <col min="13" max="13" width="52.33203125" style="335" customWidth="1"/>
    <col min="14" max="17" width="7.88671875" style="333" hidden="1" customWidth="1"/>
    <col min="18" max="18" width="12.44140625" style="333" customWidth="1"/>
    <col min="19" max="16384" width="7.88671875" style="333"/>
  </cols>
  <sheetData>
    <row r="1" spans="1:13" ht="12">
      <c r="A1" s="336" t="s">
        <v>37</v>
      </c>
      <c r="B1" s="337"/>
      <c r="C1" s="338"/>
      <c r="D1" s="338"/>
      <c r="E1" s="338"/>
      <c r="F1" s="338"/>
      <c r="G1" s="338"/>
      <c r="H1" s="339"/>
      <c r="I1" s="340"/>
      <c r="L1" s="335" t="s">
        <v>38</v>
      </c>
      <c r="M1" s="485">
        <f ca="1">TODAY()</f>
        <v>46017</v>
      </c>
    </row>
    <row r="2" spans="1:13" ht="12">
      <c r="A2" s="341" t="s">
        <v>39</v>
      </c>
      <c r="B2" s="342"/>
      <c r="C2" s="343"/>
      <c r="D2" s="343"/>
      <c r="E2" s="343"/>
      <c r="F2" s="343"/>
      <c r="G2" s="343"/>
      <c r="H2" s="344"/>
      <c r="I2" s="345"/>
    </row>
    <row r="3" spans="1:13" ht="12">
      <c r="A3" s="341" t="s">
        <v>40</v>
      </c>
      <c r="B3" s="341"/>
      <c r="C3" s="346"/>
      <c r="D3" s="346"/>
      <c r="E3" s="346"/>
      <c r="F3" s="346"/>
      <c r="G3" s="346"/>
      <c r="H3" s="347"/>
      <c r="I3" s="348"/>
    </row>
    <row r="4" spans="1:13" s="332" customFormat="1" ht="12">
      <c r="A4" s="1274" t="s">
        <v>41</v>
      </c>
      <c r="B4" s="1274" t="s">
        <v>42</v>
      </c>
      <c r="C4" s="1275" t="s">
        <v>43</v>
      </c>
      <c r="D4" s="1270" t="s">
        <v>44</v>
      </c>
      <c r="E4" s="1270" t="s">
        <v>45</v>
      </c>
      <c r="F4" s="1270" t="s">
        <v>46</v>
      </c>
      <c r="G4" s="1271" t="s">
        <v>47</v>
      </c>
      <c r="H4" s="1273" t="s">
        <v>48</v>
      </c>
      <c r="I4" s="1270" t="s">
        <v>49</v>
      </c>
      <c r="J4" s="1269" t="s">
        <v>50</v>
      </c>
      <c r="K4" s="1269" t="s">
        <v>51</v>
      </c>
      <c r="L4" s="1269" t="s">
        <v>52</v>
      </c>
      <c r="M4" s="1269" t="s">
        <v>19</v>
      </c>
    </row>
    <row r="5" spans="1:13" s="332" customFormat="1" ht="12">
      <c r="A5" s="1274"/>
      <c r="B5" s="1274"/>
      <c r="C5" s="1275"/>
      <c r="D5" s="1270"/>
      <c r="E5" s="1270"/>
      <c r="F5" s="1270"/>
      <c r="G5" s="1272"/>
      <c r="H5" s="1273"/>
      <c r="I5" s="1270"/>
      <c r="J5" s="1269"/>
      <c r="K5" s="1269"/>
      <c r="L5" s="1269"/>
      <c r="M5" s="1269"/>
    </row>
    <row r="6" spans="1:13" ht="12.9" customHeight="1">
      <c r="A6" s="301"/>
      <c r="B6" s="357">
        <v>45261</v>
      </c>
      <c r="C6" s="307"/>
      <c r="D6" s="301"/>
      <c r="E6" s="307"/>
      <c r="F6" s="307"/>
      <c r="G6" s="307"/>
      <c r="H6" s="306"/>
      <c r="I6" s="307"/>
      <c r="J6" s="304"/>
      <c r="K6" s="304"/>
      <c r="L6" s="307"/>
      <c r="M6" s="307"/>
    </row>
    <row r="7" spans="1:13" ht="12.9" customHeight="1">
      <c r="A7" s="307">
        <v>1</v>
      </c>
      <c r="B7" s="307">
        <v>1</v>
      </c>
      <c r="C7" s="307"/>
      <c r="D7" s="305" t="s">
        <v>53</v>
      </c>
      <c r="E7" s="307" t="s">
        <v>54</v>
      </c>
      <c r="F7" s="307" t="s">
        <v>55</v>
      </c>
      <c r="G7" s="307" t="s">
        <v>56</v>
      </c>
      <c r="H7" s="306" t="s">
        <v>57</v>
      </c>
      <c r="I7" s="307" t="s">
        <v>58</v>
      </c>
      <c r="J7" s="304" t="s">
        <v>59</v>
      </c>
      <c r="K7" s="304" t="s">
        <v>60</v>
      </c>
      <c r="L7" s="304" t="s">
        <v>61</v>
      </c>
      <c r="M7" s="305" t="s">
        <v>62</v>
      </c>
    </row>
    <row r="8" spans="1:13" ht="12.9" customHeight="1">
      <c r="A8" s="307">
        <v>2</v>
      </c>
      <c r="B8" s="307">
        <v>2</v>
      </c>
      <c r="C8" s="307"/>
      <c r="D8" s="305" t="s">
        <v>63</v>
      </c>
      <c r="E8" s="302" t="s">
        <v>64</v>
      </c>
      <c r="F8" s="307" t="s">
        <v>55</v>
      </c>
      <c r="G8" s="307" t="s">
        <v>65</v>
      </c>
      <c r="H8" s="306" t="s">
        <v>66</v>
      </c>
      <c r="I8" s="307" t="s">
        <v>67</v>
      </c>
      <c r="J8" s="645" t="s">
        <v>693</v>
      </c>
      <c r="K8" s="304" t="s">
        <v>68</v>
      </c>
      <c r="L8" s="304" t="s">
        <v>69</v>
      </c>
      <c r="M8" s="305" t="s">
        <v>62</v>
      </c>
    </row>
    <row r="9" spans="1:13" ht="12.9" customHeight="1">
      <c r="A9" s="307">
        <v>3</v>
      </c>
      <c r="B9" s="307">
        <v>3</v>
      </c>
      <c r="C9" s="307"/>
      <c r="D9" s="305" t="s">
        <v>70</v>
      </c>
      <c r="E9" s="307" t="s">
        <v>54</v>
      </c>
      <c r="F9" s="307" t="s">
        <v>55</v>
      </c>
      <c r="G9" s="307" t="s">
        <v>57</v>
      </c>
      <c r="H9" s="306" t="s">
        <v>71</v>
      </c>
      <c r="I9" s="307" t="s">
        <v>67</v>
      </c>
      <c r="J9" s="304" t="s">
        <v>59</v>
      </c>
      <c r="K9" s="304" t="s">
        <v>60</v>
      </c>
      <c r="L9" s="304" t="s">
        <v>61</v>
      </c>
      <c r="M9" s="305" t="s">
        <v>62</v>
      </c>
    </row>
    <row r="10" spans="1:13" ht="12.9" customHeight="1">
      <c r="A10" s="307">
        <v>4</v>
      </c>
      <c r="B10" s="307">
        <v>4</v>
      </c>
      <c r="C10" s="307"/>
      <c r="D10" s="305" t="s">
        <v>72</v>
      </c>
      <c r="E10" s="302" t="s">
        <v>64</v>
      </c>
      <c r="F10" s="302" t="s">
        <v>55</v>
      </c>
      <c r="G10" s="307" t="s">
        <v>65</v>
      </c>
      <c r="H10" s="306" t="s">
        <v>73</v>
      </c>
      <c r="I10" s="307" t="s">
        <v>74</v>
      </c>
      <c r="J10" s="645" t="s">
        <v>693</v>
      </c>
      <c r="K10" s="304" t="s">
        <v>75</v>
      </c>
      <c r="L10" s="304" t="s">
        <v>69</v>
      </c>
      <c r="M10" s="305" t="s">
        <v>62</v>
      </c>
    </row>
    <row r="11" spans="1:13" ht="12.9" customHeight="1">
      <c r="A11" s="307">
        <v>5</v>
      </c>
      <c r="B11" s="307">
        <v>5</v>
      </c>
      <c r="C11" s="307"/>
      <c r="D11" s="305" t="s">
        <v>76</v>
      </c>
      <c r="E11" s="302" t="s">
        <v>64</v>
      </c>
      <c r="F11" s="307" t="s">
        <v>55</v>
      </c>
      <c r="G11" s="307" t="s">
        <v>71</v>
      </c>
      <c r="H11" s="306" t="s">
        <v>74</v>
      </c>
      <c r="I11" s="307" t="s">
        <v>74</v>
      </c>
      <c r="J11" s="304" t="s">
        <v>59</v>
      </c>
      <c r="K11" s="304" t="s">
        <v>60</v>
      </c>
      <c r="L11" s="304" t="s">
        <v>61</v>
      </c>
      <c r="M11" s="305" t="s">
        <v>62</v>
      </c>
    </row>
    <row r="12" spans="1:13" ht="12.9" customHeight="1">
      <c r="A12" s="307">
        <v>6</v>
      </c>
      <c r="B12" s="307">
        <v>6</v>
      </c>
      <c r="C12" s="307"/>
      <c r="D12" s="305" t="s">
        <v>77</v>
      </c>
      <c r="E12" s="302" t="s">
        <v>64</v>
      </c>
      <c r="F12" s="307" t="s">
        <v>55</v>
      </c>
      <c r="G12" s="307" t="s">
        <v>65</v>
      </c>
      <c r="H12" s="306" t="s">
        <v>78</v>
      </c>
      <c r="I12" s="307" t="s">
        <v>79</v>
      </c>
      <c r="J12" s="304" t="s">
        <v>80</v>
      </c>
      <c r="K12" s="304" t="s">
        <v>60</v>
      </c>
      <c r="L12" s="304" t="s">
        <v>69</v>
      </c>
      <c r="M12" s="305" t="s">
        <v>62</v>
      </c>
    </row>
    <row r="13" spans="1:13" ht="12">
      <c r="A13" s="307">
        <v>7</v>
      </c>
      <c r="B13" s="307">
        <v>7</v>
      </c>
      <c r="C13" s="307"/>
      <c r="D13" s="305" t="s">
        <v>81</v>
      </c>
      <c r="E13" s="307" t="s">
        <v>82</v>
      </c>
      <c r="F13" s="307" t="s">
        <v>55</v>
      </c>
      <c r="G13" s="307" t="s">
        <v>83</v>
      </c>
      <c r="H13" s="306" t="s">
        <v>84</v>
      </c>
      <c r="I13" s="307" t="s">
        <v>79</v>
      </c>
      <c r="J13" s="304" t="s">
        <v>59</v>
      </c>
      <c r="K13" s="304" t="s">
        <v>60</v>
      </c>
      <c r="L13" s="304" t="s">
        <v>61</v>
      </c>
      <c r="M13" s="305" t="s">
        <v>62</v>
      </c>
    </row>
    <row r="14" spans="1:13" ht="12.9" customHeight="1">
      <c r="A14" s="307">
        <v>8</v>
      </c>
      <c r="B14" s="307">
        <v>8</v>
      </c>
      <c r="C14" s="307"/>
      <c r="D14" s="305" t="s">
        <v>85</v>
      </c>
      <c r="E14" s="307" t="s">
        <v>82</v>
      </c>
      <c r="F14" s="307" t="s">
        <v>55</v>
      </c>
      <c r="G14" s="307" t="s">
        <v>67</v>
      </c>
      <c r="H14" s="306" t="s">
        <v>78</v>
      </c>
      <c r="I14" s="307" t="s">
        <v>86</v>
      </c>
      <c r="J14" s="645" t="s">
        <v>693</v>
      </c>
      <c r="K14" s="304" t="s">
        <v>68</v>
      </c>
      <c r="L14" s="304" t="s">
        <v>69</v>
      </c>
      <c r="M14" s="305" t="s">
        <v>62</v>
      </c>
    </row>
    <row r="15" spans="1:13" ht="12">
      <c r="A15" s="307">
        <v>9</v>
      </c>
      <c r="B15" s="307">
        <v>9</v>
      </c>
      <c r="C15" s="307"/>
      <c r="D15" s="305" t="s">
        <v>87</v>
      </c>
      <c r="E15" s="307" t="s">
        <v>64</v>
      </c>
      <c r="F15" s="307" t="s">
        <v>55</v>
      </c>
      <c r="G15" s="307" t="s">
        <v>74</v>
      </c>
      <c r="H15" s="306" t="s">
        <v>86</v>
      </c>
      <c r="I15" s="307" t="s">
        <v>88</v>
      </c>
      <c r="J15" s="304" t="s">
        <v>59</v>
      </c>
      <c r="K15" s="304" t="s">
        <v>60</v>
      </c>
      <c r="L15" s="304" t="s">
        <v>61</v>
      </c>
      <c r="M15" s="305" t="s">
        <v>62</v>
      </c>
    </row>
    <row r="16" spans="1:13" ht="12">
      <c r="A16" s="307">
        <v>10</v>
      </c>
      <c r="B16" s="307">
        <v>10</v>
      </c>
      <c r="C16" s="307"/>
      <c r="D16" s="305" t="s">
        <v>89</v>
      </c>
      <c r="E16" s="307" t="s">
        <v>64</v>
      </c>
      <c r="F16" s="307" t="s">
        <v>55</v>
      </c>
      <c r="G16" s="307" t="s">
        <v>83</v>
      </c>
      <c r="H16" s="306" t="s">
        <v>88</v>
      </c>
      <c r="I16" s="307" t="s">
        <v>90</v>
      </c>
      <c r="J16" s="307" t="s">
        <v>91</v>
      </c>
      <c r="K16" s="386" t="s">
        <v>92</v>
      </c>
      <c r="L16" s="307" t="s">
        <v>93</v>
      </c>
      <c r="M16" s="305" t="s">
        <v>62</v>
      </c>
    </row>
    <row r="17" spans="1:14" ht="12.9" customHeight="1">
      <c r="A17" s="307">
        <v>11</v>
      </c>
      <c r="B17" s="307">
        <v>11</v>
      </c>
      <c r="C17" s="349"/>
      <c r="D17" s="305" t="s">
        <v>94</v>
      </c>
      <c r="E17" s="302" t="s">
        <v>64</v>
      </c>
      <c r="F17" s="302" t="s">
        <v>55</v>
      </c>
      <c r="G17" s="307" t="s">
        <v>65</v>
      </c>
      <c r="H17" s="306" t="s">
        <v>88</v>
      </c>
      <c r="I17" s="307" t="s">
        <v>95</v>
      </c>
      <c r="J17" s="645" t="s">
        <v>693</v>
      </c>
      <c r="K17" s="304" t="s">
        <v>68</v>
      </c>
      <c r="L17" s="304" t="s">
        <v>69</v>
      </c>
      <c r="M17" s="305" t="s">
        <v>62</v>
      </c>
      <c r="N17" s="375" t="s">
        <v>96</v>
      </c>
    </row>
    <row r="18" spans="1:14" ht="12">
      <c r="A18" s="307">
        <v>12</v>
      </c>
      <c r="B18" s="307">
        <v>12</v>
      </c>
      <c r="C18" s="307"/>
      <c r="D18" s="305" t="s">
        <v>97</v>
      </c>
      <c r="E18" s="307" t="s">
        <v>98</v>
      </c>
      <c r="F18" s="307" t="s">
        <v>55</v>
      </c>
      <c r="G18" s="307" t="s">
        <v>79</v>
      </c>
      <c r="H18" s="306" t="s">
        <v>90</v>
      </c>
      <c r="I18" s="307" t="s">
        <v>95</v>
      </c>
      <c r="J18" s="307" t="s">
        <v>59</v>
      </c>
      <c r="K18" s="386" t="s">
        <v>99</v>
      </c>
      <c r="L18" s="307" t="s">
        <v>93</v>
      </c>
      <c r="M18" s="305" t="s">
        <v>62</v>
      </c>
    </row>
    <row r="19" spans="1:14" ht="12.9" customHeight="1">
      <c r="A19" s="307">
        <v>13</v>
      </c>
      <c r="B19" s="307">
        <v>13</v>
      </c>
      <c r="C19" s="307"/>
      <c r="D19" s="305" t="s">
        <v>100</v>
      </c>
      <c r="E19" s="307" t="s">
        <v>64</v>
      </c>
      <c r="F19" s="307" t="s">
        <v>101</v>
      </c>
      <c r="G19" s="307" t="s">
        <v>71</v>
      </c>
      <c r="H19" s="306" t="s">
        <v>90</v>
      </c>
      <c r="I19" s="307" t="s">
        <v>102</v>
      </c>
      <c r="J19" s="307" t="s">
        <v>2236</v>
      </c>
      <c r="K19" s="386" t="s">
        <v>75</v>
      </c>
      <c r="L19" s="304" t="s">
        <v>69</v>
      </c>
      <c r="M19" s="305" t="s">
        <v>62</v>
      </c>
    </row>
    <row r="20" spans="1:14" ht="12.9" customHeight="1">
      <c r="A20" s="307">
        <v>14</v>
      </c>
      <c r="B20" s="307">
        <v>14</v>
      </c>
      <c r="C20" s="307"/>
      <c r="D20" s="305" t="s">
        <v>103</v>
      </c>
      <c r="E20" s="307" t="s">
        <v>64</v>
      </c>
      <c r="F20" s="307" t="s">
        <v>55</v>
      </c>
      <c r="G20" s="307" t="s">
        <v>67</v>
      </c>
      <c r="H20" s="306" t="s">
        <v>90</v>
      </c>
      <c r="I20" s="307" t="s">
        <v>102</v>
      </c>
      <c r="J20" s="304" t="s">
        <v>80</v>
      </c>
      <c r="K20" s="386" t="s">
        <v>60</v>
      </c>
      <c r="L20" s="304" t="s">
        <v>69</v>
      </c>
      <c r="M20" s="305" t="s">
        <v>62</v>
      </c>
    </row>
    <row r="21" spans="1:14" ht="12">
      <c r="A21" s="307">
        <v>15</v>
      </c>
      <c r="B21" s="307">
        <v>15</v>
      </c>
      <c r="C21" s="307"/>
      <c r="D21" s="305" t="s">
        <v>104</v>
      </c>
      <c r="E21" s="307" t="s">
        <v>82</v>
      </c>
      <c r="F21" s="307" t="s">
        <v>55</v>
      </c>
      <c r="G21" s="307" t="s">
        <v>79</v>
      </c>
      <c r="H21" s="306" t="s">
        <v>88</v>
      </c>
      <c r="I21" s="307" t="s">
        <v>102</v>
      </c>
      <c r="J21" s="307" t="s">
        <v>91</v>
      </c>
      <c r="K21" s="386" t="s">
        <v>92</v>
      </c>
      <c r="L21" s="307" t="s">
        <v>93</v>
      </c>
      <c r="M21" s="305" t="s">
        <v>62</v>
      </c>
    </row>
    <row r="22" spans="1:14" ht="12">
      <c r="A22" s="307">
        <v>16</v>
      </c>
      <c r="B22" s="307">
        <v>16</v>
      </c>
      <c r="C22" s="307"/>
      <c r="D22" s="305" t="s">
        <v>105</v>
      </c>
      <c r="E22" s="307" t="s">
        <v>64</v>
      </c>
      <c r="F22" s="307" t="s">
        <v>55</v>
      </c>
      <c r="G22" s="307" t="s">
        <v>86</v>
      </c>
      <c r="H22" s="306" t="s">
        <v>102</v>
      </c>
      <c r="I22" s="307" t="s">
        <v>106</v>
      </c>
      <c r="J22" s="307" t="s">
        <v>59</v>
      </c>
      <c r="K22" s="386" t="s">
        <v>99</v>
      </c>
      <c r="L22" s="307" t="s">
        <v>61</v>
      </c>
      <c r="M22" s="305" t="s">
        <v>62</v>
      </c>
    </row>
    <row r="23" spans="1:14" ht="12.9" customHeight="1">
      <c r="A23" s="307">
        <v>17</v>
      </c>
      <c r="B23" s="307">
        <v>17</v>
      </c>
      <c r="C23" s="307"/>
      <c r="D23" s="305" t="s">
        <v>107</v>
      </c>
      <c r="E23" s="302" t="s">
        <v>64</v>
      </c>
      <c r="F23" s="307" t="s">
        <v>101</v>
      </c>
      <c r="G23" s="307" t="s">
        <v>108</v>
      </c>
      <c r="H23" s="306" t="s">
        <v>86</v>
      </c>
      <c r="I23" s="307" t="s">
        <v>109</v>
      </c>
      <c r="J23" s="307" t="s">
        <v>2236</v>
      </c>
      <c r="K23" s="386" t="s">
        <v>75</v>
      </c>
      <c r="L23" s="304" t="s">
        <v>61</v>
      </c>
      <c r="M23" s="305" t="s">
        <v>62</v>
      </c>
    </row>
    <row r="24" spans="1:14" ht="12">
      <c r="A24" s="307">
        <v>18</v>
      </c>
      <c r="B24" s="307">
        <v>18</v>
      </c>
      <c r="C24" s="307"/>
      <c r="D24" s="305" t="s">
        <v>110</v>
      </c>
      <c r="E24" s="307" t="s">
        <v>82</v>
      </c>
      <c r="F24" s="307" t="s">
        <v>55</v>
      </c>
      <c r="G24" s="307" t="s">
        <v>86</v>
      </c>
      <c r="H24" s="306" t="s">
        <v>106</v>
      </c>
      <c r="I24" s="307" t="s">
        <v>109</v>
      </c>
      <c r="J24" s="645" t="s">
        <v>693</v>
      </c>
      <c r="K24" s="386" t="s">
        <v>68</v>
      </c>
      <c r="L24" s="307" t="s">
        <v>69</v>
      </c>
      <c r="M24" s="305" t="s">
        <v>62</v>
      </c>
    </row>
    <row r="25" spans="1:14" ht="12">
      <c r="A25" s="307"/>
      <c r="B25" s="357">
        <v>45292</v>
      </c>
      <c r="C25" s="307"/>
      <c r="D25" s="307"/>
      <c r="E25" s="307"/>
      <c r="F25" s="307"/>
      <c r="G25" s="307"/>
      <c r="H25" s="306"/>
      <c r="I25" s="307"/>
      <c r="J25" s="307"/>
      <c r="K25" s="386"/>
      <c r="L25" s="307"/>
      <c r="M25" s="307"/>
    </row>
    <row r="26" spans="1:14" ht="12.9" customHeight="1">
      <c r="A26" s="307">
        <v>19</v>
      </c>
      <c r="B26" s="307">
        <v>1</v>
      </c>
      <c r="C26" s="307"/>
      <c r="D26" s="305" t="s">
        <v>111</v>
      </c>
      <c r="E26" s="307" t="s">
        <v>54</v>
      </c>
      <c r="F26" s="307" t="s">
        <v>101</v>
      </c>
      <c r="G26" s="307" t="s">
        <v>73</v>
      </c>
      <c r="H26" s="306" t="s">
        <v>112</v>
      </c>
      <c r="I26" s="307" t="s">
        <v>113</v>
      </c>
      <c r="J26" s="304" t="s">
        <v>59</v>
      </c>
      <c r="K26" s="304" t="s">
        <v>99</v>
      </c>
      <c r="L26" s="304" t="s">
        <v>61</v>
      </c>
      <c r="M26" s="305" t="s">
        <v>62</v>
      </c>
      <c r="N26" s="333">
        <v>284</v>
      </c>
    </row>
    <row r="27" spans="1:14" ht="12.9" customHeight="1">
      <c r="A27" s="307">
        <v>20</v>
      </c>
      <c r="B27" s="307">
        <v>2</v>
      </c>
      <c r="C27" s="307"/>
      <c r="D27" s="305" t="s">
        <v>114</v>
      </c>
      <c r="E27" s="307" t="s">
        <v>64</v>
      </c>
      <c r="F27" s="307" t="s">
        <v>55</v>
      </c>
      <c r="G27" s="307" t="s">
        <v>79</v>
      </c>
      <c r="H27" s="306" t="s">
        <v>115</v>
      </c>
      <c r="I27" s="307" t="s">
        <v>113</v>
      </c>
      <c r="J27" s="307" t="s">
        <v>91</v>
      </c>
      <c r="K27" s="386" t="s">
        <v>92</v>
      </c>
      <c r="L27" s="307" t="s">
        <v>61</v>
      </c>
      <c r="M27" s="305" t="s">
        <v>62</v>
      </c>
    </row>
    <row r="28" spans="1:14" ht="12.9" customHeight="1">
      <c r="A28" s="307">
        <v>21</v>
      </c>
      <c r="B28" s="307">
        <v>3</v>
      </c>
      <c r="C28" s="307"/>
      <c r="D28" s="305" t="s">
        <v>116</v>
      </c>
      <c r="E28" s="307" t="s">
        <v>117</v>
      </c>
      <c r="F28" s="307" t="s">
        <v>55</v>
      </c>
      <c r="G28" s="307" t="s">
        <v>102</v>
      </c>
      <c r="H28" s="306" t="s">
        <v>118</v>
      </c>
      <c r="I28" s="307" t="s">
        <v>113</v>
      </c>
      <c r="J28" s="645" t="s">
        <v>693</v>
      </c>
      <c r="K28" s="386" t="s">
        <v>68</v>
      </c>
      <c r="L28" s="307" t="s">
        <v>69</v>
      </c>
      <c r="M28" s="305" t="s">
        <v>62</v>
      </c>
    </row>
    <row r="29" spans="1:14" ht="12.9" customHeight="1">
      <c r="A29" s="307">
        <v>22</v>
      </c>
      <c r="B29" s="307">
        <v>4</v>
      </c>
      <c r="C29" s="307"/>
      <c r="D29" s="305" t="s">
        <v>119</v>
      </c>
      <c r="E29" s="307" t="s">
        <v>117</v>
      </c>
      <c r="F29" s="307" t="s">
        <v>101</v>
      </c>
      <c r="G29" s="307" t="s">
        <v>106</v>
      </c>
      <c r="H29" s="306" t="s">
        <v>120</v>
      </c>
      <c r="I29" s="307" t="s">
        <v>113</v>
      </c>
      <c r="J29" s="307" t="s">
        <v>2236</v>
      </c>
      <c r="K29" s="386" t="s">
        <v>75</v>
      </c>
      <c r="L29" s="307" t="s">
        <v>61</v>
      </c>
      <c r="M29" s="305" t="s">
        <v>62</v>
      </c>
    </row>
    <row r="30" spans="1:14" ht="12">
      <c r="A30" s="307">
        <v>23</v>
      </c>
      <c r="B30" s="307">
        <v>5</v>
      </c>
      <c r="C30" s="307"/>
      <c r="D30" s="305" t="s">
        <v>121</v>
      </c>
      <c r="E30" s="307" t="s">
        <v>122</v>
      </c>
      <c r="F30" s="307" t="s">
        <v>55</v>
      </c>
      <c r="G30" s="307" t="s">
        <v>83</v>
      </c>
      <c r="H30" s="306" t="s">
        <v>112</v>
      </c>
      <c r="I30" s="307" t="s">
        <v>123</v>
      </c>
      <c r="J30" s="304" t="s">
        <v>80</v>
      </c>
      <c r="K30" s="386" t="s">
        <v>60</v>
      </c>
      <c r="L30" s="304" t="s">
        <v>69</v>
      </c>
      <c r="M30" s="305" t="s">
        <v>62</v>
      </c>
    </row>
    <row r="31" spans="1:14" ht="12.9" customHeight="1">
      <c r="A31" s="307">
        <v>24</v>
      </c>
      <c r="B31" s="307">
        <v>6</v>
      </c>
      <c r="C31" s="307"/>
      <c r="D31" s="305" t="s">
        <v>124</v>
      </c>
      <c r="E31" s="307" t="s">
        <v>82</v>
      </c>
      <c r="F31" s="307" t="s">
        <v>55</v>
      </c>
      <c r="G31" s="307" t="s">
        <v>112</v>
      </c>
      <c r="H31" s="306" t="s">
        <v>125</v>
      </c>
      <c r="I31" s="307" t="s">
        <v>123</v>
      </c>
      <c r="J31" s="307" t="s">
        <v>2236</v>
      </c>
      <c r="K31" s="386"/>
      <c r="L31" s="307" t="s">
        <v>61</v>
      </c>
      <c r="M31" s="305" t="s">
        <v>62</v>
      </c>
    </row>
    <row r="32" spans="1:14" ht="12.9" customHeight="1">
      <c r="A32" s="307">
        <v>25</v>
      </c>
      <c r="B32" s="307">
        <v>7</v>
      </c>
      <c r="C32" s="307"/>
      <c r="D32" s="305" t="s">
        <v>126</v>
      </c>
      <c r="E32" s="307" t="s">
        <v>64</v>
      </c>
      <c r="F32" s="307" t="s">
        <v>55</v>
      </c>
      <c r="G32" s="307" t="s">
        <v>118</v>
      </c>
      <c r="H32" s="306" t="s">
        <v>123</v>
      </c>
      <c r="I32" s="307" t="s">
        <v>127</v>
      </c>
      <c r="J32" s="307" t="s">
        <v>59</v>
      </c>
      <c r="K32" s="386" t="s">
        <v>99</v>
      </c>
      <c r="L32" s="307" t="s">
        <v>61</v>
      </c>
      <c r="M32" s="305" t="s">
        <v>62</v>
      </c>
      <c r="N32" s="333">
        <v>249</v>
      </c>
    </row>
    <row r="33" spans="1:14" ht="12.9" customHeight="1">
      <c r="A33" s="307">
        <v>26</v>
      </c>
      <c r="B33" s="307">
        <v>8</v>
      </c>
      <c r="C33" s="307"/>
      <c r="D33" s="305" t="s">
        <v>128</v>
      </c>
      <c r="E33" s="307" t="s">
        <v>82</v>
      </c>
      <c r="F33" s="307" t="s">
        <v>55</v>
      </c>
      <c r="G33" s="307" t="s">
        <v>106</v>
      </c>
      <c r="H33" s="306" t="s">
        <v>123</v>
      </c>
      <c r="I33" s="307" t="s">
        <v>129</v>
      </c>
      <c r="J33" s="307" t="s">
        <v>130</v>
      </c>
      <c r="K33" s="386" t="s">
        <v>69</v>
      </c>
      <c r="L33" s="307" t="s">
        <v>69</v>
      </c>
      <c r="M33" s="305" t="s">
        <v>62</v>
      </c>
    </row>
    <row r="34" spans="1:14" ht="12.9" customHeight="1">
      <c r="A34" s="307">
        <v>27</v>
      </c>
      <c r="B34" s="307">
        <v>9</v>
      </c>
      <c r="C34" s="307"/>
      <c r="D34" s="305" t="s">
        <v>131</v>
      </c>
      <c r="E34" s="307" t="s">
        <v>64</v>
      </c>
      <c r="F34" s="307" t="s">
        <v>55</v>
      </c>
      <c r="G34" s="307" t="s">
        <v>113</v>
      </c>
      <c r="H34" s="306" t="s">
        <v>127</v>
      </c>
      <c r="I34" s="307" t="s">
        <v>132</v>
      </c>
      <c r="J34" s="645" t="s">
        <v>693</v>
      </c>
      <c r="K34" s="386" t="s">
        <v>69</v>
      </c>
      <c r="L34" s="307" t="s">
        <v>69</v>
      </c>
      <c r="M34" s="305" t="s">
        <v>62</v>
      </c>
    </row>
    <row r="35" spans="1:14" ht="12.9" customHeight="1">
      <c r="A35" s="307">
        <v>28</v>
      </c>
      <c r="B35" s="307">
        <v>10</v>
      </c>
      <c r="C35" s="307"/>
      <c r="D35" s="305" t="s">
        <v>133</v>
      </c>
      <c r="E35" s="307" t="s">
        <v>82</v>
      </c>
      <c r="F35" s="307" t="s">
        <v>55</v>
      </c>
      <c r="G35" s="307" t="s">
        <v>113</v>
      </c>
      <c r="H35" s="306" t="s">
        <v>127</v>
      </c>
      <c r="I35" s="307" t="s">
        <v>129</v>
      </c>
      <c r="J35" s="307" t="s">
        <v>258</v>
      </c>
      <c r="K35" s="386" t="s">
        <v>134</v>
      </c>
      <c r="L35" s="307" t="s">
        <v>69</v>
      </c>
      <c r="M35" s="305" t="s">
        <v>62</v>
      </c>
    </row>
    <row r="36" spans="1:14" ht="12.9" customHeight="1">
      <c r="A36" s="307">
        <v>29</v>
      </c>
      <c r="B36" s="307">
        <v>11</v>
      </c>
      <c r="C36" s="307"/>
      <c r="D36" s="305" t="s">
        <v>135</v>
      </c>
      <c r="E36" s="307" t="s">
        <v>82</v>
      </c>
      <c r="F36" s="307" t="s">
        <v>55</v>
      </c>
      <c r="G36" s="307">
        <v>7.0124000000000004</v>
      </c>
      <c r="H36" s="306" t="s">
        <v>129</v>
      </c>
      <c r="I36" s="307" t="s">
        <v>136</v>
      </c>
      <c r="J36" s="307" t="s">
        <v>59</v>
      </c>
      <c r="K36" s="386" t="s">
        <v>99</v>
      </c>
      <c r="L36" s="307" t="s">
        <v>61</v>
      </c>
      <c r="M36" s="305" t="s">
        <v>62</v>
      </c>
    </row>
    <row r="37" spans="1:14" ht="12.9" customHeight="1">
      <c r="A37" s="307">
        <v>30</v>
      </c>
      <c r="B37" s="307">
        <v>12</v>
      </c>
      <c r="C37" s="307"/>
      <c r="D37" s="305" t="s">
        <v>137</v>
      </c>
      <c r="E37" s="307" t="s">
        <v>64</v>
      </c>
      <c r="F37" s="307" t="s">
        <v>55</v>
      </c>
      <c r="G37" s="307" t="s">
        <v>138</v>
      </c>
      <c r="H37" s="306" t="s">
        <v>127</v>
      </c>
      <c r="I37" s="307" t="s">
        <v>136</v>
      </c>
      <c r="J37" s="307" t="s">
        <v>2236</v>
      </c>
      <c r="K37" s="386" t="s">
        <v>61</v>
      </c>
      <c r="L37" s="307" t="s">
        <v>61</v>
      </c>
      <c r="M37" s="305" t="s">
        <v>62</v>
      </c>
      <c r="N37" s="333">
        <f>249+74</f>
        <v>323</v>
      </c>
    </row>
    <row r="38" spans="1:14" ht="12.9" customHeight="1">
      <c r="A38" s="307">
        <v>31</v>
      </c>
      <c r="B38" s="307">
        <v>13</v>
      </c>
      <c r="C38" s="307"/>
      <c r="D38" s="305" t="s">
        <v>139</v>
      </c>
      <c r="E38" s="307" t="s">
        <v>82</v>
      </c>
      <c r="F38" s="307" t="s">
        <v>101</v>
      </c>
      <c r="G38" s="307" t="s">
        <v>125</v>
      </c>
      <c r="H38" s="306" t="s">
        <v>136</v>
      </c>
      <c r="I38" s="307" t="s">
        <v>140</v>
      </c>
      <c r="J38" s="645" t="s">
        <v>693</v>
      </c>
      <c r="K38" s="386" t="s">
        <v>69</v>
      </c>
      <c r="L38" s="307" t="s">
        <v>69</v>
      </c>
      <c r="M38" s="305" t="s">
        <v>62</v>
      </c>
    </row>
    <row r="39" spans="1:14" ht="12.9" customHeight="1">
      <c r="A39" s="307">
        <v>32</v>
      </c>
      <c r="B39" s="307">
        <v>14</v>
      </c>
      <c r="C39" s="307"/>
      <c r="D39" s="305" t="s">
        <v>141</v>
      </c>
      <c r="E39" s="307" t="s">
        <v>82</v>
      </c>
      <c r="F39" s="307" t="s">
        <v>55</v>
      </c>
      <c r="G39" s="307" t="s">
        <v>113</v>
      </c>
      <c r="H39" s="306" t="s">
        <v>136</v>
      </c>
      <c r="I39" s="307" t="s">
        <v>140</v>
      </c>
      <c r="J39" s="307" t="s">
        <v>258</v>
      </c>
      <c r="K39" s="386" t="s">
        <v>69</v>
      </c>
      <c r="L39" s="307" t="s">
        <v>69</v>
      </c>
      <c r="M39" s="305" t="s">
        <v>62</v>
      </c>
    </row>
    <row r="40" spans="1:14" ht="12.9" customHeight="1">
      <c r="A40" s="307">
        <v>33</v>
      </c>
      <c r="B40" s="307">
        <v>15</v>
      </c>
      <c r="C40" s="307"/>
      <c r="D40" s="305" t="s">
        <v>142</v>
      </c>
      <c r="E40" s="307" t="s">
        <v>82</v>
      </c>
      <c r="F40" s="307" t="s">
        <v>143</v>
      </c>
      <c r="G40" s="307" t="s">
        <v>138</v>
      </c>
      <c r="H40" s="306" t="s">
        <v>144</v>
      </c>
      <c r="I40" s="557">
        <v>45305</v>
      </c>
      <c r="J40" s="307" t="s">
        <v>2236</v>
      </c>
      <c r="K40" s="386" t="s">
        <v>61</v>
      </c>
      <c r="L40" s="307" t="s">
        <v>61</v>
      </c>
      <c r="M40" s="305" t="s">
        <v>62</v>
      </c>
    </row>
    <row r="41" spans="1:14" ht="12.9" customHeight="1">
      <c r="A41" s="307">
        <v>34</v>
      </c>
      <c r="B41" s="307">
        <v>16</v>
      </c>
      <c r="C41" s="307"/>
      <c r="D41" s="305" t="s">
        <v>145</v>
      </c>
      <c r="E41" s="307" t="s">
        <v>64</v>
      </c>
      <c r="F41" s="307" t="s">
        <v>55</v>
      </c>
      <c r="G41" s="307" t="s">
        <v>127</v>
      </c>
      <c r="H41" s="306">
        <v>45304</v>
      </c>
      <c r="I41" s="557">
        <v>45305</v>
      </c>
      <c r="J41" s="304" t="s">
        <v>80</v>
      </c>
      <c r="K41" s="386"/>
      <c r="L41" s="307" t="s">
        <v>69</v>
      </c>
      <c r="M41" s="305" t="s">
        <v>62</v>
      </c>
    </row>
    <row r="42" spans="1:14" ht="12.9" customHeight="1">
      <c r="A42" s="307">
        <v>35</v>
      </c>
      <c r="B42" s="307">
        <v>17</v>
      </c>
      <c r="C42" s="307"/>
      <c r="D42" s="305" t="s">
        <v>146</v>
      </c>
      <c r="E42" s="307" t="s">
        <v>64</v>
      </c>
      <c r="F42" s="307" t="s">
        <v>55</v>
      </c>
      <c r="G42" s="307" t="s">
        <v>120</v>
      </c>
      <c r="H42" s="306" t="s">
        <v>140</v>
      </c>
      <c r="I42" s="307" t="s">
        <v>147</v>
      </c>
      <c r="J42" s="307" t="s">
        <v>130</v>
      </c>
      <c r="K42" s="386" t="s">
        <v>60</v>
      </c>
      <c r="L42" s="307" t="s">
        <v>69</v>
      </c>
      <c r="M42" s="305" t="s">
        <v>62</v>
      </c>
    </row>
    <row r="43" spans="1:14" ht="12.9" customHeight="1">
      <c r="A43" s="307">
        <v>36</v>
      </c>
      <c r="B43" s="307">
        <v>18</v>
      </c>
      <c r="C43" s="307"/>
      <c r="D43" s="305" t="s">
        <v>148</v>
      </c>
      <c r="E43" s="307" t="s">
        <v>82</v>
      </c>
      <c r="F43" s="307" t="s">
        <v>143</v>
      </c>
      <c r="G43" s="307" t="s">
        <v>125</v>
      </c>
      <c r="H43" s="306" t="s">
        <v>127</v>
      </c>
      <c r="I43" s="307" t="s">
        <v>147</v>
      </c>
      <c r="J43" s="307" t="s">
        <v>91</v>
      </c>
      <c r="K43" s="386" t="s">
        <v>61</v>
      </c>
      <c r="L43" s="307" t="s">
        <v>61</v>
      </c>
      <c r="M43" s="305" t="s">
        <v>62</v>
      </c>
      <c r="N43" s="333">
        <v>348</v>
      </c>
    </row>
    <row r="44" spans="1:14" ht="12.9" customHeight="1">
      <c r="A44" s="307">
        <v>37</v>
      </c>
      <c r="B44" s="307">
        <v>19</v>
      </c>
      <c r="C44" s="307"/>
      <c r="D44" s="305" t="s">
        <v>149</v>
      </c>
      <c r="E44" s="307" t="s">
        <v>82</v>
      </c>
      <c r="F44" s="307" t="s">
        <v>101</v>
      </c>
      <c r="G44" s="307" t="s">
        <v>129</v>
      </c>
      <c r="H44" s="306" t="s">
        <v>150</v>
      </c>
      <c r="I44" s="307" t="s">
        <v>147</v>
      </c>
      <c r="J44" s="307" t="s">
        <v>59</v>
      </c>
      <c r="K44" s="386"/>
      <c r="L44" s="307" t="s">
        <v>61</v>
      </c>
      <c r="M44" s="305" t="s">
        <v>62</v>
      </c>
      <c r="N44" s="333">
        <f>249+3</f>
        <v>252</v>
      </c>
    </row>
    <row r="45" spans="1:14" ht="12.9" customHeight="1">
      <c r="A45" s="307">
        <v>38</v>
      </c>
      <c r="B45" s="307">
        <v>20</v>
      </c>
      <c r="C45" s="307"/>
      <c r="D45" s="305" t="s">
        <v>151</v>
      </c>
      <c r="E45" s="307" t="s">
        <v>82</v>
      </c>
      <c r="F45" s="307" t="s">
        <v>101</v>
      </c>
      <c r="G45" s="307" t="s">
        <v>136</v>
      </c>
      <c r="H45" s="306" t="s">
        <v>147</v>
      </c>
      <c r="I45" s="307" t="s">
        <v>152</v>
      </c>
      <c r="J45" s="645" t="s">
        <v>693</v>
      </c>
      <c r="K45" s="386"/>
      <c r="L45" s="307" t="s">
        <v>69</v>
      </c>
      <c r="M45" s="305" t="s">
        <v>62</v>
      </c>
      <c r="N45" s="333">
        <v>270</v>
      </c>
    </row>
    <row r="46" spans="1:14" ht="12.9" customHeight="1">
      <c r="A46" s="307">
        <v>39</v>
      </c>
      <c r="B46" s="307">
        <v>21</v>
      </c>
      <c r="C46" s="307"/>
      <c r="D46" s="305" t="s">
        <v>153</v>
      </c>
      <c r="E46" s="307" t="s">
        <v>154</v>
      </c>
      <c r="F46" s="307" t="s">
        <v>143</v>
      </c>
      <c r="G46" s="307" t="s">
        <v>136</v>
      </c>
      <c r="H46" s="306" t="s">
        <v>144</v>
      </c>
      <c r="I46" s="307" t="s">
        <v>155</v>
      </c>
      <c r="J46" s="307" t="s">
        <v>91</v>
      </c>
      <c r="K46" s="386" t="s">
        <v>61</v>
      </c>
      <c r="L46" s="307" t="s">
        <v>61</v>
      </c>
      <c r="M46" s="305" t="s">
        <v>62</v>
      </c>
      <c r="N46" s="333">
        <v>215</v>
      </c>
    </row>
    <row r="47" spans="1:14" ht="12.9" customHeight="1">
      <c r="A47" s="307">
        <v>40</v>
      </c>
      <c r="B47" s="307">
        <v>22</v>
      </c>
      <c r="D47" s="305" t="s">
        <v>156</v>
      </c>
      <c r="E47" s="307" t="s">
        <v>157</v>
      </c>
      <c r="F47" s="307" t="s">
        <v>143</v>
      </c>
      <c r="G47" s="307" t="s">
        <v>129</v>
      </c>
      <c r="H47" s="306" t="s">
        <v>150</v>
      </c>
      <c r="I47" s="307" t="s">
        <v>155</v>
      </c>
      <c r="J47" s="307" t="s">
        <v>2236</v>
      </c>
      <c r="K47" s="386"/>
      <c r="L47" s="307" t="s">
        <v>61</v>
      </c>
      <c r="M47" s="305" t="s">
        <v>62</v>
      </c>
      <c r="N47" s="333">
        <v>134</v>
      </c>
    </row>
    <row r="48" spans="1:14" ht="12.9" customHeight="1">
      <c r="A48" s="307">
        <v>41</v>
      </c>
      <c r="B48" s="307">
        <v>23</v>
      </c>
      <c r="C48" s="307"/>
      <c r="D48" s="305" t="s">
        <v>158</v>
      </c>
      <c r="E48" s="307" t="s">
        <v>82</v>
      </c>
      <c r="F48" s="307" t="s">
        <v>55</v>
      </c>
      <c r="G48" s="307" t="s">
        <v>109</v>
      </c>
      <c r="H48" s="306" t="s">
        <v>129</v>
      </c>
      <c r="I48" s="307" t="s">
        <v>159</v>
      </c>
      <c r="J48" s="304" t="s">
        <v>80</v>
      </c>
      <c r="K48" s="386" t="s">
        <v>160</v>
      </c>
      <c r="L48" s="307" t="s">
        <v>69</v>
      </c>
      <c r="M48" s="305" t="s">
        <v>62</v>
      </c>
      <c r="N48" s="333">
        <v>215</v>
      </c>
    </row>
    <row r="49" spans="1:15" ht="12.9" customHeight="1">
      <c r="A49" s="307">
        <v>42</v>
      </c>
      <c r="B49" s="307">
        <v>24</v>
      </c>
      <c r="C49" s="307"/>
      <c r="D49" s="305" t="s">
        <v>161</v>
      </c>
      <c r="E49" s="307" t="s">
        <v>64</v>
      </c>
      <c r="F49" s="307" t="s">
        <v>55</v>
      </c>
      <c r="G49" s="307"/>
      <c r="H49" s="306" t="s">
        <v>152</v>
      </c>
      <c r="I49" s="307" t="s">
        <v>159</v>
      </c>
      <c r="J49" s="304" t="s">
        <v>80</v>
      </c>
      <c r="K49" s="386"/>
      <c r="L49" s="307" t="s">
        <v>69</v>
      </c>
      <c r="M49" s="305" t="s">
        <v>62</v>
      </c>
      <c r="N49" s="333">
        <v>249</v>
      </c>
    </row>
    <row r="50" spans="1:15" ht="12.9" customHeight="1">
      <c r="A50" s="307">
        <v>43</v>
      </c>
      <c r="B50" s="307">
        <v>25</v>
      </c>
      <c r="C50" s="307"/>
      <c r="D50" s="305" t="s">
        <v>162</v>
      </c>
      <c r="E50" s="307" t="s">
        <v>82</v>
      </c>
      <c r="F50" s="307" t="s">
        <v>55</v>
      </c>
      <c r="G50" s="307" t="s">
        <v>136</v>
      </c>
      <c r="H50" s="306" t="s">
        <v>152</v>
      </c>
      <c r="I50" s="307" t="s">
        <v>159</v>
      </c>
      <c r="J50" s="307" t="s">
        <v>258</v>
      </c>
      <c r="K50" s="386"/>
      <c r="L50" s="307" t="s">
        <v>69</v>
      </c>
      <c r="M50" s="305" t="s">
        <v>62</v>
      </c>
      <c r="N50" s="333">
        <f>220+29</f>
        <v>249</v>
      </c>
    </row>
    <row r="51" spans="1:15" ht="12.9" customHeight="1">
      <c r="A51" s="307">
        <v>44</v>
      </c>
      <c r="B51" s="307">
        <v>26</v>
      </c>
      <c r="C51" s="361"/>
      <c r="D51" s="377" t="s">
        <v>163</v>
      </c>
      <c r="E51" s="378" t="s">
        <v>122</v>
      </c>
      <c r="F51" s="307" t="s">
        <v>55</v>
      </c>
      <c r="G51" s="307" t="s">
        <v>164</v>
      </c>
      <c r="H51" s="306" t="s">
        <v>155</v>
      </c>
      <c r="I51" s="307" t="s">
        <v>165</v>
      </c>
      <c r="J51" s="307" t="s">
        <v>59</v>
      </c>
      <c r="K51" s="386" t="s">
        <v>99</v>
      </c>
      <c r="L51" s="307" t="s">
        <v>61</v>
      </c>
      <c r="M51" s="305" t="s">
        <v>62</v>
      </c>
      <c r="N51" s="333">
        <f>226+200</f>
        <v>426</v>
      </c>
    </row>
    <row r="52" spans="1:15" ht="12.9" customHeight="1">
      <c r="A52" s="307">
        <v>45</v>
      </c>
      <c r="B52" s="307">
        <v>27</v>
      </c>
      <c r="D52" s="377" t="s">
        <v>166</v>
      </c>
      <c r="E52" s="378" t="s">
        <v>64</v>
      </c>
      <c r="F52" s="327" t="s">
        <v>101</v>
      </c>
      <c r="G52" s="307"/>
      <c r="H52" s="306" t="s">
        <v>159</v>
      </c>
      <c r="I52" s="307" t="s">
        <v>165</v>
      </c>
      <c r="J52" s="645" t="s">
        <v>693</v>
      </c>
      <c r="K52" s="386" t="s">
        <v>69</v>
      </c>
      <c r="L52" s="307" t="s">
        <v>69</v>
      </c>
      <c r="M52" s="305" t="s">
        <v>62</v>
      </c>
      <c r="N52" s="333">
        <v>254</v>
      </c>
    </row>
    <row r="53" spans="1:15" ht="12.9" customHeight="1">
      <c r="A53" s="307">
        <v>46</v>
      </c>
      <c r="B53" s="307">
        <v>28</v>
      </c>
      <c r="C53" s="361"/>
      <c r="D53" s="377" t="s">
        <v>167</v>
      </c>
      <c r="E53" s="378" t="s">
        <v>82</v>
      </c>
      <c r="F53" s="307" t="s">
        <v>55</v>
      </c>
      <c r="G53" s="307" t="s">
        <v>168</v>
      </c>
      <c r="H53" s="306" t="s">
        <v>169</v>
      </c>
      <c r="I53" s="307" t="s">
        <v>170</v>
      </c>
      <c r="J53" s="307" t="s">
        <v>258</v>
      </c>
      <c r="K53" s="386"/>
      <c r="L53" s="307" t="s">
        <v>69</v>
      </c>
      <c r="M53" s="305" t="s">
        <v>62</v>
      </c>
      <c r="O53" s="333">
        <v>249</v>
      </c>
    </row>
    <row r="54" spans="1:15" ht="12.9" customHeight="1">
      <c r="A54" s="307">
        <v>47</v>
      </c>
      <c r="B54" s="307">
        <v>29</v>
      </c>
      <c r="D54" s="377" t="s">
        <v>171</v>
      </c>
      <c r="E54" s="378" t="s">
        <v>64</v>
      </c>
      <c r="F54" s="307" t="s">
        <v>55</v>
      </c>
      <c r="G54" s="307" t="s">
        <v>152</v>
      </c>
      <c r="H54" s="306" t="s">
        <v>169</v>
      </c>
      <c r="I54" s="307" t="s">
        <v>170</v>
      </c>
      <c r="J54" s="304" t="s">
        <v>80</v>
      </c>
      <c r="K54" s="386" t="s">
        <v>60</v>
      </c>
      <c r="L54" s="307" t="s">
        <v>69</v>
      </c>
      <c r="M54" s="305" t="s">
        <v>62</v>
      </c>
      <c r="O54" s="333">
        <v>249</v>
      </c>
    </row>
    <row r="55" spans="1:15" ht="12.9" customHeight="1">
      <c r="A55" s="307">
        <v>48</v>
      </c>
      <c r="B55" s="307">
        <v>30</v>
      </c>
      <c r="D55" s="377" t="s">
        <v>172</v>
      </c>
      <c r="E55" s="378" t="s">
        <v>157</v>
      </c>
      <c r="F55" s="307" t="s">
        <v>143</v>
      </c>
      <c r="G55" s="307"/>
      <c r="H55" s="306" t="s">
        <v>159</v>
      </c>
      <c r="I55" s="307" t="s">
        <v>170</v>
      </c>
      <c r="J55" s="307" t="s">
        <v>2236</v>
      </c>
      <c r="K55" s="386"/>
      <c r="L55" s="307" t="s">
        <v>61</v>
      </c>
      <c r="M55" s="305" t="s">
        <v>62</v>
      </c>
      <c r="O55" s="333">
        <v>249</v>
      </c>
    </row>
    <row r="56" spans="1:15" ht="12.9" customHeight="1">
      <c r="A56" s="307">
        <v>49</v>
      </c>
      <c r="B56" s="307">
        <v>31</v>
      </c>
      <c r="C56" s="361"/>
      <c r="D56" s="377" t="s">
        <v>173</v>
      </c>
      <c r="E56" s="378" t="s">
        <v>64</v>
      </c>
      <c r="F56" s="307" t="s">
        <v>101</v>
      </c>
      <c r="G56" s="307" t="s">
        <v>152</v>
      </c>
      <c r="H56" s="306" t="s">
        <v>174</v>
      </c>
      <c r="I56" s="307" t="s">
        <v>175</v>
      </c>
      <c r="J56" s="645" t="s">
        <v>693</v>
      </c>
      <c r="K56" s="386"/>
      <c r="L56" s="307" t="s">
        <v>69</v>
      </c>
      <c r="M56" s="305" t="s">
        <v>62</v>
      </c>
      <c r="N56" s="333">
        <v>100</v>
      </c>
      <c r="O56" s="333">
        <f>249-100</f>
        <v>149</v>
      </c>
    </row>
    <row r="57" spans="1:15" ht="12.9" customHeight="1">
      <c r="A57" s="307">
        <v>50</v>
      </c>
      <c r="B57" s="307">
        <v>32</v>
      </c>
      <c r="C57" s="361"/>
      <c r="D57" s="377" t="s">
        <v>176</v>
      </c>
      <c r="E57" s="378" t="s">
        <v>64</v>
      </c>
      <c r="F57" s="307" t="s">
        <v>55</v>
      </c>
      <c r="G57" s="307" t="s">
        <v>129</v>
      </c>
      <c r="H57" s="306" t="s">
        <v>177</v>
      </c>
      <c r="I57" s="307" t="s">
        <v>178</v>
      </c>
      <c r="J57" s="307" t="s">
        <v>130</v>
      </c>
      <c r="K57" s="386"/>
      <c r="L57" s="307" t="s">
        <v>69</v>
      </c>
      <c r="M57" s="305" t="s">
        <v>62</v>
      </c>
      <c r="O57" s="333">
        <v>249</v>
      </c>
    </row>
    <row r="58" spans="1:15" ht="12.9" customHeight="1">
      <c r="A58" s="307">
        <v>51</v>
      </c>
      <c r="B58" s="307">
        <v>33</v>
      </c>
      <c r="C58" s="361"/>
      <c r="D58" s="377" t="s">
        <v>179</v>
      </c>
      <c r="E58" s="378" t="s">
        <v>64</v>
      </c>
      <c r="F58" s="307" t="s">
        <v>55</v>
      </c>
      <c r="G58" s="307" t="s">
        <v>165</v>
      </c>
      <c r="H58" s="306" t="s">
        <v>175</v>
      </c>
      <c r="I58" s="307" t="s">
        <v>178</v>
      </c>
      <c r="J58" s="307" t="s">
        <v>59</v>
      </c>
      <c r="K58" s="386"/>
      <c r="L58" s="307" t="s">
        <v>61</v>
      </c>
      <c r="M58" s="305" t="s">
        <v>62</v>
      </c>
    </row>
    <row r="59" spans="1:15" ht="12.9" customHeight="1">
      <c r="A59" s="307">
        <v>52</v>
      </c>
      <c r="B59" s="307">
        <v>34</v>
      </c>
      <c r="C59" s="307"/>
      <c r="D59" s="377" t="s">
        <v>180</v>
      </c>
      <c r="E59" s="378" t="s">
        <v>82</v>
      </c>
      <c r="F59" s="307" t="s">
        <v>55</v>
      </c>
      <c r="G59" s="307" t="s">
        <v>168</v>
      </c>
      <c r="H59" s="306" t="s">
        <v>175</v>
      </c>
      <c r="I59" s="307" t="s">
        <v>178</v>
      </c>
      <c r="J59" s="307" t="s">
        <v>258</v>
      </c>
      <c r="K59" s="386"/>
      <c r="L59" s="307" t="s">
        <v>69</v>
      </c>
      <c r="M59" s="305" t="s">
        <v>62</v>
      </c>
    </row>
    <row r="60" spans="1:15" ht="12.9" customHeight="1">
      <c r="A60" s="307">
        <v>53</v>
      </c>
      <c r="B60" s="307">
        <v>35</v>
      </c>
      <c r="C60" s="361"/>
      <c r="D60" s="377" t="s">
        <v>181</v>
      </c>
      <c r="E60" s="378" t="s">
        <v>64</v>
      </c>
      <c r="F60" s="307" t="s">
        <v>55</v>
      </c>
      <c r="G60" s="307" t="s">
        <v>84</v>
      </c>
      <c r="H60" s="306" t="s">
        <v>178</v>
      </c>
      <c r="I60" s="307" t="s">
        <v>182</v>
      </c>
      <c r="J60" s="304" t="s">
        <v>80</v>
      </c>
      <c r="K60" s="386" t="s">
        <v>60</v>
      </c>
      <c r="L60" s="307" t="s">
        <v>69</v>
      </c>
      <c r="M60" s="305" t="s">
        <v>62</v>
      </c>
      <c r="O60" s="333">
        <v>249</v>
      </c>
    </row>
    <row r="61" spans="1:15" ht="12.9" customHeight="1">
      <c r="A61" s="307">
        <v>54</v>
      </c>
      <c r="B61" s="307">
        <v>36</v>
      </c>
      <c r="C61" s="307"/>
      <c r="D61" s="377" t="s">
        <v>183</v>
      </c>
      <c r="E61" s="378" t="s">
        <v>184</v>
      </c>
      <c r="F61" s="307" t="s">
        <v>143</v>
      </c>
      <c r="G61" s="307"/>
      <c r="H61" s="306" t="s">
        <v>168</v>
      </c>
      <c r="I61" s="307" t="s">
        <v>182</v>
      </c>
      <c r="J61" s="307" t="s">
        <v>91</v>
      </c>
      <c r="K61" s="386" t="s">
        <v>61</v>
      </c>
      <c r="L61" s="307" t="s">
        <v>61</v>
      </c>
      <c r="M61" s="305" t="s">
        <v>62</v>
      </c>
      <c r="N61" s="333">
        <v>310</v>
      </c>
    </row>
    <row r="62" spans="1:15" ht="12.9" customHeight="1">
      <c r="A62" s="307">
        <v>55</v>
      </c>
      <c r="B62" s="307">
        <v>37</v>
      </c>
      <c r="C62" s="307"/>
      <c r="D62" s="377" t="s">
        <v>185</v>
      </c>
      <c r="E62" s="378" t="s">
        <v>184</v>
      </c>
      <c r="F62" s="307" t="s">
        <v>143</v>
      </c>
      <c r="G62" s="307" t="s">
        <v>159</v>
      </c>
      <c r="H62" s="306" t="s">
        <v>169</v>
      </c>
      <c r="I62" s="307" t="s">
        <v>182</v>
      </c>
      <c r="J62" s="307" t="s">
        <v>91</v>
      </c>
      <c r="K62" s="386" t="s">
        <v>61</v>
      </c>
      <c r="L62" s="307" t="s">
        <v>61</v>
      </c>
      <c r="M62" s="305" t="s">
        <v>62</v>
      </c>
    </row>
    <row r="63" spans="1:15" ht="12.9" customHeight="1">
      <c r="A63" s="307">
        <v>56</v>
      </c>
      <c r="B63" s="307">
        <v>38</v>
      </c>
      <c r="C63" s="307"/>
      <c r="D63" s="377" t="s">
        <v>186</v>
      </c>
      <c r="E63" s="307" t="s">
        <v>82</v>
      </c>
      <c r="F63" s="307" t="s">
        <v>101</v>
      </c>
      <c r="G63" s="307" t="s">
        <v>169</v>
      </c>
      <c r="H63" s="306" t="s">
        <v>178</v>
      </c>
      <c r="I63" s="307" t="s">
        <v>182</v>
      </c>
      <c r="J63" s="645" t="s">
        <v>693</v>
      </c>
      <c r="K63" s="386"/>
      <c r="L63" s="307" t="s">
        <v>69</v>
      </c>
      <c r="M63" s="305" t="s">
        <v>62</v>
      </c>
    </row>
    <row r="64" spans="1:15" ht="12.9" customHeight="1">
      <c r="A64" s="307">
        <v>57</v>
      </c>
      <c r="B64" s="307">
        <v>39</v>
      </c>
      <c r="D64" s="377" t="s">
        <v>187</v>
      </c>
      <c r="E64" s="378" t="s">
        <v>54</v>
      </c>
      <c r="F64" s="307" t="s">
        <v>101</v>
      </c>
      <c r="G64" s="307" t="s">
        <v>152</v>
      </c>
      <c r="H64" s="306" t="s">
        <v>188</v>
      </c>
      <c r="I64" s="307" t="s">
        <v>189</v>
      </c>
      <c r="J64" s="307" t="s">
        <v>59</v>
      </c>
      <c r="K64" s="386"/>
      <c r="L64" s="307" t="s">
        <v>61</v>
      </c>
      <c r="M64" s="305" t="s">
        <v>62</v>
      </c>
      <c r="O64" s="333">
        <v>249</v>
      </c>
    </row>
    <row r="65" spans="1:16" ht="12.9" customHeight="1">
      <c r="A65" s="307">
        <v>58</v>
      </c>
      <c r="B65" s="307">
        <v>40</v>
      </c>
      <c r="C65" s="307"/>
      <c r="D65" s="377" t="s">
        <v>190</v>
      </c>
      <c r="E65" s="307" t="s">
        <v>184</v>
      </c>
      <c r="F65" s="307" t="s">
        <v>143</v>
      </c>
      <c r="G65" s="307" t="s">
        <v>175</v>
      </c>
      <c r="H65" s="306" t="s">
        <v>188</v>
      </c>
      <c r="I65" s="307" t="s">
        <v>191</v>
      </c>
      <c r="J65" s="307" t="s">
        <v>91</v>
      </c>
      <c r="K65" s="386" t="s">
        <v>61</v>
      </c>
      <c r="L65" s="307" t="s">
        <v>61</v>
      </c>
      <c r="M65" s="305" t="s">
        <v>62</v>
      </c>
    </row>
    <row r="66" spans="1:16" ht="12.9" customHeight="1">
      <c r="A66" s="307">
        <v>59</v>
      </c>
      <c r="B66" s="307">
        <v>41</v>
      </c>
      <c r="C66" s="307"/>
      <c r="D66" s="377" t="s">
        <v>192</v>
      </c>
      <c r="E66" s="307" t="s">
        <v>82</v>
      </c>
      <c r="F66" s="307" t="s">
        <v>55</v>
      </c>
      <c r="G66" s="307" t="s">
        <v>169</v>
      </c>
      <c r="H66" s="306" t="s">
        <v>191</v>
      </c>
      <c r="I66" s="307" t="s">
        <v>193</v>
      </c>
      <c r="J66" s="304" t="s">
        <v>80</v>
      </c>
      <c r="K66" s="386"/>
      <c r="L66" s="307" t="s">
        <v>69</v>
      </c>
      <c r="M66" s="305" t="s">
        <v>62</v>
      </c>
    </row>
    <row r="67" spans="1:16" ht="12.9" customHeight="1">
      <c r="A67" s="307">
        <v>60</v>
      </c>
      <c r="B67" s="307">
        <v>42</v>
      </c>
      <c r="C67" s="307"/>
      <c r="D67" s="377" t="s">
        <v>194</v>
      </c>
      <c r="E67" s="307" t="s">
        <v>64</v>
      </c>
      <c r="F67" s="307" t="s">
        <v>101</v>
      </c>
      <c r="G67" s="307" t="s">
        <v>175</v>
      </c>
      <c r="H67" s="306" t="s">
        <v>191</v>
      </c>
      <c r="I67" s="307" t="s">
        <v>193</v>
      </c>
      <c r="J67" s="645" t="s">
        <v>693</v>
      </c>
      <c r="K67" s="386"/>
      <c r="L67" s="307" t="s">
        <v>69</v>
      </c>
      <c r="M67" s="305" t="s">
        <v>62</v>
      </c>
    </row>
    <row r="68" spans="1:16" ht="12.9" customHeight="1">
      <c r="A68" s="307">
        <v>61</v>
      </c>
      <c r="B68" s="307">
        <v>43</v>
      </c>
      <c r="C68" s="307"/>
      <c r="D68" s="305" t="s">
        <v>195</v>
      </c>
      <c r="E68" s="307" t="s">
        <v>64</v>
      </c>
      <c r="F68" s="307" t="s">
        <v>55</v>
      </c>
      <c r="G68" s="307" t="s">
        <v>169</v>
      </c>
      <c r="H68" s="306" t="s">
        <v>191</v>
      </c>
      <c r="I68" s="307" t="s">
        <v>196</v>
      </c>
      <c r="J68" s="307" t="s">
        <v>130</v>
      </c>
      <c r="K68" s="386"/>
      <c r="L68" s="307" t="s">
        <v>69</v>
      </c>
      <c r="M68" s="305" t="s">
        <v>62</v>
      </c>
    </row>
    <row r="69" spans="1:16" ht="12.9" customHeight="1">
      <c r="A69" s="307">
        <v>62</v>
      </c>
      <c r="B69" s="307">
        <v>44</v>
      </c>
      <c r="C69" s="307"/>
      <c r="D69" s="305" t="s">
        <v>197</v>
      </c>
      <c r="E69" s="307" t="s">
        <v>54</v>
      </c>
      <c r="F69" s="307" t="s">
        <v>101</v>
      </c>
      <c r="G69" s="307" t="s">
        <v>177</v>
      </c>
      <c r="H69" s="306" t="s">
        <v>193</v>
      </c>
      <c r="I69" s="307" t="s">
        <v>196</v>
      </c>
      <c r="J69" s="307" t="s">
        <v>59</v>
      </c>
      <c r="K69" s="386"/>
      <c r="L69" s="307" t="s">
        <v>61</v>
      </c>
      <c r="M69" s="305" t="s">
        <v>62</v>
      </c>
    </row>
    <row r="70" spans="1:16" ht="12.9" customHeight="1">
      <c r="A70" s="307"/>
      <c r="B70" s="634" t="s">
        <v>198</v>
      </c>
      <c r="C70" s="307"/>
      <c r="D70" s="307"/>
      <c r="E70" s="307"/>
      <c r="F70" s="310"/>
      <c r="G70" s="307"/>
      <c r="H70" s="306"/>
      <c r="I70" s="307"/>
      <c r="J70" s="307"/>
      <c r="K70" s="386"/>
      <c r="L70" s="307"/>
      <c r="M70" s="307"/>
    </row>
    <row r="71" spans="1:16" ht="12.9" customHeight="1">
      <c r="A71" s="307">
        <v>63</v>
      </c>
      <c r="B71" s="307">
        <v>1</v>
      </c>
      <c r="C71" s="307"/>
      <c r="D71" s="305" t="s">
        <v>199</v>
      </c>
      <c r="E71" s="307" t="s">
        <v>64</v>
      </c>
      <c r="F71" s="305" t="s">
        <v>55</v>
      </c>
      <c r="G71" s="307" t="s">
        <v>175</v>
      </c>
      <c r="H71" s="306" t="s">
        <v>200</v>
      </c>
      <c r="I71" s="307" t="s">
        <v>201</v>
      </c>
      <c r="J71" s="304" t="s">
        <v>80</v>
      </c>
      <c r="K71" s="386"/>
      <c r="L71" s="307" t="s">
        <v>69</v>
      </c>
      <c r="M71" s="305" t="s">
        <v>62</v>
      </c>
    </row>
    <row r="72" spans="1:16" ht="12.9" customHeight="1">
      <c r="A72" s="307">
        <v>64</v>
      </c>
      <c r="B72" s="307">
        <v>2</v>
      </c>
      <c r="C72" s="307"/>
      <c r="D72" s="305" t="s">
        <v>202</v>
      </c>
      <c r="E72" s="307" t="s">
        <v>203</v>
      </c>
      <c r="F72" s="307" t="s">
        <v>143</v>
      </c>
      <c r="G72" s="307" t="s">
        <v>189</v>
      </c>
      <c r="H72" s="306" t="s">
        <v>196</v>
      </c>
      <c r="I72" s="307" t="s">
        <v>201</v>
      </c>
      <c r="J72" s="307" t="s">
        <v>91</v>
      </c>
      <c r="K72" s="386" t="s">
        <v>61</v>
      </c>
      <c r="L72" s="307" t="s">
        <v>61</v>
      </c>
      <c r="M72" s="305" t="s">
        <v>62</v>
      </c>
    </row>
    <row r="73" spans="1:16" ht="12.9" customHeight="1">
      <c r="A73" s="307">
        <v>65</v>
      </c>
      <c r="B73" s="307">
        <v>3</v>
      </c>
      <c r="C73" s="307"/>
      <c r="D73" s="305" t="s">
        <v>204</v>
      </c>
      <c r="E73" s="307" t="s">
        <v>82</v>
      </c>
      <c r="F73" s="305" t="s">
        <v>55</v>
      </c>
      <c r="G73" s="307" t="s">
        <v>189</v>
      </c>
      <c r="H73" s="306" t="s">
        <v>200</v>
      </c>
      <c r="I73" s="307" t="s">
        <v>201</v>
      </c>
      <c r="J73" s="645" t="s">
        <v>693</v>
      </c>
      <c r="K73" s="386"/>
      <c r="L73" s="307" t="s">
        <v>69</v>
      </c>
      <c r="M73" s="305" t="s">
        <v>62</v>
      </c>
    </row>
    <row r="74" spans="1:16" ht="12.9" customHeight="1">
      <c r="A74" s="307">
        <v>66</v>
      </c>
      <c r="B74" s="307">
        <v>4</v>
      </c>
      <c r="C74" s="307"/>
      <c r="D74" s="305" t="s">
        <v>205</v>
      </c>
      <c r="E74" s="307" t="s">
        <v>82</v>
      </c>
      <c r="F74" s="305" t="s">
        <v>55</v>
      </c>
      <c r="G74" s="307" t="s">
        <v>200</v>
      </c>
      <c r="H74" s="306" t="s">
        <v>206</v>
      </c>
      <c r="I74" s="307" t="s">
        <v>207</v>
      </c>
      <c r="J74" s="307" t="s">
        <v>258</v>
      </c>
      <c r="K74" s="386"/>
      <c r="L74" s="307" t="s">
        <v>69</v>
      </c>
      <c r="M74" s="305" t="s">
        <v>62</v>
      </c>
      <c r="P74" s="333" t="s">
        <v>208</v>
      </c>
    </row>
    <row r="75" spans="1:16" ht="12.9" customHeight="1">
      <c r="A75" s="307">
        <v>67</v>
      </c>
      <c r="B75" s="307">
        <v>5</v>
      </c>
      <c r="C75" s="307"/>
      <c r="D75" s="305" t="s">
        <v>209</v>
      </c>
      <c r="E75" s="307" t="s">
        <v>54</v>
      </c>
      <c r="F75" s="307" t="s">
        <v>143</v>
      </c>
      <c r="G75" s="307" t="s">
        <v>193</v>
      </c>
      <c r="H75" s="306" t="s">
        <v>206</v>
      </c>
      <c r="I75" s="307" t="s">
        <v>210</v>
      </c>
      <c r="J75" s="307" t="s">
        <v>91</v>
      </c>
      <c r="K75" s="386" t="s">
        <v>61</v>
      </c>
      <c r="L75" s="307" t="s">
        <v>61</v>
      </c>
      <c r="M75" s="305" t="s">
        <v>62</v>
      </c>
    </row>
    <row r="76" spans="1:16" ht="12.9" customHeight="1">
      <c r="A76" s="307">
        <v>68</v>
      </c>
      <c r="B76" s="307">
        <v>6</v>
      </c>
      <c r="C76" s="307"/>
      <c r="D76" s="305" t="s">
        <v>211</v>
      </c>
      <c r="E76" s="307" t="s">
        <v>82</v>
      </c>
      <c r="F76" s="388" t="s">
        <v>55</v>
      </c>
      <c r="G76" s="307" t="s">
        <v>191</v>
      </c>
      <c r="H76" s="306" t="s">
        <v>206</v>
      </c>
      <c r="I76" s="307" t="s">
        <v>212</v>
      </c>
      <c r="J76" s="304" t="s">
        <v>80</v>
      </c>
      <c r="K76" s="386"/>
      <c r="L76" s="307" t="s">
        <v>69</v>
      </c>
      <c r="M76" s="305" t="s">
        <v>62</v>
      </c>
    </row>
    <row r="77" spans="1:16" ht="12.9" customHeight="1">
      <c r="A77" s="307">
        <v>69</v>
      </c>
      <c r="B77" s="307">
        <v>7</v>
      </c>
      <c r="C77" s="307"/>
      <c r="D77" s="305" t="s">
        <v>213</v>
      </c>
      <c r="E77" s="307" t="s">
        <v>64</v>
      </c>
      <c r="F77" s="388" t="s">
        <v>101</v>
      </c>
      <c r="G77" s="307" t="s">
        <v>200</v>
      </c>
      <c r="H77" s="306" t="s">
        <v>210</v>
      </c>
      <c r="I77" s="307" t="s">
        <v>212</v>
      </c>
      <c r="J77" s="645" t="s">
        <v>693</v>
      </c>
      <c r="K77" s="386"/>
      <c r="L77" s="307" t="s">
        <v>69</v>
      </c>
      <c r="M77" s="305" t="s">
        <v>62</v>
      </c>
    </row>
    <row r="78" spans="1:16" ht="12.9" customHeight="1">
      <c r="A78" s="307">
        <v>70</v>
      </c>
      <c r="B78" s="307">
        <v>8</v>
      </c>
      <c r="C78" s="307"/>
      <c r="D78" s="305" t="s">
        <v>214</v>
      </c>
      <c r="E78" s="307" t="s">
        <v>54</v>
      </c>
      <c r="F78" s="307" t="s">
        <v>55</v>
      </c>
      <c r="G78" s="307" t="s">
        <v>206</v>
      </c>
      <c r="H78" s="306" t="s">
        <v>215</v>
      </c>
      <c r="I78" s="307" t="s">
        <v>212</v>
      </c>
      <c r="J78" s="307" t="s">
        <v>2236</v>
      </c>
      <c r="K78" s="386"/>
      <c r="L78" s="307" t="s">
        <v>61</v>
      </c>
      <c r="M78" s="305" t="s">
        <v>62</v>
      </c>
    </row>
    <row r="79" spans="1:16" ht="12.9" customHeight="1">
      <c r="A79" s="307">
        <v>71</v>
      </c>
      <c r="B79" s="307">
        <v>9</v>
      </c>
      <c r="C79" s="307"/>
      <c r="D79" s="305" t="s">
        <v>216</v>
      </c>
      <c r="E79" s="307" t="s">
        <v>64</v>
      </c>
      <c r="F79" s="307" t="s">
        <v>55</v>
      </c>
      <c r="G79" s="307" t="s">
        <v>206</v>
      </c>
      <c r="H79" s="306" t="s">
        <v>212</v>
      </c>
      <c r="I79" s="307" t="s">
        <v>217</v>
      </c>
      <c r="J79" s="307" t="s">
        <v>59</v>
      </c>
      <c r="K79" s="386"/>
      <c r="L79" s="307" t="s">
        <v>61</v>
      </c>
      <c r="M79" s="305" t="s">
        <v>62</v>
      </c>
    </row>
    <row r="80" spans="1:16" ht="12.9" customHeight="1">
      <c r="A80" s="307">
        <v>72</v>
      </c>
      <c r="B80" s="307">
        <v>10</v>
      </c>
      <c r="C80" s="307"/>
      <c r="D80" s="305" t="s">
        <v>218</v>
      </c>
      <c r="E80" s="307" t="s">
        <v>82</v>
      </c>
      <c r="F80" s="305" t="s">
        <v>55</v>
      </c>
      <c r="G80" s="307" t="s">
        <v>120</v>
      </c>
      <c r="H80" s="306" t="s">
        <v>212</v>
      </c>
      <c r="I80" s="307" t="s">
        <v>217</v>
      </c>
      <c r="J80" s="307" t="s">
        <v>258</v>
      </c>
      <c r="K80" s="386"/>
      <c r="L80" s="307" t="s">
        <v>69</v>
      </c>
      <c r="M80" s="305" t="s">
        <v>62</v>
      </c>
    </row>
    <row r="81" spans="1:18" ht="12.9" customHeight="1">
      <c r="A81" s="307">
        <v>73</v>
      </c>
      <c r="B81" s="307">
        <v>11</v>
      </c>
      <c r="C81" s="307"/>
      <c r="D81" s="305" t="s">
        <v>219</v>
      </c>
      <c r="E81" s="307" t="s">
        <v>64</v>
      </c>
      <c r="F81" s="305" t="s">
        <v>55</v>
      </c>
      <c r="G81" s="307" t="s">
        <v>189</v>
      </c>
      <c r="H81" s="306" t="s">
        <v>220</v>
      </c>
      <c r="I81" s="307" t="s">
        <v>221</v>
      </c>
      <c r="J81" s="307" t="s">
        <v>130</v>
      </c>
      <c r="K81" s="386"/>
      <c r="L81" s="307" t="s">
        <v>69</v>
      </c>
      <c r="M81" s="305" t="s">
        <v>62</v>
      </c>
    </row>
    <row r="82" spans="1:18" ht="12.9" customHeight="1">
      <c r="A82" s="307">
        <v>74</v>
      </c>
      <c r="B82" s="307">
        <v>12</v>
      </c>
      <c r="C82" s="307"/>
      <c r="D82" s="305" t="s">
        <v>222</v>
      </c>
      <c r="E82" s="380" t="s">
        <v>64</v>
      </c>
      <c r="F82" s="310" t="s">
        <v>55</v>
      </c>
      <c r="G82" s="307" t="s">
        <v>210</v>
      </c>
      <c r="H82" s="306" t="s">
        <v>217</v>
      </c>
      <c r="I82" s="307" t="s">
        <v>223</v>
      </c>
      <c r="J82" s="304" t="s">
        <v>59</v>
      </c>
      <c r="K82" s="304"/>
      <c r="L82" s="304" t="s">
        <v>61</v>
      </c>
      <c r="M82" s="305" t="s">
        <v>62</v>
      </c>
      <c r="N82" s="333">
        <v>100</v>
      </c>
    </row>
    <row r="83" spans="1:18" ht="12.9" customHeight="1">
      <c r="A83" s="307">
        <v>75</v>
      </c>
      <c r="B83" s="307">
        <v>13</v>
      </c>
      <c r="C83" s="307"/>
      <c r="D83" s="305" t="s">
        <v>224</v>
      </c>
      <c r="E83" s="307" t="s">
        <v>157</v>
      </c>
      <c r="F83" s="307" t="s">
        <v>143</v>
      </c>
      <c r="G83" s="307"/>
      <c r="H83" s="306" t="s">
        <v>212</v>
      </c>
      <c r="I83" s="307" t="s">
        <v>225</v>
      </c>
      <c r="J83" s="307" t="s">
        <v>91</v>
      </c>
      <c r="K83" s="386"/>
      <c r="L83" s="307" t="s">
        <v>61</v>
      </c>
      <c r="M83" s="305" t="s">
        <v>62</v>
      </c>
    </row>
    <row r="84" spans="1:18" ht="12.9" customHeight="1">
      <c r="A84" s="307">
        <v>76</v>
      </c>
      <c r="B84" s="307">
        <v>14</v>
      </c>
      <c r="C84" s="307"/>
      <c r="D84" s="305" t="s">
        <v>226</v>
      </c>
      <c r="E84" s="307" t="s">
        <v>227</v>
      </c>
      <c r="F84" s="307" t="s">
        <v>228</v>
      </c>
      <c r="G84" s="307" t="s">
        <v>220</v>
      </c>
      <c r="H84" s="306" t="s">
        <v>223</v>
      </c>
      <c r="I84" s="307" t="s">
        <v>229</v>
      </c>
      <c r="J84" s="307" t="s">
        <v>2236</v>
      </c>
      <c r="K84" s="386"/>
      <c r="L84" s="307" t="s">
        <v>61</v>
      </c>
      <c r="M84" s="305" t="s">
        <v>62</v>
      </c>
    </row>
    <row r="85" spans="1:18" ht="12.9" customHeight="1">
      <c r="A85" s="307">
        <v>77</v>
      </c>
      <c r="B85" s="307">
        <v>15</v>
      </c>
      <c r="C85" s="307"/>
      <c r="D85" s="305" t="s">
        <v>230</v>
      </c>
      <c r="E85" s="307" t="s">
        <v>231</v>
      </c>
      <c r="F85" s="305" t="s">
        <v>101</v>
      </c>
      <c r="G85" s="307" t="s">
        <v>182</v>
      </c>
      <c r="H85" s="306" t="s">
        <v>217</v>
      </c>
      <c r="I85" s="307" t="s">
        <v>232</v>
      </c>
      <c r="J85" s="645" t="s">
        <v>693</v>
      </c>
      <c r="K85" s="484" t="s">
        <v>233</v>
      </c>
      <c r="L85" s="307" t="s">
        <v>69</v>
      </c>
      <c r="M85" s="305" t="s">
        <v>62</v>
      </c>
    </row>
    <row r="86" spans="1:18" ht="12.9" customHeight="1">
      <c r="A86" s="307">
        <v>78</v>
      </c>
      <c r="B86" s="307">
        <v>16</v>
      </c>
      <c r="C86" s="307"/>
      <c r="D86" s="305" t="s">
        <v>234</v>
      </c>
      <c r="E86" s="307" t="s">
        <v>54</v>
      </c>
      <c r="F86" s="307" t="s">
        <v>143</v>
      </c>
      <c r="G86" s="307" t="s">
        <v>210</v>
      </c>
      <c r="H86" s="306" t="s">
        <v>217</v>
      </c>
      <c r="I86" s="307" t="s">
        <v>232</v>
      </c>
      <c r="J86" s="307" t="s">
        <v>91</v>
      </c>
      <c r="K86" s="386"/>
      <c r="L86" s="307" t="s">
        <v>61</v>
      </c>
      <c r="M86" s="305" t="s">
        <v>62</v>
      </c>
    </row>
    <row r="87" spans="1:18" ht="12.9" customHeight="1">
      <c r="A87" s="307">
        <v>79</v>
      </c>
      <c r="B87" s="307">
        <v>17</v>
      </c>
      <c r="C87" s="307"/>
      <c r="D87" s="305" t="s">
        <v>235</v>
      </c>
      <c r="E87" s="307" t="s">
        <v>203</v>
      </c>
      <c r="F87" s="307" t="s">
        <v>228</v>
      </c>
      <c r="G87" s="307" t="s">
        <v>217</v>
      </c>
      <c r="H87" s="306" t="s">
        <v>223</v>
      </c>
      <c r="I87" s="307" t="s">
        <v>232</v>
      </c>
      <c r="J87" s="307" t="s">
        <v>59</v>
      </c>
      <c r="K87" s="386"/>
      <c r="L87" s="307" t="s">
        <v>61</v>
      </c>
      <c r="M87" s="305" t="s">
        <v>62</v>
      </c>
    </row>
    <row r="88" spans="1:18" ht="12.9" customHeight="1">
      <c r="A88" s="307">
        <v>80</v>
      </c>
      <c r="B88" s="307">
        <v>18</v>
      </c>
      <c r="C88" s="307"/>
      <c r="D88" s="305" t="s">
        <v>236</v>
      </c>
      <c r="E88" s="307" t="s">
        <v>82</v>
      </c>
      <c r="F88" s="307" t="s">
        <v>228</v>
      </c>
      <c r="G88" s="307" t="s">
        <v>225</v>
      </c>
      <c r="H88" s="306" t="s">
        <v>237</v>
      </c>
      <c r="I88" s="307" t="s">
        <v>238</v>
      </c>
      <c r="J88" s="307" t="s">
        <v>59</v>
      </c>
      <c r="K88" s="386"/>
      <c r="L88" s="307" t="s">
        <v>61</v>
      </c>
      <c r="M88" s="305" t="s">
        <v>62</v>
      </c>
    </row>
    <row r="89" spans="1:18" ht="12.9" customHeight="1">
      <c r="A89" s="307">
        <v>81</v>
      </c>
      <c r="B89" s="307">
        <v>19</v>
      </c>
      <c r="C89" s="307"/>
      <c r="D89" s="305" t="s">
        <v>239</v>
      </c>
      <c r="E89" s="307" t="s">
        <v>54</v>
      </c>
      <c r="F89" s="307" t="s">
        <v>55</v>
      </c>
      <c r="G89" s="307"/>
      <c r="H89" s="306" t="s">
        <v>237</v>
      </c>
      <c r="I89" s="307" t="s">
        <v>238</v>
      </c>
      <c r="J89" s="307" t="s">
        <v>2236</v>
      </c>
      <c r="K89" s="386"/>
      <c r="L89" s="307" t="s">
        <v>61</v>
      </c>
      <c r="M89" s="305" t="s">
        <v>62</v>
      </c>
      <c r="P89" s="333" t="s">
        <v>208</v>
      </c>
      <c r="R89" s="333">
        <f>30/4</f>
        <v>7.5</v>
      </c>
    </row>
    <row r="90" spans="1:18" ht="12.9" customHeight="1">
      <c r="A90" s="307">
        <v>82</v>
      </c>
      <c r="B90" s="307">
        <v>20</v>
      </c>
      <c r="C90" s="307"/>
      <c r="D90" s="305" t="s">
        <v>240</v>
      </c>
      <c r="E90" s="307" t="s">
        <v>203</v>
      </c>
      <c r="F90" s="307" t="s">
        <v>143</v>
      </c>
      <c r="G90" s="307"/>
      <c r="H90" s="306" t="s">
        <v>237</v>
      </c>
      <c r="I90" s="307" t="s">
        <v>241</v>
      </c>
      <c r="J90" s="307" t="s">
        <v>91</v>
      </c>
      <c r="K90" s="386"/>
      <c r="L90" s="307" t="s">
        <v>61</v>
      </c>
      <c r="M90" s="305" t="s">
        <v>62</v>
      </c>
    </row>
    <row r="91" spans="1:18" ht="12.9" customHeight="1">
      <c r="A91" s="307">
        <v>83</v>
      </c>
      <c r="B91" s="307">
        <v>21</v>
      </c>
      <c r="C91" s="307"/>
      <c r="D91" s="305" t="s">
        <v>242</v>
      </c>
      <c r="E91" s="307" t="s">
        <v>64</v>
      </c>
      <c r="F91" s="307" t="s">
        <v>143</v>
      </c>
      <c r="G91" s="307" t="s">
        <v>225</v>
      </c>
      <c r="H91" s="306" t="s">
        <v>237</v>
      </c>
      <c r="I91" s="307" t="s">
        <v>243</v>
      </c>
      <c r="J91" s="307" t="s">
        <v>130</v>
      </c>
      <c r="K91" s="386" t="s">
        <v>244</v>
      </c>
      <c r="L91" s="307" t="s">
        <v>61</v>
      </c>
      <c r="M91" s="305" t="s">
        <v>62</v>
      </c>
    </row>
    <row r="92" spans="1:18" ht="12.9" customHeight="1">
      <c r="A92" s="307">
        <v>84</v>
      </c>
      <c r="B92" s="307">
        <v>22</v>
      </c>
      <c r="C92" s="307"/>
      <c r="D92" s="305" t="s">
        <v>245</v>
      </c>
      <c r="E92" s="307" t="s">
        <v>64</v>
      </c>
      <c r="F92" s="307" t="s">
        <v>143</v>
      </c>
      <c r="G92" s="307" t="s">
        <v>232</v>
      </c>
      <c r="H92" s="306" t="s">
        <v>241</v>
      </c>
      <c r="I92" s="307" t="s">
        <v>246</v>
      </c>
      <c r="J92" s="307" t="s">
        <v>91</v>
      </c>
      <c r="K92" s="386"/>
      <c r="L92" s="307" t="s">
        <v>61</v>
      </c>
      <c r="M92" s="305" t="s">
        <v>62</v>
      </c>
    </row>
    <row r="93" spans="1:18" ht="12.9" customHeight="1">
      <c r="A93" s="307">
        <v>85</v>
      </c>
      <c r="B93" s="307">
        <v>23</v>
      </c>
      <c r="C93" s="307"/>
      <c r="D93" s="305" t="s">
        <v>247</v>
      </c>
      <c r="E93" s="307" t="s">
        <v>248</v>
      </c>
      <c r="F93" s="307" t="s">
        <v>55</v>
      </c>
      <c r="G93" s="307" t="s">
        <v>237</v>
      </c>
      <c r="H93" s="306" t="s">
        <v>241</v>
      </c>
      <c r="I93" s="307" t="s">
        <v>249</v>
      </c>
      <c r="J93" s="307" t="s">
        <v>59</v>
      </c>
      <c r="K93" s="386"/>
      <c r="L93" s="307" t="s">
        <v>61</v>
      </c>
      <c r="M93" s="305" t="s">
        <v>62</v>
      </c>
      <c r="P93" s="333" t="s">
        <v>208</v>
      </c>
    </row>
    <row r="94" spans="1:18" ht="12.9" customHeight="1">
      <c r="A94" s="307">
        <v>86</v>
      </c>
      <c r="B94" s="307">
        <v>24</v>
      </c>
      <c r="C94" s="307"/>
      <c r="D94" s="305" t="s">
        <v>250</v>
      </c>
      <c r="E94" s="307" t="s">
        <v>157</v>
      </c>
      <c r="F94" s="307" t="s">
        <v>143</v>
      </c>
      <c r="G94" s="307" t="s">
        <v>251</v>
      </c>
      <c r="H94" s="306" t="s">
        <v>241</v>
      </c>
      <c r="I94" s="307" t="s">
        <v>252</v>
      </c>
      <c r="J94" s="645" t="s">
        <v>693</v>
      </c>
      <c r="K94" s="386" t="s">
        <v>233</v>
      </c>
      <c r="L94" s="307" t="s">
        <v>69</v>
      </c>
      <c r="M94" s="305" t="s">
        <v>62</v>
      </c>
      <c r="P94" s="333" t="s">
        <v>208</v>
      </c>
    </row>
    <row r="95" spans="1:18" ht="12.9" customHeight="1">
      <c r="A95" s="307">
        <v>87</v>
      </c>
      <c r="B95" s="307">
        <v>25</v>
      </c>
      <c r="C95" s="307"/>
      <c r="D95" s="305" t="s">
        <v>253</v>
      </c>
      <c r="E95" s="307" t="s">
        <v>64</v>
      </c>
      <c r="F95" s="307" t="s">
        <v>143</v>
      </c>
      <c r="G95" s="306" t="s">
        <v>243</v>
      </c>
      <c r="H95" s="306" t="s">
        <v>252</v>
      </c>
      <c r="I95" s="307" t="s">
        <v>254</v>
      </c>
      <c r="J95" s="307" t="s">
        <v>91</v>
      </c>
      <c r="K95" s="386"/>
      <c r="L95" s="307" t="s">
        <v>61</v>
      </c>
      <c r="M95" s="305" t="s">
        <v>62</v>
      </c>
    </row>
    <row r="96" spans="1:18" ht="12.9" customHeight="1">
      <c r="A96" s="307">
        <v>88</v>
      </c>
      <c r="B96" s="307">
        <v>26</v>
      </c>
      <c r="C96" s="307"/>
      <c r="D96" s="305" t="s">
        <v>255</v>
      </c>
      <c r="E96" s="307" t="s">
        <v>64</v>
      </c>
      <c r="F96" s="307" t="s">
        <v>55</v>
      </c>
      <c r="G96" s="306" t="s">
        <v>241</v>
      </c>
      <c r="H96" s="306" t="s">
        <v>256</v>
      </c>
      <c r="I96" s="307" t="s">
        <v>257</v>
      </c>
      <c r="J96" s="307" t="s">
        <v>258</v>
      </c>
      <c r="K96" s="386" t="s">
        <v>233</v>
      </c>
      <c r="L96" s="307" t="s">
        <v>69</v>
      </c>
      <c r="M96" s="305" t="s">
        <v>62</v>
      </c>
    </row>
    <row r="97" spans="1:19" ht="12.9" customHeight="1">
      <c r="A97" s="307">
        <v>89</v>
      </c>
      <c r="B97" s="307">
        <v>27</v>
      </c>
      <c r="C97" s="307"/>
      <c r="D97" s="305" t="s">
        <v>259</v>
      </c>
      <c r="E97" s="307" t="s">
        <v>157</v>
      </c>
      <c r="F97" s="307" t="s">
        <v>101</v>
      </c>
      <c r="G97" s="306" t="s">
        <v>238</v>
      </c>
      <c r="H97" s="306" t="s">
        <v>249</v>
      </c>
      <c r="I97" s="307" t="s">
        <v>257</v>
      </c>
      <c r="J97" s="307" t="s">
        <v>2236</v>
      </c>
      <c r="K97" s="386" t="s">
        <v>61</v>
      </c>
      <c r="L97" s="307" t="s">
        <v>61</v>
      </c>
      <c r="M97" s="305" t="s">
        <v>62</v>
      </c>
      <c r="R97" s="333">
        <f>14+17</f>
        <v>31</v>
      </c>
    </row>
    <row r="98" spans="1:19" ht="12.9" customHeight="1">
      <c r="A98" s="307">
        <v>90</v>
      </c>
      <c r="B98" s="307">
        <v>28</v>
      </c>
      <c r="C98" s="307"/>
      <c r="D98" s="305" t="s">
        <v>260</v>
      </c>
      <c r="E98" s="307" t="s">
        <v>64</v>
      </c>
      <c r="F98" s="307" t="s">
        <v>101</v>
      </c>
      <c r="G98" s="306" t="s">
        <v>249</v>
      </c>
      <c r="H98" s="306" t="s">
        <v>261</v>
      </c>
      <c r="I98" s="307" t="s">
        <v>262</v>
      </c>
      <c r="J98" s="307" t="s">
        <v>59</v>
      </c>
      <c r="K98" s="386" t="s">
        <v>61</v>
      </c>
      <c r="L98" s="307" t="s">
        <v>61</v>
      </c>
      <c r="M98" s="305" t="s">
        <v>62</v>
      </c>
    </row>
    <row r="99" spans="1:19" ht="12.9" customHeight="1">
      <c r="A99" s="307">
        <v>91</v>
      </c>
      <c r="B99" s="307">
        <v>29</v>
      </c>
      <c r="C99" s="307"/>
      <c r="D99" s="305" t="s">
        <v>263</v>
      </c>
      <c r="E99" s="307" t="s">
        <v>264</v>
      </c>
      <c r="F99" s="307" t="s">
        <v>55</v>
      </c>
      <c r="G99" s="306" t="s">
        <v>246</v>
      </c>
      <c r="H99" s="306" t="s">
        <v>262</v>
      </c>
      <c r="I99" s="307" t="s">
        <v>265</v>
      </c>
      <c r="J99" s="307" t="s">
        <v>258</v>
      </c>
      <c r="K99" s="386" t="s">
        <v>233</v>
      </c>
      <c r="L99" s="307" t="s">
        <v>69</v>
      </c>
      <c r="M99" s="305" t="s">
        <v>62</v>
      </c>
    </row>
    <row r="100" spans="1:19" ht="12.9" customHeight="1">
      <c r="A100" s="307">
        <v>92</v>
      </c>
      <c r="B100" s="307">
        <v>30</v>
      </c>
      <c r="C100" s="307"/>
      <c r="D100" s="305" t="s">
        <v>266</v>
      </c>
      <c r="E100" s="307" t="s">
        <v>64</v>
      </c>
      <c r="F100" s="307" t="s">
        <v>101</v>
      </c>
      <c r="G100" s="306" t="s">
        <v>243</v>
      </c>
      <c r="H100" s="306" t="s">
        <v>267</v>
      </c>
      <c r="I100" s="307" t="s">
        <v>265</v>
      </c>
      <c r="J100" s="307" t="s">
        <v>59</v>
      </c>
      <c r="K100" s="386" t="s">
        <v>61</v>
      </c>
      <c r="L100" s="307" t="s">
        <v>61</v>
      </c>
      <c r="M100" s="305" t="s">
        <v>62</v>
      </c>
    </row>
    <row r="101" spans="1:19" ht="12.9" customHeight="1">
      <c r="A101" s="307"/>
      <c r="B101" s="327" t="s">
        <v>268</v>
      </c>
      <c r="C101" s="307"/>
      <c r="D101" s="307"/>
      <c r="E101" s="307"/>
      <c r="F101" s="307"/>
      <c r="G101" s="306"/>
      <c r="H101" s="306"/>
      <c r="I101" s="307"/>
      <c r="J101" s="307"/>
      <c r="K101" s="386"/>
      <c r="L101" s="307"/>
      <c r="M101" s="307"/>
    </row>
    <row r="102" spans="1:19" s="556" customFormat="1" ht="12.9" customHeight="1">
      <c r="A102" s="381">
        <v>93</v>
      </c>
      <c r="B102" s="381">
        <v>1</v>
      </c>
      <c r="C102" s="381">
        <v>1</v>
      </c>
      <c r="D102" s="305" t="s">
        <v>269</v>
      </c>
      <c r="E102" s="381" t="s">
        <v>270</v>
      </c>
      <c r="F102" s="381" t="s">
        <v>55</v>
      </c>
      <c r="G102" s="382" t="s">
        <v>265</v>
      </c>
      <c r="H102" s="382" t="s">
        <v>206</v>
      </c>
      <c r="I102" s="559" t="s">
        <v>271</v>
      </c>
      <c r="J102" s="381" t="s">
        <v>59</v>
      </c>
      <c r="K102" s="560"/>
      <c r="L102" s="381" t="s">
        <v>61</v>
      </c>
      <c r="M102" s="561" t="s">
        <v>62</v>
      </c>
    </row>
    <row r="103" spans="1:19" s="556" customFormat="1" ht="12.9" customHeight="1">
      <c r="A103" s="381">
        <v>94</v>
      </c>
      <c r="B103" s="381">
        <v>2</v>
      </c>
      <c r="C103" s="381">
        <v>2</v>
      </c>
      <c r="D103" s="305" t="s">
        <v>272</v>
      </c>
      <c r="E103" s="381" t="s">
        <v>82</v>
      </c>
      <c r="F103" s="381" t="s">
        <v>55</v>
      </c>
      <c r="G103" s="382" t="s">
        <v>265</v>
      </c>
      <c r="H103" s="382" t="s">
        <v>273</v>
      </c>
      <c r="I103" s="381" t="s">
        <v>274</v>
      </c>
      <c r="J103" s="307" t="s">
        <v>258</v>
      </c>
      <c r="K103" s="560" t="s">
        <v>233</v>
      </c>
      <c r="L103" s="381" t="s">
        <v>69</v>
      </c>
      <c r="M103" s="561" t="s">
        <v>62</v>
      </c>
    </row>
    <row r="104" spans="1:19" s="556" customFormat="1" ht="12.9" customHeight="1">
      <c r="A104" s="381">
        <v>95</v>
      </c>
      <c r="B104" s="381">
        <v>3</v>
      </c>
      <c r="C104" s="381">
        <v>3</v>
      </c>
      <c r="D104" s="305" t="s">
        <v>275</v>
      </c>
      <c r="E104" s="381" t="s">
        <v>122</v>
      </c>
      <c r="F104" s="381" t="s">
        <v>55</v>
      </c>
      <c r="G104" s="382" t="s">
        <v>265</v>
      </c>
      <c r="H104" s="382" t="s">
        <v>276</v>
      </c>
      <c r="I104" s="382" t="s">
        <v>277</v>
      </c>
      <c r="J104" s="381" t="s">
        <v>59</v>
      </c>
      <c r="K104" s="560" t="s">
        <v>61</v>
      </c>
      <c r="L104" s="381" t="s">
        <v>61</v>
      </c>
      <c r="M104" s="561" t="s">
        <v>62</v>
      </c>
    </row>
    <row r="105" spans="1:19" s="556" customFormat="1" ht="12.9" customHeight="1">
      <c r="A105" s="381">
        <v>96</v>
      </c>
      <c r="B105" s="381">
        <v>4</v>
      </c>
      <c r="C105" s="381"/>
      <c r="D105" s="305" t="s">
        <v>278</v>
      </c>
      <c r="E105" s="381" t="s">
        <v>64</v>
      </c>
      <c r="F105" s="381" t="s">
        <v>55</v>
      </c>
      <c r="G105" s="382" t="s">
        <v>265</v>
      </c>
      <c r="H105" s="382" t="s">
        <v>279</v>
      </c>
      <c r="I105" s="381" t="s">
        <v>280</v>
      </c>
      <c r="J105" s="381" t="s">
        <v>59</v>
      </c>
      <c r="K105" s="560"/>
      <c r="L105" s="381" t="s">
        <v>61</v>
      </c>
      <c r="M105" s="561" t="s">
        <v>62</v>
      </c>
    </row>
    <row r="106" spans="1:19" s="556" customFormat="1" ht="12.9" customHeight="1">
      <c r="A106" s="381">
        <v>97</v>
      </c>
      <c r="B106" s="381">
        <v>5</v>
      </c>
      <c r="C106" s="381"/>
      <c r="D106" s="305" t="s">
        <v>281</v>
      </c>
      <c r="E106" s="381" t="s">
        <v>64</v>
      </c>
      <c r="F106" s="381" t="s">
        <v>143</v>
      </c>
      <c r="G106" s="381" t="s">
        <v>282</v>
      </c>
      <c r="H106" s="382" t="s">
        <v>279</v>
      </c>
      <c r="I106" s="381" t="s">
        <v>283</v>
      </c>
      <c r="J106" s="381" t="s">
        <v>130</v>
      </c>
      <c r="K106" s="560"/>
      <c r="L106" s="381" t="s">
        <v>61</v>
      </c>
      <c r="M106" s="561" t="s">
        <v>62</v>
      </c>
    </row>
    <row r="107" spans="1:19" s="556" customFormat="1" ht="12.9" customHeight="1">
      <c r="A107" s="381">
        <v>98</v>
      </c>
      <c r="B107" s="381">
        <v>6</v>
      </c>
      <c r="C107" s="381"/>
      <c r="D107" s="305" t="s">
        <v>284</v>
      </c>
      <c r="E107" s="381" t="s">
        <v>82</v>
      </c>
      <c r="F107" s="381" t="s">
        <v>143</v>
      </c>
      <c r="G107" s="382" t="s">
        <v>279</v>
      </c>
      <c r="H107" s="382" t="s">
        <v>280</v>
      </c>
      <c r="I107" s="381" t="s">
        <v>285</v>
      </c>
      <c r="J107" s="645" t="s">
        <v>693</v>
      </c>
      <c r="K107" s="560"/>
      <c r="L107" s="381" t="s">
        <v>61</v>
      </c>
      <c r="M107" s="561" t="s">
        <v>62</v>
      </c>
    </row>
    <row r="108" spans="1:19" s="556" customFormat="1" ht="12.9" customHeight="1">
      <c r="A108" s="381">
        <v>99</v>
      </c>
      <c r="B108" s="381">
        <v>7</v>
      </c>
      <c r="C108" s="381"/>
      <c r="D108" s="305" t="s">
        <v>286</v>
      </c>
      <c r="E108" s="381" t="s">
        <v>231</v>
      </c>
      <c r="F108" s="381" t="s">
        <v>55</v>
      </c>
      <c r="G108" s="382" t="s">
        <v>262</v>
      </c>
      <c r="H108" s="382" t="s">
        <v>283</v>
      </c>
      <c r="I108" s="381" t="s">
        <v>287</v>
      </c>
      <c r="J108" s="381" t="s">
        <v>59</v>
      </c>
      <c r="K108" s="560" t="s">
        <v>61</v>
      </c>
      <c r="L108" s="381" t="s">
        <v>61</v>
      </c>
      <c r="M108" s="561" t="s">
        <v>62</v>
      </c>
      <c r="S108" s="556">
        <f>13+9</f>
        <v>22</v>
      </c>
    </row>
    <row r="109" spans="1:19" s="556" customFormat="1" ht="12.9" customHeight="1">
      <c r="A109" s="381">
        <v>100</v>
      </c>
      <c r="B109" s="381">
        <v>8</v>
      </c>
      <c r="D109" s="305" t="s">
        <v>288</v>
      </c>
      <c r="E109" s="381" t="s">
        <v>64</v>
      </c>
      <c r="F109" s="381" t="s">
        <v>143</v>
      </c>
      <c r="G109" s="382" t="s">
        <v>280</v>
      </c>
      <c r="H109" s="382" t="s">
        <v>283</v>
      </c>
      <c r="I109" s="381" t="s">
        <v>287</v>
      </c>
      <c r="J109" s="381" t="s">
        <v>130</v>
      </c>
      <c r="K109" s="386" t="s">
        <v>92</v>
      </c>
      <c r="L109" s="381" t="s">
        <v>61</v>
      </c>
      <c r="M109" s="561" t="s">
        <v>62</v>
      </c>
    </row>
    <row r="110" spans="1:19" s="556" customFormat="1" ht="12.9" customHeight="1">
      <c r="A110" s="381">
        <v>101</v>
      </c>
      <c r="B110" s="381">
        <v>9</v>
      </c>
      <c r="D110" s="305" t="s">
        <v>289</v>
      </c>
      <c r="E110" s="381" t="s">
        <v>64</v>
      </c>
      <c r="F110" s="381" t="s">
        <v>143</v>
      </c>
      <c r="G110" s="382" t="s">
        <v>283</v>
      </c>
      <c r="H110" s="382" t="s">
        <v>290</v>
      </c>
      <c r="I110" s="381" t="s">
        <v>291</v>
      </c>
      <c r="J110" s="645" t="s">
        <v>693</v>
      </c>
      <c r="K110" s="560"/>
      <c r="L110" s="381" t="s">
        <v>61</v>
      </c>
      <c r="M110" s="561" t="s">
        <v>62</v>
      </c>
    </row>
    <row r="111" spans="1:19" s="556" customFormat="1" ht="12.9" customHeight="1">
      <c r="A111" s="381">
        <v>102</v>
      </c>
      <c r="B111" s="381">
        <v>10</v>
      </c>
      <c r="D111" s="305" t="s">
        <v>292</v>
      </c>
      <c r="E111" s="381" t="s">
        <v>54</v>
      </c>
      <c r="F111" s="381" t="s">
        <v>143</v>
      </c>
      <c r="G111" s="382" t="s">
        <v>293</v>
      </c>
      <c r="H111" s="382" t="s">
        <v>290</v>
      </c>
      <c r="I111" s="381" t="s">
        <v>291</v>
      </c>
      <c r="J111" s="307" t="s">
        <v>258</v>
      </c>
      <c r="K111" s="560"/>
      <c r="L111" s="381" t="s">
        <v>61</v>
      </c>
      <c r="M111" s="561" t="s">
        <v>62</v>
      </c>
    </row>
    <row r="112" spans="1:19" ht="12.9" customHeight="1">
      <c r="A112" s="381">
        <v>103</v>
      </c>
      <c r="B112" s="381">
        <v>11</v>
      </c>
      <c r="D112" s="305" t="s">
        <v>294</v>
      </c>
      <c r="E112" s="307" t="s">
        <v>64</v>
      </c>
      <c r="F112" s="307" t="s">
        <v>143</v>
      </c>
      <c r="G112" s="382" t="s">
        <v>287</v>
      </c>
      <c r="H112" s="382" t="s">
        <v>295</v>
      </c>
      <c r="I112" s="382" t="s">
        <v>296</v>
      </c>
      <c r="J112" s="307" t="s">
        <v>258</v>
      </c>
      <c r="K112" s="386"/>
      <c r="L112" s="307" t="s">
        <v>61</v>
      </c>
      <c r="M112" s="561" t="s">
        <v>62</v>
      </c>
    </row>
    <row r="113" spans="1:13" ht="12.9" customHeight="1">
      <c r="A113" s="381">
        <v>104</v>
      </c>
      <c r="B113" s="381">
        <v>12</v>
      </c>
      <c r="D113" s="305" t="s">
        <v>297</v>
      </c>
      <c r="E113" s="307" t="s">
        <v>184</v>
      </c>
      <c r="F113" s="307" t="s">
        <v>143</v>
      </c>
      <c r="G113" s="382" t="s">
        <v>298</v>
      </c>
      <c r="H113" s="382" t="s">
        <v>299</v>
      </c>
      <c r="I113" s="382" t="s">
        <v>300</v>
      </c>
      <c r="J113" s="307" t="s">
        <v>258</v>
      </c>
      <c r="K113" s="386"/>
      <c r="L113" s="307"/>
      <c r="M113" s="561" t="s">
        <v>62</v>
      </c>
    </row>
    <row r="114" spans="1:13" ht="12.9" customHeight="1">
      <c r="A114" s="381">
        <v>105</v>
      </c>
      <c r="B114" s="381">
        <v>13</v>
      </c>
      <c r="D114" s="305" t="s">
        <v>301</v>
      </c>
      <c r="E114" s="307" t="s">
        <v>64</v>
      </c>
      <c r="F114" s="307" t="s">
        <v>143</v>
      </c>
      <c r="G114" s="382" t="s">
        <v>302</v>
      </c>
      <c r="H114" s="382" t="s">
        <v>303</v>
      </c>
      <c r="I114" s="382" t="s">
        <v>304</v>
      </c>
      <c r="J114" s="307" t="s">
        <v>258</v>
      </c>
      <c r="K114" s="386"/>
      <c r="L114" s="307"/>
      <c r="M114" s="561" t="s">
        <v>62</v>
      </c>
    </row>
    <row r="115" spans="1:13" ht="12.9" customHeight="1">
      <c r="A115" s="381"/>
      <c r="B115" s="327" t="s">
        <v>305</v>
      </c>
      <c r="C115" s="307"/>
      <c r="D115" s="307"/>
      <c r="E115" s="307"/>
      <c r="F115" s="307"/>
      <c r="G115" s="382"/>
      <c r="H115" s="382"/>
      <c r="I115" s="382"/>
      <c r="J115" s="307"/>
      <c r="K115" s="386"/>
      <c r="L115" s="307"/>
      <c r="M115" s="307"/>
    </row>
    <row r="116" spans="1:13" ht="12.9" customHeight="1">
      <c r="A116" s="381">
        <v>106</v>
      </c>
      <c r="B116" s="381">
        <v>1</v>
      </c>
      <c r="D116" s="305" t="s">
        <v>306</v>
      </c>
      <c r="E116" s="307" t="s">
        <v>184</v>
      </c>
      <c r="F116" s="307" t="s">
        <v>143</v>
      </c>
      <c r="G116" s="382" t="s">
        <v>295</v>
      </c>
      <c r="H116" s="382" t="s">
        <v>298</v>
      </c>
      <c r="I116" s="307" t="s">
        <v>307</v>
      </c>
      <c r="J116" s="645" t="s">
        <v>693</v>
      </c>
      <c r="K116" s="386"/>
      <c r="L116" s="307" t="s">
        <v>61</v>
      </c>
      <c r="M116" s="561" t="s">
        <v>62</v>
      </c>
    </row>
    <row r="117" spans="1:13" ht="12.9" customHeight="1">
      <c r="A117" s="381">
        <v>107</v>
      </c>
      <c r="B117" s="381">
        <v>2</v>
      </c>
      <c r="D117" s="305" t="s">
        <v>308</v>
      </c>
      <c r="E117" s="307" t="s">
        <v>309</v>
      </c>
      <c r="F117" s="307" t="s">
        <v>143</v>
      </c>
      <c r="G117" s="382" t="s">
        <v>304</v>
      </c>
      <c r="H117" s="382" t="s">
        <v>310</v>
      </c>
      <c r="I117" s="382" t="s">
        <v>311</v>
      </c>
      <c r="J117" s="307" t="s">
        <v>258</v>
      </c>
      <c r="K117" s="386"/>
      <c r="L117" s="307" t="s">
        <v>61</v>
      </c>
      <c r="M117" s="561" t="s">
        <v>62</v>
      </c>
    </row>
    <row r="118" spans="1:13" ht="12.9" customHeight="1">
      <c r="A118" s="381">
        <v>108</v>
      </c>
      <c r="B118" s="381">
        <v>3</v>
      </c>
      <c r="D118" s="305" t="s">
        <v>312</v>
      </c>
      <c r="E118" s="307" t="s">
        <v>184</v>
      </c>
      <c r="F118" s="307" t="s">
        <v>143</v>
      </c>
      <c r="G118" s="382" t="s">
        <v>300</v>
      </c>
      <c r="H118" s="382" t="s">
        <v>310</v>
      </c>
      <c r="I118" s="382" t="s">
        <v>313</v>
      </c>
      <c r="J118" s="645" t="s">
        <v>693</v>
      </c>
      <c r="K118" s="386"/>
      <c r="L118" s="307" t="s">
        <v>61</v>
      </c>
      <c r="M118" s="561" t="s">
        <v>62</v>
      </c>
    </row>
    <row r="119" spans="1:13" ht="12.9" customHeight="1">
      <c r="A119" s="381">
        <v>109</v>
      </c>
      <c r="B119" s="381">
        <v>4</v>
      </c>
      <c r="D119" s="305" t="s">
        <v>314</v>
      </c>
      <c r="E119" s="307" t="s">
        <v>184</v>
      </c>
      <c r="F119" s="307" t="s">
        <v>143</v>
      </c>
      <c r="G119" s="382" t="s">
        <v>311</v>
      </c>
      <c r="H119" s="382" t="s">
        <v>313</v>
      </c>
      <c r="I119" s="382" t="s">
        <v>315</v>
      </c>
      <c r="J119" s="645" t="s">
        <v>693</v>
      </c>
      <c r="K119" s="386"/>
      <c r="L119" s="307"/>
      <c r="M119" s="561" t="s">
        <v>62</v>
      </c>
    </row>
    <row r="120" spans="1:13" ht="12.9" customHeight="1">
      <c r="A120" s="381">
        <v>110</v>
      </c>
      <c r="B120" s="381">
        <v>5</v>
      </c>
      <c r="D120" s="305" t="s">
        <v>316</v>
      </c>
      <c r="E120" s="307" t="s">
        <v>270</v>
      </c>
      <c r="F120" s="307" t="s">
        <v>143</v>
      </c>
      <c r="G120" s="382" t="s">
        <v>317</v>
      </c>
      <c r="H120" s="382" t="s">
        <v>313</v>
      </c>
      <c r="I120" s="307" t="s">
        <v>318</v>
      </c>
      <c r="J120" s="307" t="s">
        <v>130</v>
      </c>
      <c r="K120" s="386" t="s">
        <v>92</v>
      </c>
      <c r="L120" s="307" t="s">
        <v>319</v>
      </c>
      <c r="M120" s="305" t="s">
        <v>62</v>
      </c>
    </row>
    <row r="121" spans="1:13" ht="12.9" customHeight="1">
      <c r="A121" s="381">
        <v>111</v>
      </c>
      <c r="B121" s="381">
        <v>6</v>
      </c>
      <c r="C121" s="307"/>
      <c r="D121" s="305" t="s">
        <v>320</v>
      </c>
      <c r="E121" s="307" t="s">
        <v>270</v>
      </c>
      <c r="F121" s="307" t="s">
        <v>143</v>
      </c>
      <c r="G121" s="382" t="s">
        <v>321</v>
      </c>
      <c r="H121" s="382" t="s">
        <v>321</v>
      </c>
      <c r="I121" s="382" t="s">
        <v>322</v>
      </c>
      <c r="J121" s="645" t="s">
        <v>693</v>
      </c>
      <c r="K121" s="386" t="s">
        <v>323</v>
      </c>
      <c r="L121" s="307" t="s">
        <v>319</v>
      </c>
      <c r="M121" s="305" t="s">
        <v>62</v>
      </c>
    </row>
    <row r="122" spans="1:13" ht="12.9" customHeight="1">
      <c r="A122" s="381">
        <v>112</v>
      </c>
      <c r="B122" s="381">
        <v>7</v>
      </c>
      <c r="C122" s="307"/>
      <c r="D122" s="305" t="s">
        <v>324</v>
      </c>
      <c r="E122" s="307" t="s">
        <v>82</v>
      </c>
      <c r="F122" s="307" t="s">
        <v>143</v>
      </c>
      <c r="G122" s="381" t="s">
        <v>325</v>
      </c>
      <c r="H122" s="382" t="s">
        <v>326</v>
      </c>
      <c r="I122" s="382" t="s">
        <v>327</v>
      </c>
      <c r="J122" s="307" t="s">
        <v>130</v>
      </c>
      <c r="K122" s="386" t="s">
        <v>92</v>
      </c>
      <c r="L122" s="307" t="s">
        <v>319</v>
      </c>
      <c r="M122" s="305" t="s">
        <v>62</v>
      </c>
    </row>
    <row r="123" spans="1:13" ht="12.9" customHeight="1">
      <c r="A123" s="381"/>
      <c r="B123" s="327" t="s">
        <v>328</v>
      </c>
      <c r="C123" s="558"/>
      <c r="D123" s="381"/>
      <c r="E123" s="307"/>
      <c r="F123" s="307"/>
      <c r="G123" s="381"/>
      <c r="H123" s="382"/>
      <c r="I123" s="382"/>
      <c r="J123" s="307"/>
      <c r="K123" s="386"/>
      <c r="L123" s="307"/>
      <c r="M123" s="307"/>
    </row>
    <row r="124" spans="1:13" ht="12.9" customHeight="1">
      <c r="A124" s="381">
        <v>113</v>
      </c>
      <c r="B124" s="381">
        <v>1</v>
      </c>
      <c r="C124" s="364"/>
      <c r="D124" s="305" t="s">
        <v>329</v>
      </c>
      <c r="E124" s="307" t="s">
        <v>330</v>
      </c>
      <c r="F124" s="307" t="s">
        <v>143</v>
      </c>
      <c r="G124" s="382" t="s">
        <v>331</v>
      </c>
      <c r="H124" s="382" t="s">
        <v>332</v>
      </c>
      <c r="I124" s="382" t="s">
        <v>333</v>
      </c>
      <c r="J124" s="307" t="s">
        <v>130</v>
      </c>
      <c r="K124" s="386" t="s">
        <v>92</v>
      </c>
      <c r="L124" s="307" t="s">
        <v>319</v>
      </c>
      <c r="M124" s="305" t="s">
        <v>62</v>
      </c>
    </row>
    <row r="125" spans="1:13" ht="12.9" customHeight="1">
      <c r="A125" s="381">
        <v>114</v>
      </c>
      <c r="B125" s="381">
        <v>2</v>
      </c>
      <c r="C125" s="364"/>
      <c r="D125" s="305" t="s">
        <v>334</v>
      </c>
      <c r="E125" s="307" t="s">
        <v>184</v>
      </c>
      <c r="F125" s="307" t="s">
        <v>143</v>
      </c>
      <c r="G125" s="382" t="s">
        <v>335</v>
      </c>
      <c r="H125" s="382" t="s">
        <v>336</v>
      </c>
      <c r="I125" s="382" t="s">
        <v>337</v>
      </c>
      <c r="J125" s="307" t="s">
        <v>130</v>
      </c>
      <c r="K125" s="386" t="s">
        <v>92</v>
      </c>
      <c r="L125" s="307" t="s">
        <v>319</v>
      </c>
      <c r="M125" s="305" t="s">
        <v>62</v>
      </c>
    </row>
    <row r="126" spans="1:13" ht="12.9" customHeight="1">
      <c r="A126" s="381">
        <v>115</v>
      </c>
      <c r="B126" s="381">
        <v>3</v>
      </c>
      <c r="C126" s="364"/>
      <c r="D126" s="305" t="s">
        <v>338</v>
      </c>
      <c r="E126" s="307" t="s">
        <v>248</v>
      </c>
      <c r="F126" s="307" t="s">
        <v>143</v>
      </c>
      <c r="G126" s="382" t="s">
        <v>339</v>
      </c>
      <c r="H126" s="382" t="s">
        <v>340</v>
      </c>
      <c r="I126" s="382" t="s">
        <v>341</v>
      </c>
      <c r="J126" s="307" t="s">
        <v>130</v>
      </c>
      <c r="K126" s="386" t="s">
        <v>92</v>
      </c>
      <c r="L126" s="307" t="s">
        <v>319</v>
      </c>
      <c r="M126" s="305" t="s">
        <v>62</v>
      </c>
    </row>
    <row r="127" spans="1:13" ht="12.9" customHeight="1">
      <c r="A127" s="381">
        <v>116</v>
      </c>
      <c r="B127" s="381">
        <v>4</v>
      </c>
      <c r="C127" s="364"/>
      <c r="D127" s="305" t="s">
        <v>342</v>
      </c>
      <c r="E127" s="307" t="s">
        <v>64</v>
      </c>
      <c r="F127" s="307" t="s">
        <v>143</v>
      </c>
      <c r="G127" s="382" t="s">
        <v>340</v>
      </c>
      <c r="H127" s="382" t="s">
        <v>343</v>
      </c>
      <c r="I127" s="382" t="s">
        <v>341</v>
      </c>
      <c r="J127" s="307" t="s">
        <v>258</v>
      </c>
      <c r="K127" s="386" t="s">
        <v>344</v>
      </c>
      <c r="L127" s="307" t="s">
        <v>319</v>
      </c>
      <c r="M127" s="305" t="s">
        <v>62</v>
      </c>
    </row>
    <row r="128" spans="1:13" ht="12.9" customHeight="1">
      <c r="A128" s="381">
        <v>117</v>
      </c>
      <c r="B128" s="381">
        <v>5</v>
      </c>
      <c r="C128" s="364"/>
      <c r="D128" s="305" t="s">
        <v>345</v>
      </c>
      <c r="E128" s="307" t="s">
        <v>203</v>
      </c>
      <c r="F128" s="307" t="s">
        <v>143</v>
      </c>
      <c r="G128" s="382" t="s">
        <v>339</v>
      </c>
      <c r="H128" s="382" t="s">
        <v>340</v>
      </c>
      <c r="I128" s="382" t="s">
        <v>346</v>
      </c>
      <c r="J128" s="307" t="s">
        <v>347</v>
      </c>
      <c r="K128" s="386" t="s">
        <v>323</v>
      </c>
      <c r="L128" s="307" t="s">
        <v>319</v>
      </c>
      <c r="M128" s="305" t="s">
        <v>62</v>
      </c>
    </row>
    <row r="129" spans="1:27" ht="12.9" customHeight="1">
      <c r="A129" s="381">
        <v>118</v>
      </c>
      <c r="B129" s="381">
        <v>6</v>
      </c>
      <c r="C129" s="364"/>
      <c r="D129" s="305" t="s">
        <v>348</v>
      </c>
      <c r="E129" s="307" t="s">
        <v>270</v>
      </c>
      <c r="F129" s="307" t="s">
        <v>143</v>
      </c>
      <c r="G129" s="382" t="s">
        <v>349</v>
      </c>
      <c r="H129" s="382" t="s">
        <v>350</v>
      </c>
      <c r="I129" s="382" t="s">
        <v>351</v>
      </c>
      <c r="J129" s="307" t="s">
        <v>258</v>
      </c>
      <c r="K129" s="386" t="s">
        <v>92</v>
      </c>
      <c r="L129" s="307" t="s">
        <v>319</v>
      </c>
      <c r="M129" s="305" t="s">
        <v>62</v>
      </c>
    </row>
    <row r="130" spans="1:27" ht="12.9" customHeight="1">
      <c r="A130" s="381">
        <v>119</v>
      </c>
      <c r="B130" s="381">
        <v>7</v>
      </c>
      <c r="C130" s="364"/>
      <c r="D130" s="305" t="s">
        <v>352</v>
      </c>
      <c r="E130" s="307" t="s">
        <v>203</v>
      </c>
      <c r="F130" s="307" t="s">
        <v>143</v>
      </c>
      <c r="G130" s="382" t="s">
        <v>349</v>
      </c>
      <c r="H130" s="382" t="s">
        <v>353</v>
      </c>
      <c r="I130" s="382" t="s">
        <v>354</v>
      </c>
      <c r="J130" s="307" t="s">
        <v>130</v>
      </c>
      <c r="K130" s="386" t="s">
        <v>355</v>
      </c>
      <c r="L130" s="307" t="s">
        <v>319</v>
      </c>
      <c r="M130" s="305" t="s">
        <v>62</v>
      </c>
    </row>
    <row r="131" spans="1:27" ht="12.9" customHeight="1">
      <c r="A131" s="381">
        <v>120</v>
      </c>
      <c r="B131" s="381">
        <v>8</v>
      </c>
      <c r="C131" s="364"/>
      <c r="D131" s="305" t="s">
        <v>356</v>
      </c>
      <c r="E131" s="307" t="s">
        <v>82</v>
      </c>
      <c r="F131" s="307" t="s">
        <v>143</v>
      </c>
      <c r="G131" s="382" t="s">
        <v>357</v>
      </c>
      <c r="H131" s="382" t="s">
        <v>346</v>
      </c>
      <c r="I131" s="382" t="s">
        <v>358</v>
      </c>
      <c r="J131" s="307" t="s">
        <v>347</v>
      </c>
      <c r="K131" s="386" t="s">
        <v>323</v>
      </c>
      <c r="L131" s="307" t="s">
        <v>319</v>
      </c>
      <c r="M131" s="305" t="s">
        <v>62</v>
      </c>
    </row>
    <row r="132" spans="1:27" ht="12.9" customHeight="1">
      <c r="A132" s="381">
        <v>121</v>
      </c>
      <c r="B132" s="381">
        <v>9</v>
      </c>
      <c r="C132" s="364"/>
      <c r="D132" s="305" t="s">
        <v>359</v>
      </c>
      <c r="E132" s="307" t="s">
        <v>184</v>
      </c>
      <c r="F132" s="307" t="s">
        <v>143</v>
      </c>
      <c r="G132" s="382" t="s">
        <v>351</v>
      </c>
      <c r="H132" s="382" t="s">
        <v>360</v>
      </c>
      <c r="I132" s="382" t="s">
        <v>358</v>
      </c>
      <c r="J132" s="307" t="s">
        <v>258</v>
      </c>
      <c r="K132" s="386" t="s">
        <v>92</v>
      </c>
      <c r="L132" s="307" t="s">
        <v>319</v>
      </c>
      <c r="M132" s="305" t="s">
        <v>62</v>
      </c>
    </row>
    <row r="133" spans="1:27" ht="12.9" customHeight="1">
      <c r="A133" s="381">
        <v>122</v>
      </c>
      <c r="B133" s="381">
        <v>10</v>
      </c>
      <c r="C133" s="364"/>
      <c r="D133" s="305" t="s">
        <v>361</v>
      </c>
      <c r="E133" s="307" t="s">
        <v>203</v>
      </c>
      <c r="F133" s="307" t="s">
        <v>143</v>
      </c>
      <c r="G133" s="382" t="s">
        <v>357</v>
      </c>
      <c r="H133" s="382" t="s">
        <v>351</v>
      </c>
      <c r="I133" s="382" t="s">
        <v>358</v>
      </c>
      <c r="J133" s="307" t="s">
        <v>130</v>
      </c>
      <c r="K133" s="386" t="s">
        <v>355</v>
      </c>
      <c r="L133" s="307" t="s">
        <v>319</v>
      </c>
      <c r="M133" s="305" t="s">
        <v>62</v>
      </c>
      <c r="AA133" s="307" t="s">
        <v>362</v>
      </c>
    </row>
    <row r="134" spans="1:27" ht="12.9" customHeight="1">
      <c r="A134" s="381"/>
      <c r="B134" s="327" t="s">
        <v>363</v>
      </c>
      <c r="C134" s="364"/>
      <c r="D134" s="381"/>
      <c r="E134" s="307"/>
      <c r="F134" s="307"/>
      <c r="G134" s="382"/>
      <c r="H134" s="382"/>
      <c r="I134" s="382"/>
      <c r="J134" s="307"/>
      <c r="K134" s="386"/>
      <c r="L134" s="307"/>
      <c r="M134" s="307"/>
      <c r="AA134" s="335"/>
    </row>
    <row r="135" spans="1:27" ht="12.9" customHeight="1">
      <c r="A135" s="381">
        <v>123</v>
      </c>
      <c r="B135" s="381">
        <v>1</v>
      </c>
      <c r="C135" s="364"/>
      <c r="D135" s="305" t="s">
        <v>364</v>
      </c>
      <c r="E135" s="307" t="s">
        <v>203</v>
      </c>
      <c r="F135" s="307" t="s">
        <v>143</v>
      </c>
      <c r="G135" s="382" t="s">
        <v>365</v>
      </c>
      <c r="H135" s="382" t="s">
        <v>366</v>
      </c>
      <c r="I135" s="382" t="s">
        <v>367</v>
      </c>
      <c r="J135" s="307" t="s">
        <v>258</v>
      </c>
      <c r="K135" s="386"/>
      <c r="L135" s="307" t="s">
        <v>319</v>
      </c>
      <c r="M135" s="305" t="s">
        <v>62</v>
      </c>
    </row>
    <row r="136" spans="1:27" ht="12.9" customHeight="1">
      <c r="A136" s="381">
        <v>124</v>
      </c>
      <c r="B136" s="381">
        <v>2</v>
      </c>
      <c r="C136" s="364"/>
      <c r="D136" s="305" t="s">
        <v>368</v>
      </c>
      <c r="E136" s="307" t="s">
        <v>309</v>
      </c>
      <c r="F136" s="307" t="s">
        <v>143</v>
      </c>
      <c r="G136" s="382" t="s">
        <v>365</v>
      </c>
      <c r="H136" s="382" t="s">
        <v>366</v>
      </c>
      <c r="I136" s="382" t="s">
        <v>369</v>
      </c>
      <c r="J136" s="307" t="s">
        <v>347</v>
      </c>
      <c r="K136" s="386"/>
      <c r="L136" s="307" t="s">
        <v>319</v>
      </c>
      <c r="M136" s="305" t="s">
        <v>62</v>
      </c>
    </row>
    <row r="137" spans="1:27" ht="12.9" customHeight="1">
      <c r="A137" s="381">
        <v>125</v>
      </c>
      <c r="B137" s="381">
        <v>3</v>
      </c>
      <c r="D137" s="305" t="s">
        <v>370</v>
      </c>
      <c r="E137" s="307" t="s">
        <v>64</v>
      </c>
      <c r="F137" s="307" t="s">
        <v>143</v>
      </c>
      <c r="G137" s="382" t="s">
        <v>369</v>
      </c>
      <c r="H137" s="382" t="s">
        <v>371</v>
      </c>
      <c r="I137" s="382" t="s">
        <v>372</v>
      </c>
      <c r="J137" s="307" t="s">
        <v>258</v>
      </c>
      <c r="K137" s="386"/>
      <c r="L137" s="307" t="s">
        <v>319</v>
      </c>
      <c r="M137" s="305" t="s">
        <v>62</v>
      </c>
    </row>
    <row r="138" spans="1:27" ht="12.9" customHeight="1">
      <c r="A138" s="381"/>
      <c r="B138" s="327" t="s">
        <v>373</v>
      </c>
      <c r="D138" s="307"/>
      <c r="E138" s="307"/>
      <c r="F138" s="307"/>
      <c r="G138" s="382"/>
      <c r="H138" s="382"/>
      <c r="I138" s="382"/>
      <c r="J138" s="307"/>
      <c r="K138" s="386"/>
      <c r="L138" s="307"/>
      <c r="M138" s="307"/>
      <c r="T138" s="333">
        <f>97+56</f>
        <v>153</v>
      </c>
    </row>
    <row r="139" spans="1:27" ht="12.9" customHeight="1">
      <c r="A139" s="381">
        <v>126</v>
      </c>
      <c r="B139" s="381">
        <v>1</v>
      </c>
      <c r="C139" s="364"/>
      <c r="D139" s="305" t="s">
        <v>374</v>
      </c>
      <c r="E139" s="307" t="s">
        <v>375</v>
      </c>
      <c r="F139" s="307" t="s">
        <v>143</v>
      </c>
      <c r="G139" s="382" t="s">
        <v>376</v>
      </c>
      <c r="H139" s="382" t="s">
        <v>377</v>
      </c>
      <c r="I139" s="382" t="s">
        <v>378</v>
      </c>
      <c r="J139" s="307" t="s">
        <v>130</v>
      </c>
      <c r="K139" s="386"/>
      <c r="L139" s="307" t="s">
        <v>319</v>
      </c>
      <c r="M139" s="305" t="s">
        <v>62</v>
      </c>
      <c r="S139" s="333">
        <v>4</v>
      </c>
    </row>
    <row r="140" spans="1:27" ht="12.9" customHeight="1">
      <c r="A140" s="381">
        <v>127</v>
      </c>
      <c r="B140" s="381">
        <v>2</v>
      </c>
      <c r="C140" s="364"/>
      <c r="D140" s="305" t="s">
        <v>379</v>
      </c>
      <c r="E140" s="307" t="s">
        <v>380</v>
      </c>
      <c r="F140" s="307" t="s">
        <v>101</v>
      </c>
      <c r="G140" s="382" t="s">
        <v>381</v>
      </c>
      <c r="H140" s="382" t="s">
        <v>382</v>
      </c>
      <c r="I140" s="382" t="s">
        <v>383</v>
      </c>
      <c r="J140" s="307" t="s">
        <v>258</v>
      </c>
      <c r="K140" s="386"/>
      <c r="L140" s="307" t="s">
        <v>319</v>
      </c>
      <c r="M140" s="305" t="s">
        <v>62</v>
      </c>
      <c r="S140" s="333">
        <v>11</v>
      </c>
    </row>
    <row r="141" spans="1:27" ht="12.9" customHeight="1">
      <c r="A141" s="381"/>
      <c r="B141" s="327" t="s">
        <v>384</v>
      </c>
      <c r="C141" s="364"/>
      <c r="D141" s="307"/>
      <c r="E141" s="307"/>
      <c r="F141" s="307"/>
      <c r="G141" s="382"/>
      <c r="H141" s="382"/>
      <c r="I141" s="382"/>
      <c r="J141" s="307"/>
      <c r="K141" s="386"/>
      <c r="L141" s="307"/>
      <c r="M141" s="307"/>
    </row>
    <row r="142" spans="1:27" ht="14.4">
      <c r="A142" s="381">
        <v>128</v>
      </c>
      <c r="B142" s="381">
        <v>1</v>
      </c>
      <c r="C142" s="364"/>
      <c r="D142" s="305" t="s">
        <v>385</v>
      </c>
      <c r="E142" s="307" t="s">
        <v>64</v>
      </c>
      <c r="F142" s="307" t="s">
        <v>101</v>
      </c>
      <c r="G142" s="382" t="s">
        <v>386</v>
      </c>
      <c r="H142" s="382" t="s">
        <v>387</v>
      </c>
      <c r="I142" s="382" t="s">
        <v>388</v>
      </c>
      <c r="J142" s="307" t="s">
        <v>258</v>
      </c>
      <c r="K142" s="386"/>
      <c r="L142" s="307" t="s">
        <v>319</v>
      </c>
      <c r="M142" s="305" t="s">
        <v>62</v>
      </c>
    </row>
    <row r="143" spans="1:27" ht="12.9" customHeight="1">
      <c r="A143" s="381">
        <v>129</v>
      </c>
      <c r="B143" s="381">
        <v>2</v>
      </c>
      <c r="C143" s="364"/>
      <c r="D143" s="305" t="s">
        <v>389</v>
      </c>
      <c r="E143" s="307" t="s">
        <v>64</v>
      </c>
      <c r="F143" s="307" t="s">
        <v>101</v>
      </c>
      <c r="G143" s="382" t="s">
        <v>388</v>
      </c>
      <c r="H143" s="382" t="s">
        <v>390</v>
      </c>
      <c r="I143" s="382" t="s">
        <v>391</v>
      </c>
      <c r="J143" s="307" t="s">
        <v>258</v>
      </c>
      <c r="K143" s="386"/>
      <c r="L143" s="307" t="s">
        <v>319</v>
      </c>
      <c r="M143" s="305" t="s">
        <v>62</v>
      </c>
    </row>
    <row r="144" spans="1:27" ht="12.9" customHeight="1">
      <c r="A144" s="381">
        <v>130</v>
      </c>
      <c r="B144" s="381">
        <v>3</v>
      </c>
      <c r="C144" s="364"/>
      <c r="D144" s="305" t="s">
        <v>392</v>
      </c>
      <c r="E144" s="307" t="s">
        <v>203</v>
      </c>
      <c r="F144" s="307" t="s">
        <v>393</v>
      </c>
      <c r="G144" s="382" t="s">
        <v>961</v>
      </c>
      <c r="H144" s="382" t="s">
        <v>394</v>
      </c>
      <c r="I144" s="382" t="s">
        <v>395</v>
      </c>
      <c r="J144" s="307" t="s">
        <v>396</v>
      </c>
      <c r="K144" s="386"/>
      <c r="L144" s="307" t="s">
        <v>319</v>
      </c>
      <c r="M144" s="305" t="s">
        <v>62</v>
      </c>
    </row>
    <row r="145" spans="1:21" ht="12.9" customHeight="1">
      <c r="A145" s="381">
        <v>131</v>
      </c>
      <c r="B145" s="381">
        <v>4</v>
      </c>
      <c r="C145" s="364"/>
      <c r="D145" s="305" t="s">
        <v>397</v>
      </c>
      <c r="E145" s="307" t="s">
        <v>64</v>
      </c>
      <c r="F145" s="307" t="s">
        <v>393</v>
      </c>
      <c r="G145" s="382" t="s">
        <v>398</v>
      </c>
      <c r="H145" s="382" t="s">
        <v>399</v>
      </c>
      <c r="I145" s="382" t="s">
        <v>400</v>
      </c>
      <c r="J145" s="307" t="s">
        <v>258</v>
      </c>
      <c r="K145" s="386"/>
      <c r="L145" s="307" t="s">
        <v>319</v>
      </c>
      <c r="M145" s="305" t="s">
        <v>62</v>
      </c>
    </row>
    <row r="146" spans="1:21" ht="12.9" customHeight="1">
      <c r="A146" s="381"/>
      <c r="B146" s="327" t="s">
        <v>401</v>
      </c>
      <c r="C146" s="364"/>
      <c r="D146" s="307"/>
      <c r="E146" s="307"/>
      <c r="F146" s="307"/>
      <c r="G146" s="382"/>
      <c r="H146" s="382"/>
      <c r="I146" s="382"/>
      <c r="J146" s="307"/>
      <c r="K146" s="386"/>
      <c r="L146" s="307"/>
      <c r="M146" s="307"/>
    </row>
    <row r="147" spans="1:21" ht="12.9" customHeight="1">
      <c r="A147" s="381">
        <v>132</v>
      </c>
      <c r="B147" s="381">
        <v>1</v>
      </c>
      <c r="C147" s="364"/>
      <c r="D147" s="305" t="s">
        <v>402</v>
      </c>
      <c r="E147" s="307" t="s">
        <v>248</v>
      </c>
      <c r="F147" s="307" t="s">
        <v>393</v>
      </c>
      <c r="G147" s="382" t="s">
        <v>399</v>
      </c>
      <c r="H147" s="382" t="s">
        <v>403</v>
      </c>
      <c r="I147" s="382" t="s">
        <v>404</v>
      </c>
      <c r="J147" s="307" t="s">
        <v>258</v>
      </c>
      <c r="K147" s="386"/>
      <c r="L147" s="307" t="s">
        <v>319</v>
      </c>
      <c r="M147" s="305" t="s">
        <v>62</v>
      </c>
    </row>
    <row r="148" spans="1:21" ht="12.9" customHeight="1">
      <c r="A148" s="381">
        <v>133</v>
      </c>
      <c r="B148" s="381">
        <v>2</v>
      </c>
      <c r="C148" s="364"/>
      <c r="D148" s="305" t="s">
        <v>405</v>
      </c>
      <c r="E148" s="307" t="s">
        <v>157</v>
      </c>
      <c r="F148" s="307" t="s">
        <v>393</v>
      </c>
      <c r="G148" s="382" t="s">
        <v>406</v>
      </c>
      <c r="H148" s="382" t="s">
        <v>404</v>
      </c>
      <c r="I148" s="307" t="s">
        <v>407</v>
      </c>
      <c r="J148" s="307" t="s">
        <v>258</v>
      </c>
      <c r="K148" s="386" t="s">
        <v>92</v>
      </c>
      <c r="L148" s="307" t="s">
        <v>319</v>
      </c>
      <c r="M148" s="305" t="s">
        <v>62</v>
      </c>
    </row>
    <row r="149" spans="1:21" ht="12.9" customHeight="1">
      <c r="A149" s="381">
        <v>134</v>
      </c>
      <c r="B149" s="381">
        <v>3</v>
      </c>
      <c r="C149" s="364"/>
      <c r="D149" s="305" t="s">
        <v>408</v>
      </c>
      <c r="E149" s="307" t="s">
        <v>54</v>
      </c>
      <c r="F149" s="307" t="s">
        <v>393</v>
      </c>
      <c r="G149" s="382" t="s">
        <v>400</v>
      </c>
      <c r="H149" s="382" t="s">
        <v>409</v>
      </c>
      <c r="I149" s="307" t="s">
        <v>410</v>
      </c>
      <c r="J149" s="327" t="s">
        <v>396</v>
      </c>
      <c r="K149" s="386"/>
      <c r="L149" s="307" t="s">
        <v>319</v>
      </c>
      <c r="M149" s="305" t="s">
        <v>62</v>
      </c>
      <c r="R149" s="333" t="s">
        <v>411</v>
      </c>
      <c r="S149" s="333" t="s">
        <v>412</v>
      </c>
    </row>
    <row r="150" spans="1:21" ht="12.9" customHeight="1">
      <c r="A150" s="381">
        <v>135</v>
      </c>
      <c r="B150" s="381">
        <v>4</v>
      </c>
      <c r="C150" s="364"/>
      <c r="D150" s="305" t="s">
        <v>413</v>
      </c>
      <c r="E150" s="307" t="s">
        <v>122</v>
      </c>
      <c r="F150" s="307" t="s">
        <v>55</v>
      </c>
      <c r="G150" s="382" t="s">
        <v>406</v>
      </c>
      <c r="H150" s="307" t="s">
        <v>407</v>
      </c>
      <c r="I150" s="307" t="s">
        <v>410</v>
      </c>
      <c r="J150" s="307" t="s">
        <v>414</v>
      </c>
      <c r="K150" s="386"/>
      <c r="L150" s="307"/>
      <c r="M150" s="305" t="s">
        <v>62</v>
      </c>
    </row>
    <row r="151" spans="1:21" ht="12.9" customHeight="1">
      <c r="A151" s="381">
        <v>136</v>
      </c>
      <c r="B151" s="381">
        <v>5</v>
      </c>
      <c r="C151" s="364"/>
      <c r="D151" s="305" t="s">
        <v>415</v>
      </c>
      <c r="E151" s="307" t="s">
        <v>82</v>
      </c>
      <c r="F151" s="307" t="s">
        <v>55</v>
      </c>
      <c r="G151" s="382" t="s">
        <v>406</v>
      </c>
      <c r="H151" s="307" t="s">
        <v>416</v>
      </c>
      <c r="I151" s="382" t="s">
        <v>417</v>
      </c>
      <c r="J151" s="645" t="s">
        <v>693</v>
      </c>
      <c r="K151" s="386"/>
      <c r="L151" s="307"/>
      <c r="M151" s="305" t="s">
        <v>62</v>
      </c>
    </row>
    <row r="152" spans="1:21" ht="12.9" customHeight="1">
      <c r="A152" s="381">
        <v>137</v>
      </c>
      <c r="B152" s="381">
        <v>6</v>
      </c>
      <c r="C152" s="364"/>
      <c r="D152" s="305" t="s">
        <v>419</v>
      </c>
      <c r="E152" s="307" t="s">
        <v>82</v>
      </c>
      <c r="F152" s="307" t="s">
        <v>55</v>
      </c>
      <c r="G152" s="307" t="s">
        <v>407</v>
      </c>
      <c r="H152" s="382" t="s">
        <v>420</v>
      </c>
      <c r="I152" s="382" t="s">
        <v>421</v>
      </c>
      <c r="J152" s="307" t="s">
        <v>414</v>
      </c>
      <c r="K152" s="386"/>
      <c r="L152" s="307"/>
      <c r="M152" s="305" t="s">
        <v>62</v>
      </c>
    </row>
    <row r="153" spans="1:21" ht="12.9" customHeight="1">
      <c r="A153" s="381">
        <v>138</v>
      </c>
      <c r="B153" s="381">
        <v>7</v>
      </c>
      <c r="C153" s="364"/>
      <c r="D153" s="305" t="s">
        <v>422</v>
      </c>
      <c r="E153" s="307" t="s">
        <v>64</v>
      </c>
      <c r="F153" s="327" t="s">
        <v>393</v>
      </c>
      <c r="G153" s="307" t="s">
        <v>407</v>
      </c>
      <c r="H153" s="382" t="s">
        <v>417</v>
      </c>
      <c r="I153" s="382" t="s">
        <v>423</v>
      </c>
      <c r="J153" s="307" t="s">
        <v>258</v>
      </c>
      <c r="K153" s="386" t="s">
        <v>92</v>
      </c>
      <c r="L153" s="307" t="s">
        <v>319</v>
      </c>
      <c r="M153" s="305" t="s">
        <v>62</v>
      </c>
    </row>
    <row r="154" spans="1:21" ht="12.9" customHeight="1">
      <c r="A154" s="381">
        <v>139</v>
      </c>
      <c r="B154" s="381">
        <v>8</v>
      </c>
      <c r="C154" s="364"/>
      <c r="D154" s="305" t="s">
        <v>424</v>
      </c>
      <c r="E154" s="307" t="s">
        <v>82</v>
      </c>
      <c r="F154" s="307" t="s">
        <v>55</v>
      </c>
      <c r="G154" s="307" t="s">
        <v>410</v>
      </c>
      <c r="H154" s="382" t="s">
        <v>425</v>
      </c>
      <c r="I154" s="382" t="s">
        <v>426</v>
      </c>
      <c r="J154" s="307" t="s">
        <v>414</v>
      </c>
      <c r="K154" s="386"/>
      <c r="L154" s="307" t="s">
        <v>427</v>
      </c>
      <c r="M154" s="305" t="s">
        <v>62</v>
      </c>
    </row>
    <row r="155" spans="1:21" ht="12.9" customHeight="1">
      <c r="A155" s="381">
        <v>140</v>
      </c>
      <c r="B155" s="381">
        <v>9</v>
      </c>
      <c r="C155" s="364"/>
      <c r="D155" s="305" t="s">
        <v>428</v>
      </c>
      <c r="E155" s="307" t="s">
        <v>82</v>
      </c>
      <c r="F155" s="307" t="s">
        <v>55</v>
      </c>
      <c r="G155" s="382" t="s">
        <v>395</v>
      </c>
      <c r="H155" s="382" t="s">
        <v>429</v>
      </c>
      <c r="I155" s="382" t="s">
        <v>430</v>
      </c>
      <c r="J155" s="307" t="s">
        <v>414</v>
      </c>
      <c r="K155" s="386"/>
      <c r="L155" s="307" t="s">
        <v>427</v>
      </c>
      <c r="M155" s="305" t="s">
        <v>62</v>
      </c>
      <c r="R155" s="374"/>
      <c r="S155" s="374"/>
      <c r="T155" s="374"/>
      <c r="U155" s="374"/>
    </row>
    <row r="156" spans="1:21" ht="12.9" customHeight="1">
      <c r="A156" s="381">
        <v>141</v>
      </c>
      <c r="B156" s="381">
        <v>10</v>
      </c>
      <c r="C156" s="364"/>
      <c r="D156" s="305" t="s">
        <v>431</v>
      </c>
      <c r="E156" s="307" t="s">
        <v>64</v>
      </c>
      <c r="F156" s="307" t="s">
        <v>55</v>
      </c>
      <c r="G156" s="382" t="s">
        <v>425</v>
      </c>
      <c r="H156" s="382" t="s">
        <v>430</v>
      </c>
      <c r="I156" s="382" t="s">
        <v>432</v>
      </c>
      <c r="J156" s="307" t="s">
        <v>258</v>
      </c>
      <c r="K156" s="386"/>
      <c r="L156" s="307" t="s">
        <v>427</v>
      </c>
      <c r="M156" s="305" t="s">
        <v>62</v>
      </c>
      <c r="R156" s="374" t="s">
        <v>411</v>
      </c>
      <c r="S156" s="374" t="s">
        <v>433</v>
      </c>
      <c r="T156" s="374"/>
      <c r="U156" s="374"/>
    </row>
    <row r="157" spans="1:21" ht="12.9" customHeight="1">
      <c r="A157" s="381">
        <v>142</v>
      </c>
      <c r="B157" s="381">
        <v>11</v>
      </c>
      <c r="C157" s="364"/>
      <c r="D157" s="305" t="s">
        <v>434</v>
      </c>
      <c r="E157" s="307" t="s">
        <v>82</v>
      </c>
      <c r="F157" s="307" t="s">
        <v>55</v>
      </c>
      <c r="G157" s="382" t="s">
        <v>430</v>
      </c>
      <c r="H157" s="382" t="s">
        <v>435</v>
      </c>
      <c r="I157" s="382" t="s">
        <v>436</v>
      </c>
      <c r="J157" s="307" t="s">
        <v>414</v>
      </c>
      <c r="K157" s="386"/>
      <c r="L157" s="307"/>
      <c r="M157" s="305" t="s">
        <v>62</v>
      </c>
      <c r="R157" s="374"/>
      <c r="S157" s="374"/>
      <c r="T157" s="374"/>
      <c r="U157" s="374"/>
    </row>
    <row r="158" spans="1:21" ht="12.9" customHeight="1">
      <c r="A158" s="381">
        <v>143</v>
      </c>
      <c r="B158" s="381">
        <v>12</v>
      </c>
      <c r="C158" s="364"/>
      <c r="D158" s="305" t="s">
        <v>437</v>
      </c>
      <c r="E158" s="307" t="s">
        <v>64</v>
      </c>
      <c r="F158" s="307" t="s">
        <v>55</v>
      </c>
      <c r="G158" s="382" t="s">
        <v>432</v>
      </c>
      <c r="H158" s="382" t="s">
        <v>436</v>
      </c>
      <c r="I158" s="382" t="s">
        <v>438</v>
      </c>
      <c r="J158" s="645" t="s">
        <v>693</v>
      </c>
      <c r="K158" s="386"/>
      <c r="L158" s="307"/>
      <c r="M158" s="305" t="s">
        <v>62</v>
      </c>
      <c r="R158" s="374"/>
      <c r="S158" s="374"/>
      <c r="T158" s="374"/>
      <c r="U158" s="374"/>
    </row>
    <row r="159" spans="1:21" ht="12.9" customHeight="1">
      <c r="A159" s="381">
        <v>144</v>
      </c>
      <c r="B159" s="381">
        <v>13</v>
      </c>
      <c r="C159" s="364"/>
      <c r="D159" s="305" t="s">
        <v>439</v>
      </c>
      <c r="E159" s="307" t="s">
        <v>157</v>
      </c>
      <c r="F159" s="307" t="s">
        <v>55</v>
      </c>
      <c r="G159" s="382" t="s">
        <v>429</v>
      </c>
      <c r="H159" s="382" t="s">
        <v>432</v>
      </c>
      <c r="I159" s="382" t="s">
        <v>438</v>
      </c>
      <c r="J159" s="307" t="s">
        <v>258</v>
      </c>
      <c r="K159" s="386"/>
      <c r="L159" s="307" t="s">
        <v>319</v>
      </c>
      <c r="M159" s="305" t="s">
        <v>62</v>
      </c>
      <c r="R159" s="374" t="s">
        <v>411</v>
      </c>
      <c r="S159" s="374" t="s">
        <v>440</v>
      </c>
      <c r="T159" s="374"/>
      <c r="U159" s="374"/>
    </row>
    <row r="160" spans="1:21" ht="12.9" customHeight="1">
      <c r="A160" s="381">
        <v>145</v>
      </c>
      <c r="B160" s="381">
        <v>14</v>
      </c>
      <c r="C160" s="364"/>
      <c r="D160" s="305" t="s">
        <v>441</v>
      </c>
      <c r="E160" s="487" t="s">
        <v>82</v>
      </c>
      <c r="F160" s="307" t="s">
        <v>55</v>
      </c>
      <c r="G160" s="382" t="s">
        <v>442</v>
      </c>
      <c r="H160" s="382" t="s">
        <v>438</v>
      </c>
      <c r="I160" s="382" t="s">
        <v>443</v>
      </c>
      <c r="J160" s="307" t="s">
        <v>414</v>
      </c>
      <c r="K160" s="386"/>
      <c r="L160" s="307"/>
      <c r="M160" s="305" t="s">
        <v>62</v>
      </c>
      <c r="R160" s="374"/>
      <c r="S160" s="374"/>
      <c r="T160" s="374"/>
      <c r="U160" s="374"/>
    </row>
    <row r="161" spans="1:21" ht="12.9" customHeight="1">
      <c r="A161" s="381">
        <v>146</v>
      </c>
      <c r="B161" s="381">
        <v>15</v>
      </c>
      <c r="C161" s="364"/>
      <c r="D161" s="305" t="s">
        <v>444</v>
      </c>
      <c r="E161" s="307" t="s">
        <v>445</v>
      </c>
      <c r="F161" s="307" t="s">
        <v>55</v>
      </c>
      <c r="G161" s="382" t="s">
        <v>430</v>
      </c>
      <c r="H161" s="382" t="s">
        <v>436</v>
      </c>
      <c r="I161" s="382" t="s">
        <v>446</v>
      </c>
      <c r="J161" s="307" t="s">
        <v>258</v>
      </c>
      <c r="K161" s="386"/>
      <c r="L161" s="307" t="s">
        <v>427</v>
      </c>
      <c r="M161" s="305" t="s">
        <v>62</v>
      </c>
      <c r="R161" s="374" t="s">
        <v>411</v>
      </c>
      <c r="S161" s="374" t="s">
        <v>433</v>
      </c>
      <c r="T161" s="374"/>
      <c r="U161" s="374"/>
    </row>
    <row r="162" spans="1:21" ht="12.9" customHeight="1">
      <c r="A162" s="381">
        <v>147</v>
      </c>
      <c r="B162" s="381">
        <v>16</v>
      </c>
      <c r="C162" s="364"/>
      <c r="D162" s="305" t="s">
        <v>447</v>
      </c>
      <c r="E162" s="307" t="s">
        <v>54</v>
      </c>
      <c r="F162" s="327" t="s">
        <v>101</v>
      </c>
      <c r="G162" s="382" t="s">
        <v>406</v>
      </c>
      <c r="H162" s="382" t="s">
        <v>438</v>
      </c>
      <c r="I162" s="382" t="s">
        <v>446</v>
      </c>
      <c r="J162" s="304" t="s">
        <v>80</v>
      </c>
      <c r="K162" s="386"/>
      <c r="L162" s="307" t="s">
        <v>319</v>
      </c>
      <c r="M162" s="305" t="s">
        <v>62</v>
      </c>
      <c r="R162" s="374" t="s">
        <v>411</v>
      </c>
      <c r="S162" s="374" t="s">
        <v>448</v>
      </c>
      <c r="T162" s="374"/>
      <c r="U162" s="374"/>
    </row>
    <row r="163" spans="1:21" ht="12.9" customHeight="1">
      <c r="A163" s="381">
        <v>148</v>
      </c>
      <c r="B163" s="381">
        <v>17</v>
      </c>
      <c r="C163" s="364"/>
      <c r="D163" s="305" t="s">
        <v>449</v>
      </c>
      <c r="E163" s="313" t="s">
        <v>82</v>
      </c>
      <c r="F163" s="307" t="s">
        <v>55</v>
      </c>
      <c r="G163" s="382" t="s">
        <v>436</v>
      </c>
      <c r="H163" s="382" t="s">
        <v>438</v>
      </c>
      <c r="I163" s="382" t="s">
        <v>450</v>
      </c>
      <c r="J163" s="307" t="s">
        <v>451</v>
      </c>
      <c r="K163" s="386"/>
      <c r="L163" s="307"/>
      <c r="M163" s="305" t="s">
        <v>62</v>
      </c>
      <c r="R163" s="374"/>
      <c r="S163" s="374"/>
      <c r="T163" s="374"/>
      <c r="U163" s="374"/>
    </row>
    <row r="164" spans="1:21" ht="12.9" customHeight="1">
      <c r="A164" s="381"/>
      <c r="B164" s="327" t="s">
        <v>452</v>
      </c>
      <c r="C164" s="364"/>
      <c r="D164" s="381"/>
      <c r="E164" s="313"/>
      <c r="F164" s="307"/>
      <c r="G164" s="382"/>
      <c r="H164" s="382"/>
      <c r="I164" s="382"/>
      <c r="J164" s="307"/>
      <c r="K164" s="386"/>
      <c r="L164" s="307"/>
      <c r="M164" s="307"/>
      <c r="R164" s="374"/>
      <c r="S164" s="374"/>
      <c r="T164" s="374"/>
      <c r="U164" s="374"/>
    </row>
    <row r="165" spans="1:21" ht="12.9" customHeight="1">
      <c r="A165" s="381">
        <v>149</v>
      </c>
      <c r="B165" s="381">
        <v>1</v>
      </c>
      <c r="C165" s="364"/>
      <c r="D165" s="305" t="s">
        <v>453</v>
      </c>
      <c r="E165" s="487" t="s">
        <v>82</v>
      </c>
      <c r="F165" s="307" t="s">
        <v>55</v>
      </c>
      <c r="G165" s="382" t="s">
        <v>438</v>
      </c>
      <c r="H165" s="382" t="s">
        <v>454</v>
      </c>
      <c r="I165" s="382" t="s">
        <v>455</v>
      </c>
      <c r="J165" s="645" t="s">
        <v>693</v>
      </c>
      <c r="K165" s="386"/>
      <c r="L165" s="307"/>
      <c r="M165" s="305" t="s">
        <v>62</v>
      </c>
      <c r="R165" s="374"/>
      <c r="S165" s="374"/>
      <c r="T165" s="374"/>
      <c r="U165" s="374"/>
    </row>
    <row r="166" spans="1:21" ht="12.9" customHeight="1">
      <c r="A166" s="381">
        <v>150</v>
      </c>
      <c r="B166" s="381">
        <v>2</v>
      </c>
      <c r="C166" s="364"/>
      <c r="D166" s="305" t="s">
        <v>456</v>
      </c>
      <c r="E166" s="315" t="s">
        <v>309</v>
      </c>
      <c r="F166" s="307" t="s">
        <v>55</v>
      </c>
      <c r="G166" s="382" t="s">
        <v>442</v>
      </c>
      <c r="H166" s="382" t="s">
        <v>454</v>
      </c>
      <c r="I166" s="382" t="s">
        <v>457</v>
      </c>
      <c r="J166" s="307" t="s">
        <v>258</v>
      </c>
      <c r="K166" s="386"/>
      <c r="L166" s="307" t="s">
        <v>319</v>
      </c>
      <c r="M166" s="305" t="s">
        <v>62</v>
      </c>
    </row>
    <row r="167" spans="1:21" ht="12.9" customHeight="1">
      <c r="A167" s="381">
        <v>151</v>
      </c>
      <c r="B167" s="381">
        <v>3</v>
      </c>
      <c r="C167" s="364"/>
      <c r="D167" s="305" t="s">
        <v>458</v>
      </c>
      <c r="E167" s="315" t="s">
        <v>459</v>
      </c>
      <c r="F167" s="307" t="s">
        <v>55</v>
      </c>
      <c r="G167" s="382" t="s">
        <v>443</v>
      </c>
      <c r="H167" s="382" t="s">
        <v>457</v>
      </c>
      <c r="I167" s="382" t="s">
        <v>460</v>
      </c>
      <c r="J167" s="307" t="s">
        <v>258</v>
      </c>
      <c r="K167" s="386"/>
      <c r="L167" s="307"/>
      <c r="M167" s="305" t="s">
        <v>62</v>
      </c>
    </row>
    <row r="168" spans="1:21" ht="12.9" customHeight="1">
      <c r="A168" s="381">
        <v>152</v>
      </c>
      <c r="B168" s="381">
        <v>4</v>
      </c>
      <c r="C168" s="364"/>
      <c r="D168" s="305" t="s">
        <v>461</v>
      </c>
      <c r="E168" s="307" t="s">
        <v>122</v>
      </c>
      <c r="F168" s="307" t="s">
        <v>101</v>
      </c>
      <c r="G168" s="382" t="s">
        <v>410</v>
      </c>
      <c r="H168" s="382" t="s">
        <v>462</v>
      </c>
      <c r="I168" s="382" t="s">
        <v>463</v>
      </c>
      <c r="J168" s="307" t="s">
        <v>258</v>
      </c>
      <c r="K168" s="386"/>
      <c r="L168" s="307" t="s">
        <v>427</v>
      </c>
      <c r="M168" s="305" t="s">
        <v>62</v>
      </c>
    </row>
    <row r="169" spans="1:21" ht="12.9" customHeight="1">
      <c r="A169" s="381">
        <v>153</v>
      </c>
      <c r="B169" s="381">
        <v>5</v>
      </c>
      <c r="C169" s="349"/>
      <c r="D169" s="305" t="s">
        <v>464</v>
      </c>
      <c r="E169" s="315" t="s">
        <v>82</v>
      </c>
      <c r="F169" s="307" t="s">
        <v>55</v>
      </c>
      <c r="G169" s="382" t="s">
        <v>465</v>
      </c>
      <c r="H169" s="382" t="s">
        <v>466</v>
      </c>
      <c r="I169" s="382" t="s">
        <v>463</v>
      </c>
      <c r="J169" s="307" t="s">
        <v>414</v>
      </c>
      <c r="K169" s="386"/>
      <c r="L169" s="307" t="s">
        <v>427</v>
      </c>
      <c r="M169" s="305" t="s">
        <v>62</v>
      </c>
    </row>
    <row r="170" spans="1:21" ht="12.9" customHeight="1">
      <c r="A170" s="381">
        <v>154</v>
      </c>
      <c r="B170" s="381">
        <v>6</v>
      </c>
      <c r="C170" s="349"/>
      <c r="D170" s="305" t="s">
        <v>467</v>
      </c>
      <c r="E170" s="315" t="s">
        <v>122</v>
      </c>
      <c r="F170" s="307" t="s">
        <v>143</v>
      </c>
      <c r="G170" s="382" t="s">
        <v>468</v>
      </c>
      <c r="H170" s="382" t="s">
        <v>465</v>
      </c>
      <c r="I170" s="382" t="s">
        <v>469</v>
      </c>
      <c r="J170" s="645" t="s">
        <v>693</v>
      </c>
      <c r="K170" s="386"/>
      <c r="L170" s="307" t="s">
        <v>427</v>
      </c>
      <c r="M170" s="305" t="s">
        <v>62</v>
      </c>
    </row>
    <row r="171" spans="1:21" ht="12.9" customHeight="1">
      <c r="A171" s="381">
        <v>155</v>
      </c>
      <c r="B171" s="381">
        <v>7</v>
      </c>
      <c r="C171" s="307"/>
      <c r="D171" s="305" t="s">
        <v>470</v>
      </c>
      <c r="E171" s="307" t="s">
        <v>64</v>
      </c>
      <c r="F171" s="307" t="s">
        <v>55</v>
      </c>
      <c r="G171" s="382" t="s">
        <v>471</v>
      </c>
      <c r="H171" s="382" t="s">
        <v>472</v>
      </c>
      <c r="I171" s="382" t="s">
        <v>473</v>
      </c>
      <c r="J171" s="307" t="s">
        <v>414</v>
      </c>
      <c r="K171" s="386"/>
      <c r="L171" s="307" t="s">
        <v>427</v>
      </c>
      <c r="M171" s="305" t="s">
        <v>62</v>
      </c>
    </row>
    <row r="172" spans="1:21" ht="12.9" customHeight="1">
      <c r="A172" s="381">
        <v>156</v>
      </c>
      <c r="B172" s="381">
        <v>8</v>
      </c>
      <c r="C172" s="307"/>
      <c r="D172" s="305" t="s">
        <v>474</v>
      </c>
      <c r="E172" s="307" t="s">
        <v>64</v>
      </c>
      <c r="F172" s="307" t="s">
        <v>55</v>
      </c>
      <c r="G172" s="382" t="s">
        <v>473</v>
      </c>
      <c r="H172" s="382" t="s">
        <v>475</v>
      </c>
      <c r="I172" s="382" t="s">
        <v>476</v>
      </c>
      <c r="J172" s="307" t="s">
        <v>414</v>
      </c>
      <c r="K172" s="386"/>
      <c r="L172" s="307" t="s">
        <v>427</v>
      </c>
      <c r="M172" s="305" t="s">
        <v>62</v>
      </c>
      <c r="R172" s="333">
        <f>46/50</f>
        <v>0.92</v>
      </c>
    </row>
    <row r="173" spans="1:21" ht="12.9" customHeight="1">
      <c r="A173" s="381">
        <v>157</v>
      </c>
      <c r="B173" s="381">
        <v>9</v>
      </c>
      <c r="C173" s="307"/>
      <c r="D173" s="305" t="s">
        <v>477</v>
      </c>
      <c r="E173" s="315" t="s">
        <v>64</v>
      </c>
      <c r="F173" s="307" t="s">
        <v>101</v>
      </c>
      <c r="G173" s="382" t="s">
        <v>478</v>
      </c>
      <c r="H173" s="382" t="s">
        <v>472</v>
      </c>
      <c r="I173" s="382" t="s">
        <v>479</v>
      </c>
      <c r="J173" s="307" t="s">
        <v>258</v>
      </c>
      <c r="K173" s="386"/>
      <c r="L173" s="307" t="s">
        <v>319</v>
      </c>
      <c r="M173" s="305" t="s">
        <v>62</v>
      </c>
    </row>
    <row r="174" spans="1:21" ht="12.9" customHeight="1">
      <c r="A174" s="381">
        <v>158</v>
      </c>
      <c r="B174" s="381">
        <v>10</v>
      </c>
      <c r="C174" s="307"/>
      <c r="D174" s="305" t="s">
        <v>480</v>
      </c>
      <c r="E174" s="315" t="s">
        <v>82</v>
      </c>
      <c r="F174" s="307" t="s">
        <v>55</v>
      </c>
      <c r="G174" s="382" t="s">
        <v>476</v>
      </c>
      <c r="H174" s="382" t="s">
        <v>481</v>
      </c>
      <c r="I174" s="382" t="s">
        <v>482</v>
      </c>
      <c r="J174" s="307" t="s">
        <v>414</v>
      </c>
      <c r="K174" s="386"/>
      <c r="L174" s="307" t="s">
        <v>427</v>
      </c>
      <c r="M174" s="305" t="s">
        <v>62</v>
      </c>
    </row>
    <row r="175" spans="1:21" ht="12.9" customHeight="1">
      <c r="A175" s="381">
        <v>159</v>
      </c>
      <c r="B175" s="381">
        <v>11</v>
      </c>
      <c r="C175" s="364"/>
      <c r="D175" s="305" t="s">
        <v>483</v>
      </c>
      <c r="E175" s="307" t="s">
        <v>184</v>
      </c>
      <c r="F175" s="307" t="s">
        <v>393</v>
      </c>
      <c r="G175" s="382" t="s">
        <v>417</v>
      </c>
      <c r="H175" s="382" t="s">
        <v>420</v>
      </c>
      <c r="I175" s="382" t="s">
        <v>482</v>
      </c>
      <c r="J175" s="307" t="s">
        <v>396</v>
      </c>
      <c r="K175" s="386"/>
      <c r="L175" s="307" t="s">
        <v>319</v>
      </c>
      <c r="M175" s="305" t="s">
        <v>62</v>
      </c>
    </row>
    <row r="176" spans="1:21" ht="12.9" customHeight="1">
      <c r="A176" s="381"/>
      <c r="B176" s="327" t="s">
        <v>484</v>
      </c>
      <c r="D176" s="335"/>
      <c r="E176" s="335"/>
      <c r="F176" s="307"/>
      <c r="G176" s="383"/>
      <c r="H176" s="383"/>
      <c r="I176" s="383"/>
      <c r="J176" s="335"/>
    </row>
    <row r="177" spans="1:18" ht="12.9" customHeight="1">
      <c r="A177" s="381">
        <v>160</v>
      </c>
      <c r="B177" s="381">
        <v>1</v>
      </c>
      <c r="C177" s="307"/>
      <c r="D177" s="305" t="s">
        <v>485</v>
      </c>
      <c r="E177" s="307" t="s">
        <v>486</v>
      </c>
      <c r="F177" s="307" t="s">
        <v>393</v>
      </c>
      <c r="G177" s="382" t="s">
        <v>487</v>
      </c>
      <c r="H177" s="306"/>
      <c r="I177" s="307" t="s">
        <v>488</v>
      </c>
      <c r="J177" s="307" t="s">
        <v>258</v>
      </c>
      <c r="K177" s="386"/>
      <c r="L177" s="307" t="s">
        <v>319</v>
      </c>
      <c r="M177" s="305" t="s">
        <v>62</v>
      </c>
    </row>
    <row r="178" spans="1:18" ht="12.9" customHeight="1">
      <c r="A178" s="381">
        <v>161</v>
      </c>
      <c r="B178" s="381">
        <v>2</v>
      </c>
      <c r="C178" s="307"/>
      <c r="D178" s="305" t="s">
        <v>489</v>
      </c>
      <c r="E178" s="307" t="s">
        <v>82</v>
      </c>
      <c r="F178" s="307" t="s">
        <v>55</v>
      </c>
      <c r="G178" s="382" t="s">
        <v>490</v>
      </c>
      <c r="H178" s="306" t="s">
        <v>491</v>
      </c>
      <c r="I178" s="307" t="s">
        <v>492</v>
      </c>
      <c r="J178" s="307" t="s">
        <v>258</v>
      </c>
      <c r="K178" s="386"/>
      <c r="L178" s="307" t="s">
        <v>427</v>
      </c>
      <c r="M178" s="305" t="s">
        <v>62</v>
      </c>
    </row>
    <row r="179" spans="1:18" ht="12.9" customHeight="1">
      <c r="A179" s="381">
        <v>162</v>
      </c>
      <c r="B179" s="381">
        <v>3</v>
      </c>
      <c r="C179" s="307"/>
      <c r="D179" s="305" t="s">
        <v>493</v>
      </c>
      <c r="E179" s="307" t="s">
        <v>82</v>
      </c>
      <c r="F179" s="307" t="s">
        <v>55</v>
      </c>
      <c r="G179" s="382" t="s">
        <v>490</v>
      </c>
      <c r="H179" s="306" t="s">
        <v>494</v>
      </c>
      <c r="I179" s="307" t="s">
        <v>495</v>
      </c>
      <c r="J179" s="307" t="s">
        <v>258</v>
      </c>
      <c r="K179" s="386"/>
      <c r="L179" s="307" t="s">
        <v>427</v>
      </c>
      <c r="M179" s="305" t="s">
        <v>62</v>
      </c>
    </row>
    <row r="180" spans="1:18" ht="12.9" customHeight="1">
      <c r="B180" s="562">
        <v>45650</v>
      </c>
    </row>
    <row r="181" spans="1:18" ht="12.9" customHeight="1">
      <c r="A181" s="307">
        <v>163</v>
      </c>
      <c r="B181" s="307">
        <v>1</v>
      </c>
      <c r="C181" s="307"/>
      <c r="D181" s="305" t="s">
        <v>496</v>
      </c>
      <c r="E181" s="307" t="s">
        <v>64</v>
      </c>
      <c r="F181" s="307" t="s">
        <v>55</v>
      </c>
      <c r="G181" s="307" t="s">
        <v>497</v>
      </c>
      <c r="H181" s="306" t="s">
        <v>498</v>
      </c>
      <c r="I181" s="307" t="s">
        <v>499</v>
      </c>
      <c r="J181" s="307" t="s">
        <v>511</v>
      </c>
      <c r="K181" s="386"/>
      <c r="L181" s="307" t="s">
        <v>427</v>
      </c>
      <c r="M181" s="305" t="s">
        <v>62</v>
      </c>
    </row>
    <row r="182" spans="1:18" ht="12.9" customHeight="1">
      <c r="A182" s="307">
        <v>164</v>
      </c>
      <c r="B182" s="307">
        <v>2</v>
      </c>
      <c r="C182" s="307"/>
      <c r="D182" s="305" t="s">
        <v>500</v>
      </c>
      <c r="E182" s="307" t="s">
        <v>64</v>
      </c>
      <c r="F182" s="307" t="s">
        <v>55</v>
      </c>
      <c r="G182" s="307" t="s">
        <v>501</v>
      </c>
      <c r="H182" s="306" t="s">
        <v>498</v>
      </c>
      <c r="I182" s="307" t="s">
        <v>502</v>
      </c>
      <c r="J182" s="307" t="s">
        <v>503</v>
      </c>
      <c r="K182" s="386"/>
      <c r="L182" s="307" t="s">
        <v>427</v>
      </c>
      <c r="M182" s="305" t="s">
        <v>62</v>
      </c>
    </row>
    <row r="183" spans="1:18" ht="12.9" customHeight="1">
      <c r="A183" s="307">
        <v>165</v>
      </c>
      <c r="B183" s="307">
        <v>3</v>
      </c>
      <c r="C183" s="307"/>
      <c r="D183" s="305" t="s">
        <v>504</v>
      </c>
      <c r="E183" s="307" t="s">
        <v>64</v>
      </c>
      <c r="F183" s="307" t="s">
        <v>55</v>
      </c>
      <c r="G183" s="307" t="s">
        <v>505</v>
      </c>
      <c r="H183" s="307" t="s">
        <v>499</v>
      </c>
      <c r="I183" s="307" t="s">
        <v>506</v>
      </c>
      <c r="J183" s="307" t="s">
        <v>511</v>
      </c>
      <c r="K183" s="386"/>
      <c r="L183" s="307" t="s">
        <v>427</v>
      </c>
      <c r="M183" s="305" t="s">
        <v>62</v>
      </c>
    </row>
    <row r="184" spans="1:18" ht="12.9" customHeight="1">
      <c r="A184" s="307">
        <v>166</v>
      </c>
      <c r="B184" s="307">
        <v>4</v>
      </c>
      <c r="C184" s="307"/>
      <c r="D184" s="305" t="s">
        <v>507</v>
      </c>
      <c r="E184" s="307" t="s">
        <v>64</v>
      </c>
      <c r="F184" s="307" t="s">
        <v>55</v>
      </c>
      <c r="G184" s="307" t="s">
        <v>508</v>
      </c>
      <c r="H184" s="306" t="s">
        <v>506</v>
      </c>
      <c r="I184" s="307" t="s">
        <v>509</v>
      </c>
      <c r="J184" s="307" t="s">
        <v>503</v>
      </c>
      <c r="K184" s="386"/>
      <c r="L184" s="307" t="s">
        <v>427</v>
      </c>
      <c r="M184" s="305" t="s">
        <v>62</v>
      </c>
    </row>
    <row r="185" spans="1:18" ht="12.9" customHeight="1">
      <c r="A185" s="307">
        <v>167</v>
      </c>
      <c r="B185" s="307">
        <v>5</v>
      </c>
      <c r="C185" s="563"/>
      <c r="D185" s="305" t="s">
        <v>510</v>
      </c>
      <c r="E185" s="307" t="s">
        <v>248</v>
      </c>
      <c r="F185" s="307" t="s">
        <v>393</v>
      </c>
      <c r="G185" s="306" t="s">
        <v>499</v>
      </c>
      <c r="H185" s="306" t="s">
        <v>499</v>
      </c>
      <c r="I185" s="307" t="s">
        <v>509</v>
      </c>
      <c r="J185" s="307" t="s">
        <v>511</v>
      </c>
      <c r="K185" s="307"/>
      <c r="L185" s="307"/>
      <c r="M185" s="305" t="s">
        <v>62</v>
      </c>
      <c r="R185" s="333" t="s">
        <v>512</v>
      </c>
    </row>
    <row r="186" spans="1:18" ht="12.9" customHeight="1">
      <c r="A186" s="307">
        <v>168</v>
      </c>
      <c r="B186" s="307">
        <v>6</v>
      </c>
      <c r="C186" s="307"/>
      <c r="D186" s="305" t="s">
        <v>513</v>
      </c>
      <c r="E186" s="307" t="s">
        <v>64</v>
      </c>
      <c r="F186" s="307" t="s">
        <v>55</v>
      </c>
      <c r="G186" s="307" t="s">
        <v>514</v>
      </c>
      <c r="H186" s="307" t="s">
        <v>509</v>
      </c>
      <c r="I186" s="307" t="s">
        <v>515</v>
      </c>
      <c r="J186" s="307" t="s">
        <v>511</v>
      </c>
      <c r="K186" s="386"/>
      <c r="L186" s="307" t="s">
        <v>427</v>
      </c>
      <c r="M186" s="305" t="s">
        <v>62</v>
      </c>
    </row>
    <row r="187" spans="1:18" ht="12.9" customHeight="1">
      <c r="A187" s="307">
        <v>169</v>
      </c>
      <c r="B187" s="307">
        <v>7</v>
      </c>
      <c r="C187" s="307"/>
      <c r="D187" s="305" t="s">
        <v>516</v>
      </c>
      <c r="E187" s="307" t="s">
        <v>517</v>
      </c>
      <c r="F187" s="307" t="s">
        <v>55</v>
      </c>
      <c r="G187" s="307" t="s">
        <v>497</v>
      </c>
      <c r="H187" s="306" t="s">
        <v>518</v>
      </c>
      <c r="I187" s="307" t="s">
        <v>519</v>
      </c>
      <c r="J187" s="307" t="s">
        <v>503</v>
      </c>
      <c r="K187" s="386"/>
      <c r="L187" s="307" t="s">
        <v>427</v>
      </c>
      <c r="M187" s="305" t="s">
        <v>62</v>
      </c>
      <c r="R187" s="333">
        <v>12</v>
      </c>
    </row>
    <row r="188" spans="1:18" ht="12.9" customHeight="1">
      <c r="A188" s="307">
        <v>170</v>
      </c>
      <c r="B188" s="307">
        <v>8</v>
      </c>
      <c r="C188" s="563"/>
      <c r="D188" s="305" t="s">
        <v>520</v>
      </c>
      <c r="E188" s="307" t="s">
        <v>64</v>
      </c>
      <c r="F188" s="307" t="s">
        <v>55</v>
      </c>
      <c r="G188" s="306" t="s">
        <v>521</v>
      </c>
      <c r="H188" s="307" t="s">
        <v>518</v>
      </c>
      <c r="I188" s="307" t="s">
        <v>519</v>
      </c>
      <c r="J188" s="307" t="s">
        <v>511</v>
      </c>
      <c r="K188" s="307"/>
      <c r="L188" s="307" t="s">
        <v>427</v>
      </c>
      <c r="M188" s="305" t="s">
        <v>62</v>
      </c>
    </row>
    <row r="189" spans="1:18" ht="12.9" customHeight="1">
      <c r="A189" s="307">
        <v>171</v>
      </c>
      <c r="B189" s="307">
        <v>9</v>
      </c>
      <c r="C189" s="307"/>
      <c r="D189" s="305" t="s">
        <v>522</v>
      </c>
      <c r="E189" s="307" t="s">
        <v>64</v>
      </c>
      <c r="F189" s="307" t="s">
        <v>55</v>
      </c>
      <c r="G189" s="307" t="s">
        <v>523</v>
      </c>
      <c r="H189" s="306" t="s">
        <v>524</v>
      </c>
      <c r="I189" s="307" t="s">
        <v>525</v>
      </c>
      <c r="J189" s="307" t="s">
        <v>503</v>
      </c>
      <c r="K189" s="386"/>
      <c r="L189" s="307" t="s">
        <v>427</v>
      </c>
      <c r="M189" s="305" t="s">
        <v>62</v>
      </c>
    </row>
    <row r="190" spans="1:18" ht="12.9" customHeight="1">
      <c r="A190" s="307">
        <v>172</v>
      </c>
      <c r="B190" s="307">
        <v>10</v>
      </c>
      <c r="C190" s="563"/>
      <c r="D190" s="305" t="s">
        <v>526</v>
      </c>
      <c r="E190" s="307" t="s">
        <v>248</v>
      </c>
      <c r="F190" s="307" t="s">
        <v>393</v>
      </c>
      <c r="G190" s="306" t="s">
        <v>515</v>
      </c>
      <c r="H190" s="306" t="s">
        <v>524</v>
      </c>
      <c r="I190" s="307" t="s">
        <v>525</v>
      </c>
      <c r="J190" s="307" t="s">
        <v>511</v>
      </c>
      <c r="K190" s="307"/>
      <c r="L190" s="307" t="s">
        <v>319</v>
      </c>
      <c r="M190" s="305" t="s">
        <v>62</v>
      </c>
    </row>
    <row r="191" spans="1:18" ht="12.9" customHeight="1">
      <c r="A191" s="307">
        <v>173</v>
      </c>
      <c r="B191" s="307">
        <v>11</v>
      </c>
      <c r="C191" s="563"/>
      <c r="D191" s="305" t="s">
        <v>527</v>
      </c>
      <c r="E191" s="307" t="s">
        <v>64</v>
      </c>
      <c r="F191" s="307" t="s">
        <v>55</v>
      </c>
      <c r="G191" s="306" t="s">
        <v>519</v>
      </c>
      <c r="H191" s="306" t="s">
        <v>524</v>
      </c>
      <c r="I191" s="307" t="s">
        <v>525</v>
      </c>
      <c r="J191" s="307" t="s">
        <v>511</v>
      </c>
      <c r="K191" s="307"/>
      <c r="L191" s="307" t="s">
        <v>427</v>
      </c>
      <c r="M191" s="305" t="s">
        <v>62</v>
      </c>
    </row>
    <row r="192" spans="1:18" ht="12.9" customHeight="1">
      <c r="A192" s="307">
        <v>174</v>
      </c>
      <c r="B192" s="307">
        <v>12</v>
      </c>
      <c r="C192" s="307"/>
      <c r="D192" s="305" t="s">
        <v>528</v>
      </c>
      <c r="E192" s="307" t="s">
        <v>64</v>
      </c>
      <c r="F192" s="307" t="s">
        <v>55</v>
      </c>
      <c r="G192" s="306" t="s">
        <v>524</v>
      </c>
      <c r="H192" s="306" t="s">
        <v>529</v>
      </c>
      <c r="I192" s="307" t="s">
        <v>530</v>
      </c>
      <c r="J192" s="307" t="s">
        <v>503</v>
      </c>
      <c r="K192" s="386"/>
      <c r="L192" s="307" t="s">
        <v>427</v>
      </c>
      <c r="M192" s="305" t="s">
        <v>62</v>
      </c>
      <c r="R192" s="333">
        <v>8</v>
      </c>
    </row>
    <row r="193" spans="1:20" ht="12.9" customHeight="1">
      <c r="A193" s="307">
        <v>175</v>
      </c>
      <c r="B193" s="307">
        <v>13</v>
      </c>
      <c r="C193" s="563"/>
      <c r="D193" s="305" t="s">
        <v>531</v>
      </c>
      <c r="E193" s="307" t="s">
        <v>64</v>
      </c>
      <c r="F193" s="307" t="s">
        <v>55</v>
      </c>
      <c r="G193" s="306" t="s">
        <v>529</v>
      </c>
      <c r="H193" s="306" t="s">
        <v>529</v>
      </c>
      <c r="I193" s="307" t="s">
        <v>530</v>
      </c>
      <c r="J193" s="307" t="s">
        <v>511</v>
      </c>
      <c r="K193" s="307"/>
      <c r="L193" s="307" t="s">
        <v>427</v>
      </c>
      <c r="M193" s="305" t="s">
        <v>62</v>
      </c>
      <c r="R193" s="333">
        <v>11</v>
      </c>
    </row>
    <row r="194" spans="1:20" ht="12.9" customHeight="1">
      <c r="A194" s="307">
        <v>176</v>
      </c>
      <c r="B194" s="307">
        <v>14</v>
      </c>
      <c r="C194" s="307"/>
      <c r="D194" s="305" t="s">
        <v>532</v>
      </c>
      <c r="E194" s="307" t="s">
        <v>184</v>
      </c>
      <c r="F194" s="307" t="s">
        <v>393</v>
      </c>
      <c r="G194" s="306" t="s">
        <v>525</v>
      </c>
      <c r="H194" s="306" t="s">
        <v>525</v>
      </c>
      <c r="I194" s="306" t="s">
        <v>533</v>
      </c>
      <c r="J194" s="307" t="s">
        <v>503</v>
      </c>
      <c r="K194" s="386"/>
      <c r="L194" s="307" t="s">
        <v>319</v>
      </c>
      <c r="M194" s="305" t="s">
        <v>62</v>
      </c>
      <c r="R194" s="333">
        <v>1</v>
      </c>
    </row>
    <row r="195" spans="1:20" ht="12.9" customHeight="1">
      <c r="A195" s="307">
        <v>177</v>
      </c>
      <c r="B195" s="307">
        <v>15</v>
      </c>
      <c r="C195" s="307"/>
      <c r="D195" s="305" t="s">
        <v>534</v>
      </c>
      <c r="E195" s="307" t="s">
        <v>54</v>
      </c>
      <c r="F195" s="307" t="s">
        <v>55</v>
      </c>
      <c r="G195" s="306" t="s">
        <v>529</v>
      </c>
      <c r="H195" s="306" t="s">
        <v>533</v>
      </c>
      <c r="I195" s="307" t="s">
        <v>535</v>
      </c>
      <c r="J195" s="307" t="s">
        <v>503</v>
      </c>
      <c r="K195" s="386"/>
      <c r="L195" s="307" t="s">
        <v>427</v>
      </c>
      <c r="M195" s="305" t="s">
        <v>62</v>
      </c>
      <c r="R195" s="333">
        <v>9</v>
      </c>
    </row>
    <row r="196" spans="1:20" ht="12.9" customHeight="1">
      <c r="A196" s="307">
        <v>178</v>
      </c>
      <c r="B196" s="307">
        <v>16</v>
      </c>
      <c r="C196" s="563"/>
      <c r="D196" s="305" t="s">
        <v>536</v>
      </c>
      <c r="E196" s="307" t="s">
        <v>203</v>
      </c>
      <c r="F196" s="307" t="s">
        <v>393</v>
      </c>
      <c r="G196" s="307" t="s">
        <v>525</v>
      </c>
      <c r="H196" s="307" t="s">
        <v>530</v>
      </c>
      <c r="I196" s="307" t="s">
        <v>535</v>
      </c>
      <c r="J196" s="307" t="s">
        <v>511</v>
      </c>
      <c r="K196" s="307"/>
      <c r="L196" s="307" t="s">
        <v>319</v>
      </c>
      <c r="M196" s="305" t="s">
        <v>62</v>
      </c>
      <c r="R196" s="333">
        <v>2</v>
      </c>
    </row>
    <row r="197" spans="1:20" ht="12.9" customHeight="1">
      <c r="A197" s="307">
        <v>179</v>
      </c>
      <c r="B197" s="307">
        <v>17</v>
      </c>
      <c r="C197" s="563"/>
      <c r="D197" s="305" t="s">
        <v>537</v>
      </c>
      <c r="E197" s="307" t="s">
        <v>517</v>
      </c>
      <c r="F197" s="307" t="s">
        <v>55</v>
      </c>
      <c r="G197" s="306" t="s">
        <v>519</v>
      </c>
      <c r="H197" s="306" t="s">
        <v>533</v>
      </c>
      <c r="I197" s="307" t="s">
        <v>538</v>
      </c>
      <c r="J197" s="307" t="s">
        <v>511</v>
      </c>
      <c r="K197" s="307"/>
      <c r="L197" s="307" t="s">
        <v>427</v>
      </c>
      <c r="M197" s="305" t="s">
        <v>62</v>
      </c>
      <c r="R197" s="333">
        <v>10</v>
      </c>
    </row>
    <row r="198" spans="1:20" ht="12.9" customHeight="1">
      <c r="A198" s="307"/>
      <c r="B198" s="327" t="s">
        <v>15</v>
      </c>
      <c r="C198" s="563"/>
      <c r="D198" s="307"/>
      <c r="E198" s="307"/>
      <c r="F198" s="307"/>
      <c r="G198" s="306"/>
      <c r="H198" s="306"/>
      <c r="I198" s="307"/>
      <c r="J198" s="386"/>
      <c r="K198" s="307"/>
      <c r="L198" s="307"/>
      <c r="M198" s="307"/>
    </row>
    <row r="199" spans="1:20" ht="12.9" customHeight="1">
      <c r="A199" s="307">
        <v>180</v>
      </c>
      <c r="B199" s="307">
        <v>1</v>
      </c>
      <c r="C199" s="307">
        <v>-178</v>
      </c>
      <c r="D199" s="305" t="s">
        <v>539</v>
      </c>
      <c r="E199" s="307" t="s">
        <v>64</v>
      </c>
      <c r="F199" s="307" t="s">
        <v>55</v>
      </c>
      <c r="G199" s="306" t="s">
        <v>533</v>
      </c>
      <c r="H199" s="306" t="s">
        <v>538</v>
      </c>
      <c r="I199" s="306" t="s">
        <v>540</v>
      </c>
      <c r="J199" s="307" t="s">
        <v>503</v>
      </c>
      <c r="K199" s="386"/>
      <c r="L199" s="645" t="s">
        <v>427</v>
      </c>
      <c r="M199" s="305" t="s">
        <v>62</v>
      </c>
    </row>
    <row r="200" spans="1:20" ht="12.9" customHeight="1">
      <c r="A200" s="307">
        <v>181</v>
      </c>
      <c r="B200" s="307">
        <v>2</v>
      </c>
      <c r="C200" s="307">
        <v>-177</v>
      </c>
      <c r="D200" s="305" t="s">
        <v>541</v>
      </c>
      <c r="E200" s="307" t="s">
        <v>64</v>
      </c>
      <c r="F200" s="307" t="s">
        <v>55</v>
      </c>
      <c r="G200" s="306" t="s">
        <v>542</v>
      </c>
      <c r="H200" s="306" t="s">
        <v>540</v>
      </c>
      <c r="I200" s="307" t="s">
        <v>543</v>
      </c>
      <c r="J200" s="307" t="s">
        <v>503</v>
      </c>
      <c r="K200" s="386"/>
      <c r="L200" s="307" t="s">
        <v>427</v>
      </c>
      <c r="M200" s="305" t="s">
        <v>62</v>
      </c>
    </row>
    <row r="201" spans="1:20" ht="12.9" customHeight="1">
      <c r="A201" s="307">
        <v>182</v>
      </c>
      <c r="B201" s="307">
        <v>3</v>
      </c>
      <c r="C201" s="563"/>
      <c r="D201" s="305" t="s">
        <v>544</v>
      </c>
      <c r="E201" s="307" t="s">
        <v>248</v>
      </c>
      <c r="F201" s="307" t="s">
        <v>393</v>
      </c>
      <c r="G201" s="307" t="s">
        <v>535</v>
      </c>
      <c r="H201" s="307" t="s">
        <v>545</v>
      </c>
      <c r="I201" s="307" t="s">
        <v>543</v>
      </c>
      <c r="J201" s="307" t="s">
        <v>511</v>
      </c>
      <c r="K201" s="307"/>
      <c r="L201" s="307" t="s">
        <v>319</v>
      </c>
      <c r="M201" s="305" t="s">
        <v>62</v>
      </c>
    </row>
    <row r="202" spans="1:20" ht="12.9" customHeight="1">
      <c r="A202" s="307">
        <v>183</v>
      </c>
      <c r="B202" s="307">
        <v>4</v>
      </c>
      <c r="C202" s="563"/>
      <c r="D202" s="305" t="s">
        <v>546</v>
      </c>
      <c r="E202" s="307" t="s">
        <v>184</v>
      </c>
      <c r="F202" s="307" t="s">
        <v>393</v>
      </c>
      <c r="G202" s="307" t="s">
        <v>545</v>
      </c>
      <c r="H202" s="307" t="s">
        <v>545</v>
      </c>
      <c r="I202" s="307" t="s">
        <v>543</v>
      </c>
      <c r="J202" s="307" t="s">
        <v>511</v>
      </c>
      <c r="K202" s="307"/>
      <c r="L202" s="307" t="s">
        <v>319</v>
      </c>
      <c r="M202" s="305" t="s">
        <v>62</v>
      </c>
    </row>
    <row r="203" spans="1:20" ht="12.9" customHeight="1">
      <c r="A203" s="307">
        <v>184</v>
      </c>
      <c r="B203" s="307">
        <v>5</v>
      </c>
      <c r="C203" s="563"/>
      <c r="D203" s="305" t="s">
        <v>547</v>
      </c>
      <c r="E203" s="307" t="s">
        <v>548</v>
      </c>
      <c r="F203" s="307" t="s">
        <v>393</v>
      </c>
      <c r="G203" s="307" t="s">
        <v>542</v>
      </c>
      <c r="H203" s="306" t="s">
        <v>540</v>
      </c>
      <c r="I203" s="307" t="s">
        <v>549</v>
      </c>
      <c r="J203" s="307" t="s">
        <v>511</v>
      </c>
      <c r="K203" s="307"/>
      <c r="L203" s="307" t="s">
        <v>319</v>
      </c>
      <c r="M203" s="305" t="s">
        <v>62</v>
      </c>
    </row>
    <row r="204" spans="1:20" ht="12.9" customHeight="1">
      <c r="A204" s="307">
        <v>185</v>
      </c>
      <c r="B204" s="307">
        <v>6</v>
      </c>
      <c r="C204" s="307"/>
      <c r="D204" s="305" t="s">
        <v>550</v>
      </c>
      <c r="E204" s="307" t="s">
        <v>203</v>
      </c>
      <c r="F204" s="307" t="s">
        <v>393</v>
      </c>
      <c r="G204" s="307" t="s">
        <v>530</v>
      </c>
      <c r="H204" s="306" t="s">
        <v>533</v>
      </c>
      <c r="I204" s="307" t="s">
        <v>551</v>
      </c>
      <c r="J204" s="307" t="s">
        <v>503</v>
      </c>
      <c r="K204" s="386"/>
      <c r="L204" s="307" t="s">
        <v>319</v>
      </c>
      <c r="M204" s="305" t="s">
        <v>62</v>
      </c>
    </row>
    <row r="205" spans="1:20" ht="12.9" customHeight="1">
      <c r="A205" s="307">
        <v>186</v>
      </c>
      <c r="B205" s="307">
        <v>7</v>
      </c>
      <c r="C205" s="307"/>
      <c r="D205" s="305" t="s">
        <v>552</v>
      </c>
      <c r="E205" s="307" t="s">
        <v>64</v>
      </c>
      <c r="F205" s="307" t="s">
        <v>55</v>
      </c>
      <c r="G205" s="306" t="s">
        <v>540</v>
      </c>
      <c r="H205" s="306" t="s">
        <v>549</v>
      </c>
      <c r="I205" s="307" t="s">
        <v>553</v>
      </c>
      <c r="J205" s="307" t="s">
        <v>503</v>
      </c>
      <c r="K205" s="386"/>
      <c r="L205" s="307" t="s">
        <v>427</v>
      </c>
      <c r="M205" s="305" t="s">
        <v>62</v>
      </c>
      <c r="T205" s="333">
        <v>2000</v>
      </c>
    </row>
    <row r="206" spans="1:20" ht="12.9" customHeight="1">
      <c r="A206" s="307">
        <v>187</v>
      </c>
      <c r="B206" s="307">
        <v>8</v>
      </c>
      <c r="C206" s="563"/>
      <c r="D206" s="305" t="s">
        <v>554</v>
      </c>
      <c r="E206" s="307" t="s">
        <v>203</v>
      </c>
      <c r="F206" s="307" t="s">
        <v>393</v>
      </c>
      <c r="G206" s="306" t="s">
        <v>540</v>
      </c>
      <c r="H206" s="307" t="s">
        <v>543</v>
      </c>
      <c r="I206" s="307" t="s">
        <v>553</v>
      </c>
      <c r="J206" s="307" t="s">
        <v>511</v>
      </c>
      <c r="K206" s="307"/>
      <c r="L206" s="307" t="s">
        <v>319</v>
      </c>
      <c r="M206" s="305" t="s">
        <v>62</v>
      </c>
      <c r="S206" s="333">
        <f>840*3</f>
        <v>2520</v>
      </c>
      <c r="T206" s="333">
        <f>T209-S206</f>
        <v>480</v>
      </c>
    </row>
    <row r="207" spans="1:20" ht="12.9" customHeight="1">
      <c r="A207" s="307">
        <v>188</v>
      </c>
      <c r="B207" s="307">
        <v>9</v>
      </c>
      <c r="C207" s="563"/>
      <c r="D207" s="305" t="s">
        <v>555</v>
      </c>
      <c r="E207" s="307" t="s">
        <v>556</v>
      </c>
      <c r="F207" s="307" t="s">
        <v>393</v>
      </c>
      <c r="G207" s="307" t="s">
        <v>545</v>
      </c>
      <c r="H207" s="307" t="s">
        <v>543</v>
      </c>
      <c r="I207" s="307" t="s">
        <v>553</v>
      </c>
      <c r="J207" s="645" t="s">
        <v>2243</v>
      </c>
      <c r="K207" s="307"/>
      <c r="L207" s="307" t="s">
        <v>319</v>
      </c>
      <c r="M207" s="305" t="s">
        <v>62</v>
      </c>
    </row>
    <row r="208" spans="1:20" ht="12.9" customHeight="1">
      <c r="A208" s="307">
        <v>189</v>
      </c>
      <c r="B208" s="307">
        <v>10</v>
      </c>
      <c r="C208" s="563"/>
      <c r="D208" s="305" t="s">
        <v>558</v>
      </c>
      <c r="E208" s="307" t="s">
        <v>184</v>
      </c>
      <c r="F208" s="307" t="s">
        <v>393</v>
      </c>
      <c r="G208" s="307" t="s">
        <v>549</v>
      </c>
      <c r="H208" s="307" t="s">
        <v>549</v>
      </c>
      <c r="I208" s="307" t="s">
        <v>553</v>
      </c>
      <c r="J208" s="645" t="s">
        <v>2243</v>
      </c>
      <c r="K208" s="307"/>
      <c r="L208" s="307" t="s">
        <v>319</v>
      </c>
      <c r="M208" s="305" t="s">
        <v>62</v>
      </c>
    </row>
    <row r="209" spans="1:20" ht="12.9" customHeight="1">
      <c r="A209" s="307">
        <v>190</v>
      </c>
      <c r="B209" s="307">
        <v>11</v>
      </c>
      <c r="C209" s="307"/>
      <c r="D209" s="305" t="s">
        <v>559</v>
      </c>
      <c r="E209" s="307" t="s">
        <v>560</v>
      </c>
      <c r="F209" s="307" t="s">
        <v>393</v>
      </c>
      <c r="G209" s="307" t="s">
        <v>545</v>
      </c>
      <c r="H209" s="307" t="s">
        <v>543</v>
      </c>
      <c r="I209" s="307" t="s">
        <v>561</v>
      </c>
      <c r="J209" s="307" t="s">
        <v>503</v>
      </c>
      <c r="K209" s="386"/>
      <c r="L209" s="307" t="s">
        <v>319</v>
      </c>
      <c r="M209" s="305" t="s">
        <v>62</v>
      </c>
      <c r="T209" s="333">
        <v>3000</v>
      </c>
    </row>
    <row r="210" spans="1:20" ht="12.9" customHeight="1">
      <c r="A210" s="307">
        <v>191</v>
      </c>
      <c r="B210" s="307">
        <v>12</v>
      </c>
      <c r="C210" s="563"/>
      <c r="D210" s="305" t="s">
        <v>562</v>
      </c>
      <c r="E210" s="307" t="s">
        <v>563</v>
      </c>
      <c r="F210" s="307" t="s">
        <v>393</v>
      </c>
      <c r="G210" s="307" t="s">
        <v>553</v>
      </c>
      <c r="H210" s="307" t="s">
        <v>564</v>
      </c>
      <c r="I210" s="307" t="s">
        <v>561</v>
      </c>
      <c r="J210" s="645" t="s">
        <v>2243</v>
      </c>
      <c r="K210" s="307"/>
      <c r="L210" s="307" t="s">
        <v>319</v>
      </c>
      <c r="M210" s="305" t="s">
        <v>62</v>
      </c>
    </row>
    <row r="211" spans="1:20" ht="12.9" customHeight="1">
      <c r="A211" s="307">
        <v>192</v>
      </c>
      <c r="B211" s="307">
        <v>13</v>
      </c>
      <c r="C211" s="563"/>
      <c r="D211" s="305" t="s">
        <v>565</v>
      </c>
      <c r="E211" s="307" t="s">
        <v>203</v>
      </c>
      <c r="F211" s="307" t="s">
        <v>393</v>
      </c>
      <c r="G211" s="307" t="s">
        <v>551</v>
      </c>
      <c r="H211" s="307" t="s">
        <v>551</v>
      </c>
      <c r="I211" s="307" t="s">
        <v>561</v>
      </c>
      <c r="J211" s="307" t="s">
        <v>511</v>
      </c>
      <c r="K211" s="307"/>
      <c r="L211" s="307" t="s">
        <v>319</v>
      </c>
      <c r="M211" s="305" t="s">
        <v>62</v>
      </c>
    </row>
    <row r="212" spans="1:20" ht="12.9" customHeight="1">
      <c r="A212" s="307">
        <v>193</v>
      </c>
      <c r="B212" s="307">
        <v>14</v>
      </c>
      <c r="C212" s="307"/>
      <c r="D212" s="305" t="s">
        <v>566</v>
      </c>
      <c r="E212" s="307" t="s">
        <v>64</v>
      </c>
      <c r="F212" s="307" t="s">
        <v>55</v>
      </c>
      <c r="G212" s="306" t="s">
        <v>542</v>
      </c>
      <c r="H212" s="306" t="s">
        <v>561</v>
      </c>
      <c r="I212" s="307" t="s">
        <v>567</v>
      </c>
      <c r="J212" s="307" t="s">
        <v>503</v>
      </c>
      <c r="K212" s="386"/>
      <c r="L212" s="307" t="s">
        <v>427</v>
      </c>
      <c r="M212" s="305" t="s">
        <v>62</v>
      </c>
      <c r="S212" s="333">
        <f>840*2</f>
        <v>1680</v>
      </c>
      <c r="T212" s="333">
        <f>T205-S212</f>
        <v>320</v>
      </c>
    </row>
    <row r="213" spans="1:20" ht="12.9" customHeight="1">
      <c r="A213" s="307">
        <v>194</v>
      </c>
      <c r="B213" s="307">
        <v>15</v>
      </c>
      <c r="C213" s="307"/>
      <c r="D213" s="305" t="s">
        <v>568</v>
      </c>
      <c r="E213" s="307" t="s">
        <v>64</v>
      </c>
      <c r="F213" s="307" t="s">
        <v>55</v>
      </c>
      <c r="G213" s="307" t="s">
        <v>549</v>
      </c>
      <c r="H213" s="306" t="s">
        <v>567</v>
      </c>
      <c r="I213" s="307" t="s">
        <v>569</v>
      </c>
      <c r="J213" s="307" t="s">
        <v>503</v>
      </c>
      <c r="K213" s="386"/>
      <c r="L213" s="307" t="s">
        <v>427</v>
      </c>
      <c r="M213" s="305" t="s">
        <v>62</v>
      </c>
    </row>
    <row r="214" spans="1:20" ht="12.9" customHeight="1">
      <c r="A214" s="307">
        <v>195</v>
      </c>
      <c r="B214" s="307">
        <v>16</v>
      </c>
      <c r="C214" s="307"/>
      <c r="D214" s="305" t="s">
        <v>570</v>
      </c>
      <c r="E214" s="307" t="s">
        <v>248</v>
      </c>
      <c r="F214" s="307" t="s">
        <v>393</v>
      </c>
      <c r="G214" s="306" t="s">
        <v>129</v>
      </c>
      <c r="H214" s="307" t="s">
        <v>564</v>
      </c>
      <c r="I214" s="307" t="s">
        <v>569</v>
      </c>
      <c r="J214" s="307" t="s">
        <v>503</v>
      </c>
      <c r="K214" s="386"/>
      <c r="L214" s="307" t="s">
        <v>319</v>
      </c>
      <c r="M214" s="305" t="s">
        <v>62</v>
      </c>
    </row>
    <row r="215" spans="1:20" ht="12.9" customHeight="1">
      <c r="A215" s="307">
        <v>196</v>
      </c>
      <c r="B215" s="307">
        <v>17</v>
      </c>
      <c r="C215" s="307"/>
      <c r="D215" s="305" t="s">
        <v>571</v>
      </c>
      <c r="E215" s="307" t="s">
        <v>330</v>
      </c>
      <c r="F215" s="307" t="s">
        <v>55</v>
      </c>
      <c r="G215" s="307" t="s">
        <v>543</v>
      </c>
      <c r="H215" s="307" t="s">
        <v>567</v>
      </c>
      <c r="I215" s="307" t="s">
        <v>572</v>
      </c>
      <c r="J215" s="307" t="s">
        <v>258</v>
      </c>
      <c r="K215" s="386"/>
      <c r="L215" s="307" t="s">
        <v>427</v>
      </c>
      <c r="M215" s="305" t="s">
        <v>62</v>
      </c>
      <c r="R215" s="333" t="s">
        <v>573</v>
      </c>
    </row>
    <row r="216" spans="1:20" ht="12.9" customHeight="1">
      <c r="A216" s="307">
        <v>197</v>
      </c>
      <c r="B216" s="307">
        <v>18</v>
      </c>
      <c r="C216" s="307"/>
      <c r="D216" s="305" t="s">
        <v>574</v>
      </c>
      <c r="E216" s="307" t="s">
        <v>184</v>
      </c>
      <c r="F216" s="307" t="s">
        <v>393</v>
      </c>
      <c r="G216" s="307" t="s">
        <v>567</v>
      </c>
      <c r="H216" s="307" t="s">
        <v>575</v>
      </c>
      <c r="I216" s="307" t="s">
        <v>576</v>
      </c>
      <c r="J216" s="307" t="s">
        <v>503</v>
      </c>
      <c r="K216" s="386"/>
      <c r="L216" s="307" t="s">
        <v>319</v>
      </c>
      <c r="M216" s="305" t="s">
        <v>62</v>
      </c>
    </row>
    <row r="217" spans="1:20" ht="12.9" customHeight="1">
      <c r="A217" s="307">
        <v>198</v>
      </c>
      <c r="B217" s="307">
        <v>19</v>
      </c>
      <c r="C217" s="563"/>
      <c r="D217" s="305" t="s">
        <v>577</v>
      </c>
      <c r="E217" s="307" t="s">
        <v>556</v>
      </c>
      <c r="F217" s="307" t="s">
        <v>393</v>
      </c>
      <c r="G217" s="306" t="s">
        <v>129</v>
      </c>
      <c r="H217" s="307" t="s">
        <v>564</v>
      </c>
      <c r="I217" s="307" t="s">
        <v>576</v>
      </c>
      <c r="J217" s="307" t="s">
        <v>511</v>
      </c>
      <c r="K217" s="307"/>
      <c r="L217" s="307" t="s">
        <v>319</v>
      </c>
      <c r="M217" s="305" t="s">
        <v>62</v>
      </c>
    </row>
    <row r="218" spans="1:20" ht="12.9" customHeight="1">
      <c r="A218" s="307">
        <v>199</v>
      </c>
      <c r="B218" s="307">
        <v>20</v>
      </c>
      <c r="C218" s="563"/>
      <c r="D218" s="305" t="s">
        <v>578</v>
      </c>
      <c r="E218" s="307" t="s">
        <v>203</v>
      </c>
      <c r="F218" s="307" t="s">
        <v>393</v>
      </c>
      <c r="G218" s="307" t="s">
        <v>561</v>
      </c>
      <c r="H218" s="307" t="s">
        <v>567</v>
      </c>
      <c r="I218" s="307" t="s">
        <v>579</v>
      </c>
      <c r="J218" s="307" t="s">
        <v>511</v>
      </c>
      <c r="K218" s="307"/>
      <c r="L218" s="307" t="s">
        <v>319</v>
      </c>
      <c r="M218" s="305" t="s">
        <v>62</v>
      </c>
    </row>
    <row r="219" spans="1:20" ht="12.9" customHeight="1">
      <c r="A219" s="307">
        <v>200</v>
      </c>
      <c r="B219" s="307">
        <v>21</v>
      </c>
      <c r="C219" s="563"/>
      <c r="D219" s="305" t="s">
        <v>580</v>
      </c>
      <c r="E219" s="307" t="s">
        <v>203</v>
      </c>
      <c r="F219" s="307" t="s">
        <v>393</v>
      </c>
      <c r="G219" s="307" t="s">
        <v>567</v>
      </c>
      <c r="H219" s="307" t="s">
        <v>569</v>
      </c>
      <c r="I219" s="307" t="s">
        <v>581</v>
      </c>
      <c r="J219" s="645" t="s">
        <v>1077</v>
      </c>
      <c r="K219" s="307"/>
      <c r="L219" s="307" t="s">
        <v>319</v>
      </c>
      <c r="M219" s="305" t="s">
        <v>62</v>
      </c>
    </row>
    <row r="220" spans="1:20" ht="12.9" customHeight="1">
      <c r="A220" s="307">
        <v>201</v>
      </c>
      <c r="B220" s="307">
        <v>22</v>
      </c>
      <c r="C220" s="307"/>
      <c r="D220" s="305" t="s">
        <v>582</v>
      </c>
      <c r="E220" s="307" t="s">
        <v>64</v>
      </c>
      <c r="F220" s="307" t="s">
        <v>55</v>
      </c>
      <c r="G220" s="307" t="s">
        <v>569</v>
      </c>
      <c r="H220" s="307" t="s">
        <v>572</v>
      </c>
      <c r="I220" s="307" t="s">
        <v>583</v>
      </c>
      <c r="J220" s="307" t="s">
        <v>503</v>
      </c>
      <c r="K220" s="386"/>
      <c r="L220" s="307" t="s">
        <v>427</v>
      </c>
      <c r="M220" s="305" t="s">
        <v>62</v>
      </c>
    </row>
    <row r="221" spans="1:20" ht="12.9" customHeight="1">
      <c r="A221" s="307">
        <v>202</v>
      </c>
      <c r="B221" s="307">
        <v>23</v>
      </c>
      <c r="C221" s="307"/>
      <c r="D221" s="305" t="s">
        <v>573</v>
      </c>
      <c r="E221" s="307" t="s">
        <v>64</v>
      </c>
      <c r="F221" s="307" t="s">
        <v>55</v>
      </c>
      <c r="G221" s="307" t="s">
        <v>576</v>
      </c>
      <c r="H221" s="307" t="s">
        <v>581</v>
      </c>
      <c r="I221" s="307" t="s">
        <v>583</v>
      </c>
      <c r="J221" s="307" t="s">
        <v>258</v>
      </c>
      <c r="K221" s="386"/>
      <c r="L221" s="307" t="s">
        <v>427</v>
      </c>
      <c r="M221" s="305" t="s">
        <v>62</v>
      </c>
    </row>
    <row r="222" spans="1:20" ht="12.9" customHeight="1">
      <c r="A222" s="307">
        <v>203</v>
      </c>
      <c r="B222" s="307">
        <v>24</v>
      </c>
      <c r="C222" s="307"/>
      <c r="D222" s="305" t="s">
        <v>584</v>
      </c>
      <c r="E222" s="307" t="s">
        <v>585</v>
      </c>
      <c r="F222" s="307" t="s">
        <v>143</v>
      </c>
      <c r="G222" s="307" t="s">
        <v>576</v>
      </c>
      <c r="H222" s="306" t="s">
        <v>579</v>
      </c>
      <c r="I222" s="307" t="s">
        <v>583</v>
      </c>
      <c r="J222" s="307" t="s">
        <v>511</v>
      </c>
      <c r="K222" s="386"/>
      <c r="L222" s="307" t="s">
        <v>61</v>
      </c>
      <c r="M222" s="305" t="s">
        <v>62</v>
      </c>
    </row>
    <row r="223" spans="1:20" ht="12.9" customHeight="1">
      <c r="A223" s="307">
        <v>204</v>
      </c>
      <c r="B223" s="307">
        <v>25</v>
      </c>
      <c r="C223" s="307"/>
      <c r="D223" s="305" t="s">
        <v>586</v>
      </c>
      <c r="E223" s="143" t="s">
        <v>82</v>
      </c>
      <c r="F223" s="307" t="s">
        <v>587</v>
      </c>
      <c r="G223" s="307" t="s">
        <v>576</v>
      </c>
      <c r="H223" s="307" t="s">
        <v>576</v>
      </c>
      <c r="I223" s="307" t="s">
        <v>588</v>
      </c>
      <c r="J223" s="307" t="s">
        <v>503</v>
      </c>
      <c r="K223" s="386"/>
      <c r="L223" s="307" t="s">
        <v>319</v>
      </c>
      <c r="M223" s="305" t="s">
        <v>62</v>
      </c>
    </row>
    <row r="224" spans="1:20" ht="12.9" customHeight="1">
      <c r="A224" s="307">
        <v>205</v>
      </c>
      <c r="B224" s="307">
        <v>26</v>
      </c>
      <c r="C224" s="563"/>
      <c r="D224" s="305" t="s">
        <v>589</v>
      </c>
      <c r="E224" s="313" t="s">
        <v>64</v>
      </c>
      <c r="F224" s="307" t="s">
        <v>393</v>
      </c>
      <c r="G224" s="306" t="s">
        <v>576</v>
      </c>
      <c r="H224" s="307" t="s">
        <v>579</v>
      </c>
      <c r="I224" s="307" t="s">
        <v>590</v>
      </c>
      <c r="J224" s="307" t="s">
        <v>511</v>
      </c>
      <c r="K224" s="307"/>
      <c r="L224" s="307" t="s">
        <v>319</v>
      </c>
      <c r="M224" s="305" t="s">
        <v>62</v>
      </c>
    </row>
    <row r="225" spans="1:21" ht="12.9" customHeight="1">
      <c r="A225" s="307">
        <v>206</v>
      </c>
      <c r="B225" s="307">
        <v>27</v>
      </c>
      <c r="C225" s="563"/>
      <c r="D225" s="305" t="s">
        <v>591</v>
      </c>
      <c r="E225" s="307" t="s">
        <v>203</v>
      </c>
      <c r="F225" s="307" t="s">
        <v>393</v>
      </c>
      <c r="G225" s="307" t="s">
        <v>567</v>
      </c>
      <c r="H225" s="307" t="s">
        <v>592</v>
      </c>
      <c r="I225" s="307" t="s">
        <v>590</v>
      </c>
      <c r="J225" s="307" t="s">
        <v>2236</v>
      </c>
      <c r="K225" s="307"/>
      <c r="L225" s="307" t="s">
        <v>319</v>
      </c>
      <c r="M225" s="305" t="s">
        <v>62</v>
      </c>
    </row>
    <row r="226" spans="1:21" ht="12.9" customHeight="1">
      <c r="A226" s="307">
        <v>207</v>
      </c>
      <c r="B226" s="307">
        <v>28</v>
      </c>
      <c r="C226" s="307"/>
      <c r="D226" s="305" t="s">
        <v>593</v>
      </c>
      <c r="E226" s="307" t="s">
        <v>231</v>
      </c>
      <c r="F226" s="307" t="s">
        <v>55</v>
      </c>
      <c r="G226" s="307" t="s">
        <v>576</v>
      </c>
      <c r="H226" s="307" t="s">
        <v>581</v>
      </c>
      <c r="I226" s="307" t="s">
        <v>594</v>
      </c>
      <c r="J226" s="307" t="s">
        <v>503</v>
      </c>
      <c r="K226" s="386"/>
      <c r="L226" s="307" t="s">
        <v>427</v>
      </c>
      <c r="M226" s="305" t="s">
        <v>62</v>
      </c>
    </row>
    <row r="227" spans="1:21" ht="12.9" customHeight="1">
      <c r="A227" s="307">
        <v>208</v>
      </c>
      <c r="B227" s="307">
        <v>29</v>
      </c>
      <c r="C227" s="307"/>
      <c r="D227" s="305" t="s">
        <v>595</v>
      </c>
      <c r="E227" s="307" t="s">
        <v>270</v>
      </c>
      <c r="F227" s="307" t="s">
        <v>143</v>
      </c>
      <c r="G227" s="307" t="s">
        <v>579</v>
      </c>
      <c r="H227" s="306" t="s">
        <v>590</v>
      </c>
      <c r="I227" s="307" t="s">
        <v>594</v>
      </c>
      <c r="J227" s="645" t="s">
        <v>1077</v>
      </c>
      <c r="K227" s="386"/>
      <c r="L227" s="307" t="s">
        <v>319</v>
      </c>
      <c r="M227" s="305" t="s">
        <v>62</v>
      </c>
    </row>
    <row r="228" spans="1:21" ht="12.9" customHeight="1">
      <c r="A228" s="307">
        <v>209</v>
      </c>
      <c r="B228" s="307">
        <v>30</v>
      </c>
      <c r="C228" s="307"/>
      <c r="D228" s="305" t="s">
        <v>596</v>
      </c>
      <c r="E228" s="307" t="s">
        <v>82</v>
      </c>
      <c r="F228" s="307" t="s">
        <v>55</v>
      </c>
      <c r="G228" s="307" t="s">
        <v>588</v>
      </c>
      <c r="H228" s="306" t="s">
        <v>597</v>
      </c>
      <c r="I228" s="307" t="s">
        <v>598</v>
      </c>
      <c r="J228" s="307" t="s">
        <v>258</v>
      </c>
      <c r="K228" s="386"/>
      <c r="L228" s="307" t="s">
        <v>427</v>
      </c>
      <c r="M228" s="305" t="s">
        <v>62</v>
      </c>
    </row>
    <row r="229" spans="1:21" ht="12.9" customHeight="1">
      <c r="A229" s="307">
        <v>210</v>
      </c>
      <c r="B229" s="307">
        <v>31</v>
      </c>
      <c r="C229" s="307"/>
      <c r="D229" s="305" t="s">
        <v>599</v>
      </c>
      <c r="E229" s="307" t="s">
        <v>82</v>
      </c>
      <c r="F229" s="307" t="s">
        <v>143</v>
      </c>
      <c r="G229" s="307" t="s">
        <v>590</v>
      </c>
      <c r="H229" s="306" t="s">
        <v>597</v>
      </c>
      <c r="I229" s="307" t="s">
        <v>598</v>
      </c>
      <c r="J229" s="307" t="s">
        <v>503</v>
      </c>
      <c r="K229" s="386"/>
      <c r="L229" s="307" t="s">
        <v>319</v>
      </c>
      <c r="M229" s="305" t="s">
        <v>62</v>
      </c>
    </row>
    <row r="230" spans="1:21" ht="12.9" customHeight="1">
      <c r="A230" s="307">
        <v>211</v>
      </c>
      <c r="B230" s="307">
        <v>32</v>
      </c>
      <c r="C230" s="307"/>
      <c r="D230" s="305" t="s">
        <v>600</v>
      </c>
      <c r="E230" s="307" t="s">
        <v>184</v>
      </c>
      <c r="F230" s="307" t="s">
        <v>143</v>
      </c>
      <c r="G230" s="307" t="s">
        <v>590</v>
      </c>
      <c r="H230" s="306" t="s">
        <v>597</v>
      </c>
      <c r="I230" s="307" t="s">
        <v>601</v>
      </c>
      <c r="J230" s="307" t="s">
        <v>511</v>
      </c>
      <c r="K230" s="386"/>
      <c r="L230" s="307" t="s">
        <v>319</v>
      </c>
      <c r="M230" s="305" t="s">
        <v>62</v>
      </c>
    </row>
    <row r="231" spans="1:21" ht="12.9" customHeight="1">
      <c r="A231" s="307">
        <v>212</v>
      </c>
      <c r="B231" s="307">
        <v>33</v>
      </c>
      <c r="C231" s="307"/>
      <c r="D231" s="305" t="s">
        <v>602</v>
      </c>
      <c r="E231" s="307" t="s">
        <v>603</v>
      </c>
      <c r="F231" s="307" t="s">
        <v>143</v>
      </c>
      <c r="G231" s="307" t="s">
        <v>594</v>
      </c>
      <c r="H231" s="306" t="s">
        <v>601</v>
      </c>
      <c r="I231" s="307" t="s">
        <v>604</v>
      </c>
      <c r="J231" s="307" t="s">
        <v>503</v>
      </c>
      <c r="K231" s="386"/>
      <c r="L231" s="307" t="s">
        <v>319</v>
      </c>
      <c r="M231" s="305" t="s">
        <v>62</v>
      </c>
    </row>
    <row r="232" spans="1:21" ht="13.2" customHeight="1">
      <c r="A232" s="307">
        <v>213</v>
      </c>
      <c r="B232" s="307">
        <v>34</v>
      </c>
      <c r="C232" s="307"/>
      <c r="D232" s="305" t="s">
        <v>605</v>
      </c>
      <c r="E232" s="564" t="s">
        <v>606</v>
      </c>
      <c r="F232" s="307" t="s">
        <v>143</v>
      </c>
      <c r="G232" s="307" t="s">
        <v>590</v>
      </c>
      <c r="H232" s="306" t="s">
        <v>598</v>
      </c>
      <c r="I232" s="307" t="s">
        <v>607</v>
      </c>
      <c r="J232" s="645" t="s">
        <v>1077</v>
      </c>
      <c r="K232" s="386"/>
      <c r="L232" s="307" t="s">
        <v>319</v>
      </c>
      <c r="M232" s="305" t="s">
        <v>62</v>
      </c>
    </row>
    <row r="233" spans="1:21" ht="13.2" customHeight="1">
      <c r="A233" s="307"/>
      <c r="B233" s="634" t="s">
        <v>17</v>
      </c>
      <c r="C233" s="307"/>
      <c r="D233" s="307"/>
      <c r="E233" s="564"/>
      <c r="F233" s="307"/>
      <c r="G233" s="307"/>
      <c r="H233" s="306"/>
      <c r="I233" s="307"/>
      <c r="J233" s="307"/>
      <c r="K233" s="386"/>
      <c r="L233" s="307"/>
      <c r="M233" s="307"/>
    </row>
    <row r="234" spans="1:21" ht="15" customHeight="1">
      <c r="A234" s="307">
        <v>214</v>
      </c>
      <c r="B234" s="307">
        <v>1</v>
      </c>
      <c r="C234" s="307"/>
      <c r="D234" s="305" t="s">
        <v>608</v>
      </c>
      <c r="E234" s="307" t="s">
        <v>157</v>
      </c>
      <c r="F234" s="307" t="s">
        <v>143</v>
      </c>
      <c r="G234" s="307" t="s">
        <v>597</v>
      </c>
      <c r="H234" s="306" t="s">
        <v>594</v>
      </c>
      <c r="I234" s="307" t="s">
        <v>609</v>
      </c>
      <c r="J234" s="307" t="s">
        <v>511</v>
      </c>
      <c r="K234" s="386"/>
      <c r="L234" s="307" t="s">
        <v>319</v>
      </c>
      <c r="M234" s="565" t="s">
        <v>62</v>
      </c>
    </row>
    <row r="235" spans="1:21" ht="12.9" customHeight="1">
      <c r="A235" s="307">
        <v>215</v>
      </c>
      <c r="B235" s="307">
        <v>2</v>
      </c>
      <c r="C235" s="307"/>
      <c r="D235" s="305" t="s">
        <v>610</v>
      </c>
      <c r="E235" s="307" t="s">
        <v>203</v>
      </c>
      <c r="F235" s="307" t="s">
        <v>143</v>
      </c>
      <c r="G235" s="307" t="s">
        <v>609</v>
      </c>
      <c r="H235" s="306" t="s">
        <v>609</v>
      </c>
      <c r="I235" s="645" t="s">
        <v>2237</v>
      </c>
      <c r="J235" s="307" t="s">
        <v>511</v>
      </c>
      <c r="K235" s="386"/>
      <c r="L235" s="307" t="s">
        <v>319</v>
      </c>
      <c r="M235" s="565" t="s">
        <v>62</v>
      </c>
    </row>
    <row r="236" spans="1:21" ht="12.9" customHeight="1">
      <c r="A236" s="307">
        <v>216</v>
      </c>
      <c r="B236" s="307">
        <v>3</v>
      </c>
      <c r="C236" s="307"/>
      <c r="D236" s="305" t="s">
        <v>613</v>
      </c>
      <c r="E236" s="307" t="s">
        <v>203</v>
      </c>
      <c r="F236" s="307" t="s">
        <v>143</v>
      </c>
      <c r="G236" s="307" t="s">
        <v>614</v>
      </c>
      <c r="H236" s="306" t="s">
        <v>2232</v>
      </c>
      <c r="I236" s="645" t="s">
        <v>2240</v>
      </c>
      <c r="J236" s="307" t="s">
        <v>503</v>
      </c>
      <c r="K236" s="386"/>
      <c r="L236" s="307" t="s">
        <v>319</v>
      </c>
      <c r="M236" s="565" t="s">
        <v>62</v>
      </c>
    </row>
    <row r="237" spans="1:21" ht="12.9" customHeight="1">
      <c r="A237" s="307">
        <v>217</v>
      </c>
      <c r="B237" s="307">
        <v>4</v>
      </c>
      <c r="C237" s="307"/>
      <c r="D237" s="305" t="s">
        <v>611</v>
      </c>
      <c r="E237" s="307" t="s">
        <v>612</v>
      </c>
      <c r="F237" s="307" t="s">
        <v>143</v>
      </c>
      <c r="G237" s="307" t="s">
        <v>2235</v>
      </c>
      <c r="H237" s="646" t="s">
        <v>2241</v>
      </c>
      <c r="I237" s="307" t="s">
        <v>2254</v>
      </c>
      <c r="J237" s="307" t="s">
        <v>503</v>
      </c>
      <c r="K237" s="386"/>
      <c r="L237" s="307" t="s">
        <v>319</v>
      </c>
      <c r="M237" s="565" t="s">
        <v>62</v>
      </c>
    </row>
    <row r="238" spans="1:21" ht="12.9" customHeight="1">
      <c r="A238" s="307">
        <v>218</v>
      </c>
      <c r="B238" s="307">
        <v>5</v>
      </c>
      <c r="C238" s="307"/>
      <c r="D238" s="305" t="s">
        <v>954</v>
      </c>
      <c r="E238" s="307" t="s">
        <v>585</v>
      </c>
      <c r="F238" s="307" t="s">
        <v>143</v>
      </c>
      <c r="G238" s="307" t="s">
        <v>2235</v>
      </c>
      <c r="H238" s="646" t="s">
        <v>2240</v>
      </c>
      <c r="I238" s="307" t="s">
        <v>2254</v>
      </c>
      <c r="J238" s="307" t="s">
        <v>2236</v>
      </c>
      <c r="K238" s="386"/>
      <c r="L238" s="307" t="s">
        <v>319</v>
      </c>
      <c r="M238" s="565" t="s">
        <v>62</v>
      </c>
    </row>
    <row r="239" spans="1:21" ht="11.4" customHeight="1">
      <c r="A239" s="307">
        <v>219</v>
      </c>
      <c r="B239" s="307">
        <v>6</v>
      </c>
      <c r="C239" s="307"/>
      <c r="D239" s="305" t="s">
        <v>791</v>
      </c>
      <c r="E239" s="645" t="s">
        <v>82</v>
      </c>
      <c r="F239" s="307" t="s">
        <v>587</v>
      </c>
      <c r="G239" s="307" t="s">
        <v>2260</v>
      </c>
      <c r="H239" s="306" t="s">
        <v>2264</v>
      </c>
      <c r="I239" s="307" t="s">
        <v>2278</v>
      </c>
      <c r="J239" s="307" t="s">
        <v>2265</v>
      </c>
      <c r="K239" s="386"/>
      <c r="L239" s="307" t="s">
        <v>319</v>
      </c>
      <c r="M239" s="565" t="s">
        <v>62</v>
      </c>
      <c r="U239" s="722" t="s">
        <v>2250</v>
      </c>
    </row>
    <row r="240" spans="1:21" ht="11.4" hidden="1" customHeight="1">
      <c r="A240" s="307">
        <v>220</v>
      </c>
      <c r="B240" s="307">
        <v>7</v>
      </c>
      <c r="C240" s="307"/>
      <c r="D240" s="736" t="s">
        <v>1152</v>
      </c>
      <c r="E240" s="307" t="s">
        <v>157</v>
      </c>
      <c r="F240" s="307" t="s">
        <v>143</v>
      </c>
      <c r="G240" s="307" t="s">
        <v>2252</v>
      </c>
      <c r="H240" s="306" t="s">
        <v>2256</v>
      </c>
      <c r="I240" s="307" t="s">
        <v>256</v>
      </c>
      <c r="J240" s="307" t="s">
        <v>2236</v>
      </c>
      <c r="K240" s="386"/>
      <c r="L240" s="307" t="s">
        <v>319</v>
      </c>
      <c r="M240" s="565" t="s">
        <v>62</v>
      </c>
    </row>
    <row r="241" spans="1:13" ht="12" customHeight="1">
      <c r="B241" s="634" t="s">
        <v>2279</v>
      </c>
    </row>
    <row r="242" spans="1:13" ht="12">
      <c r="A242" s="307">
        <v>220</v>
      </c>
      <c r="B242" s="307">
        <v>1</v>
      </c>
      <c r="C242" s="307"/>
      <c r="D242" s="305" t="s">
        <v>878</v>
      </c>
      <c r="E242" s="307" t="s">
        <v>2321</v>
      </c>
      <c r="F242" s="307" t="s">
        <v>143</v>
      </c>
      <c r="G242" s="307" t="s">
        <v>2310</v>
      </c>
      <c r="H242" s="306" t="s">
        <v>2317</v>
      </c>
      <c r="I242" s="307" t="s">
        <v>2334</v>
      </c>
      <c r="J242" s="307" t="s">
        <v>2265</v>
      </c>
      <c r="K242" s="386"/>
      <c r="L242" s="307" t="s">
        <v>319</v>
      </c>
      <c r="M242" s="565" t="s">
        <v>62</v>
      </c>
    </row>
    <row r="243" spans="1:13" ht="12">
      <c r="A243" s="307"/>
      <c r="B243" s="634" t="s">
        <v>2336</v>
      </c>
      <c r="C243" s="307"/>
      <c r="D243" s="307"/>
      <c r="E243" s="307"/>
      <c r="F243" s="307"/>
      <c r="G243" s="307"/>
      <c r="H243" s="306"/>
      <c r="I243" s="307"/>
      <c r="J243" s="307"/>
      <c r="K243" s="386"/>
      <c r="L243" s="307"/>
      <c r="M243" s="307"/>
    </row>
    <row r="244" spans="1:13" ht="12">
      <c r="A244" s="307">
        <v>221</v>
      </c>
      <c r="B244" s="307">
        <v>1</v>
      </c>
      <c r="C244" s="307"/>
      <c r="D244" s="305" t="s">
        <v>1155</v>
      </c>
      <c r="E244" s="307" t="s">
        <v>2273</v>
      </c>
      <c r="F244" s="307" t="s">
        <v>143</v>
      </c>
      <c r="G244" s="307" t="s">
        <v>2322</v>
      </c>
      <c r="H244" s="306"/>
      <c r="I244" s="307" t="s">
        <v>2355</v>
      </c>
      <c r="J244" s="307" t="s">
        <v>838</v>
      </c>
      <c r="K244" s="386"/>
      <c r="L244" s="307" t="s">
        <v>319</v>
      </c>
      <c r="M244" s="565" t="s">
        <v>62</v>
      </c>
    </row>
    <row r="245" spans="1:13" ht="12">
      <c r="A245" s="307">
        <v>222</v>
      </c>
      <c r="B245" s="307">
        <v>2</v>
      </c>
      <c r="C245" s="307"/>
      <c r="D245" s="752" t="s">
        <v>882</v>
      </c>
      <c r="E245" s="307" t="s">
        <v>2273</v>
      </c>
      <c r="F245" s="307" t="s">
        <v>143</v>
      </c>
      <c r="G245" s="307" t="s">
        <v>2333</v>
      </c>
      <c r="H245" s="306"/>
      <c r="I245" s="307"/>
      <c r="J245" s="307" t="s">
        <v>2265</v>
      </c>
      <c r="K245" s="386"/>
      <c r="L245" s="307" t="s">
        <v>319</v>
      </c>
      <c r="M245" s="768" t="s">
        <v>2361</v>
      </c>
    </row>
    <row r="246" spans="1:13" ht="12.9" customHeight="1">
      <c r="A246" s="307">
        <v>223</v>
      </c>
      <c r="B246" s="307">
        <v>3</v>
      </c>
      <c r="C246" s="307"/>
      <c r="D246" s="752" t="s">
        <v>876</v>
      </c>
      <c r="E246" s="307" t="s">
        <v>2273</v>
      </c>
      <c r="F246" s="307" t="s">
        <v>143</v>
      </c>
      <c r="G246" s="307" t="s">
        <v>2346</v>
      </c>
      <c r="H246" s="306" t="s">
        <v>2353</v>
      </c>
      <c r="I246" s="307"/>
      <c r="J246" s="307" t="s">
        <v>838</v>
      </c>
      <c r="K246" s="386"/>
      <c r="L246" s="307" t="s">
        <v>319</v>
      </c>
      <c r="M246" s="768" t="s">
        <v>2362</v>
      </c>
    </row>
  </sheetData>
  <autoFilter ref="A1:P245" xr:uid="{00000000-0009-0000-0000-000001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C201:C203 C217:C219 C185 C210:C211 C206:C208 C196:C198 C193 C190:C191 C188 C224:C225">
    <cfRule type="duplicateValues" dxfId="4827" priority="2918" stopIfTrue="1"/>
  </conditionalFormatting>
  <conditionalFormatting sqref="D1:D5">
    <cfRule type="duplicateValues" dxfId="4826" priority="132" stopIfTrue="1"/>
  </conditionalFormatting>
  <conditionalFormatting sqref="D9:D11">
    <cfRule type="expression" dxfId="4825" priority="101" stopIfTrue="1">
      <formula>IF(#REF!="TEN",TRUE,FALSE)</formula>
    </cfRule>
  </conditionalFormatting>
  <conditionalFormatting sqref="D17">
    <cfRule type="expression" dxfId="4824" priority="128" stopIfTrue="1">
      <formula>IF(#REF!="TEN",TRUE,FALSE)</formula>
    </cfRule>
  </conditionalFormatting>
  <conditionalFormatting sqref="D82">
    <cfRule type="duplicateValues" dxfId="4823" priority="100" stopIfTrue="1"/>
  </conditionalFormatting>
  <conditionalFormatting sqref="D92">
    <cfRule type="duplicateValues" dxfId="4822" priority="97" stopIfTrue="1"/>
  </conditionalFormatting>
  <conditionalFormatting sqref="D93">
    <cfRule type="duplicateValues" dxfId="4821" priority="99" stopIfTrue="1"/>
  </conditionalFormatting>
  <conditionalFormatting sqref="D94">
    <cfRule type="duplicateValues" dxfId="4820" priority="88" stopIfTrue="1"/>
  </conditionalFormatting>
  <conditionalFormatting sqref="D95">
    <cfRule type="duplicateValues" dxfId="4819" priority="93" stopIfTrue="1"/>
  </conditionalFormatting>
  <conditionalFormatting sqref="D96">
    <cfRule type="duplicateValues" dxfId="4818" priority="94" stopIfTrue="1"/>
  </conditionalFormatting>
  <conditionalFormatting sqref="D97">
    <cfRule type="duplicateValues" dxfId="4817" priority="96" stopIfTrue="1"/>
  </conditionalFormatting>
  <conditionalFormatting sqref="D98">
    <cfRule type="duplicateValues" dxfId="4816" priority="89" stopIfTrue="1"/>
  </conditionalFormatting>
  <conditionalFormatting sqref="D99">
    <cfRule type="duplicateValues" dxfId="4815" priority="92" stopIfTrue="1"/>
  </conditionalFormatting>
  <conditionalFormatting sqref="D100:D101">
    <cfRule type="duplicateValues" dxfId="4814" priority="86" stopIfTrue="1"/>
  </conditionalFormatting>
  <conditionalFormatting sqref="D102">
    <cfRule type="duplicateValues" dxfId="4813" priority="98" stopIfTrue="1"/>
    <cfRule type="duplicateValues" dxfId="4812" priority="63" stopIfTrue="1"/>
  </conditionalFormatting>
  <conditionalFormatting sqref="D102:D114">
    <cfRule type="duplicateValues" dxfId="4811" priority="49" stopIfTrue="1"/>
  </conditionalFormatting>
  <conditionalFormatting sqref="D103">
    <cfRule type="duplicateValues" dxfId="4810" priority="68" stopIfTrue="1"/>
    <cfRule type="duplicateValues" dxfId="4809" priority="62" stopIfTrue="1"/>
    <cfRule type="duplicateValues" dxfId="4808" priority="61" stopIfTrue="1"/>
  </conditionalFormatting>
  <conditionalFormatting sqref="D104:D105">
    <cfRule type="duplicateValues" dxfId="4807" priority="83" stopIfTrue="1"/>
    <cfRule type="duplicateValues" dxfId="4806" priority="60" stopIfTrue="1"/>
    <cfRule type="duplicateValues" dxfId="4805" priority="59" stopIfTrue="1"/>
    <cfRule type="duplicateValues" dxfId="4804" priority="58" stopIfTrue="1"/>
  </conditionalFormatting>
  <conditionalFormatting sqref="D106">
    <cfRule type="duplicateValues" dxfId="4803" priority="57" stopIfTrue="1"/>
    <cfRule type="duplicateValues" dxfId="4802" priority="56" stopIfTrue="1"/>
    <cfRule type="duplicateValues" dxfId="4801" priority="54" stopIfTrue="1"/>
    <cfRule type="duplicateValues" dxfId="4800" priority="55" stopIfTrue="1"/>
  </conditionalFormatting>
  <conditionalFormatting sqref="D107:D114">
    <cfRule type="duplicateValues" dxfId="4799" priority="53" stopIfTrue="1"/>
    <cfRule type="duplicateValues" dxfId="4798" priority="52" stopIfTrue="1"/>
    <cfRule type="duplicateValues" dxfId="4797" priority="51" stopIfTrue="1"/>
    <cfRule type="duplicateValues" dxfId="4796" priority="50" stopIfTrue="1"/>
  </conditionalFormatting>
  <conditionalFormatting sqref="D108:D114">
    <cfRule type="duplicateValues" dxfId="4795" priority="76" stopIfTrue="1"/>
  </conditionalFormatting>
  <conditionalFormatting sqref="D115">
    <cfRule type="duplicateValues" dxfId="4794" priority="48" stopIfTrue="1"/>
  </conditionalFormatting>
  <conditionalFormatting sqref="D116">
    <cfRule type="duplicateValues" dxfId="4793" priority="42" stopIfTrue="1"/>
    <cfRule type="duplicateValues" dxfId="4792" priority="43" stopIfTrue="1"/>
    <cfRule type="duplicateValues" dxfId="4791" priority="44" stopIfTrue="1"/>
    <cfRule type="duplicateValues" dxfId="4790" priority="45" stopIfTrue="1"/>
    <cfRule type="duplicateValues" dxfId="4789" priority="46" stopIfTrue="1"/>
    <cfRule type="duplicateValues" dxfId="4788" priority="47" stopIfTrue="1"/>
  </conditionalFormatting>
  <conditionalFormatting sqref="D117:D118">
    <cfRule type="duplicateValues" dxfId="4787" priority="41" stopIfTrue="1"/>
    <cfRule type="duplicateValues" dxfId="4786" priority="40" stopIfTrue="1"/>
    <cfRule type="duplicateValues" dxfId="4785" priority="39" stopIfTrue="1"/>
    <cfRule type="duplicateValues" dxfId="4784" priority="38" stopIfTrue="1"/>
    <cfRule type="duplicateValues" dxfId="4783" priority="36" stopIfTrue="1"/>
    <cfRule type="duplicateValues" dxfId="4782" priority="37" stopIfTrue="1"/>
  </conditionalFormatting>
  <conditionalFormatting sqref="D119">
    <cfRule type="duplicateValues" dxfId="4781" priority="35" stopIfTrue="1"/>
    <cfRule type="duplicateValues" dxfId="4780" priority="34" stopIfTrue="1"/>
    <cfRule type="duplicateValues" dxfId="4779" priority="33" stopIfTrue="1"/>
    <cfRule type="duplicateValues" dxfId="4778" priority="32" stopIfTrue="1"/>
    <cfRule type="duplicateValues" dxfId="4777" priority="31" stopIfTrue="1"/>
    <cfRule type="duplicateValues" dxfId="4776" priority="30" stopIfTrue="1"/>
  </conditionalFormatting>
  <conditionalFormatting sqref="D177:D179">
    <cfRule type="duplicateValues" dxfId="4775" priority="27" stopIfTrue="1"/>
  </conditionalFormatting>
  <conditionalFormatting sqref="D180 D7:D50 D1:D5 D68:D81 D83:D92 D94:D122 D124:D133 D135:D137 D139:D140 D142:D145 D147:D163 D165:D175 D220:D222 D226:D242 D244:D65254">
    <cfRule type="duplicateValues" dxfId="4774" priority="2920" stopIfTrue="1"/>
  </conditionalFormatting>
  <conditionalFormatting sqref="D181:D182">
    <cfRule type="duplicateValues" dxfId="4773" priority="25" stopIfTrue="1"/>
  </conditionalFormatting>
  <conditionalFormatting sqref="D183:D184">
    <cfRule type="duplicateValues" dxfId="4772" priority="24" stopIfTrue="1"/>
  </conditionalFormatting>
  <conditionalFormatting sqref="D185">
    <cfRule type="duplicateValues" dxfId="4771" priority="23" stopIfTrue="1"/>
  </conditionalFormatting>
  <conditionalFormatting sqref="D186:D187">
    <cfRule type="duplicateValues" dxfId="4770" priority="22" stopIfTrue="1"/>
  </conditionalFormatting>
  <conditionalFormatting sqref="D188:D189">
    <cfRule type="duplicateValues" dxfId="4769" priority="21" stopIfTrue="1"/>
  </conditionalFormatting>
  <conditionalFormatting sqref="D190">
    <cfRule type="duplicateValues" dxfId="4768" priority="19" stopIfTrue="1"/>
  </conditionalFormatting>
  <conditionalFormatting sqref="D191:D192">
    <cfRule type="duplicateValues" dxfId="4767" priority="20" stopIfTrue="1"/>
  </conditionalFormatting>
  <conditionalFormatting sqref="D193">
    <cfRule type="duplicateValues" dxfId="4766" priority="18" stopIfTrue="1"/>
  </conditionalFormatting>
  <conditionalFormatting sqref="D194:D195">
    <cfRule type="duplicateValues" dxfId="4765" priority="17" stopIfTrue="1"/>
  </conditionalFormatting>
  <conditionalFormatting sqref="D196">
    <cfRule type="duplicateValues" dxfId="4764" priority="16" stopIfTrue="1"/>
  </conditionalFormatting>
  <conditionalFormatting sqref="D197">
    <cfRule type="duplicateValues" dxfId="4763" priority="15" stopIfTrue="1"/>
  </conditionalFormatting>
  <conditionalFormatting sqref="D199:D200">
    <cfRule type="duplicateValues" dxfId="4762" priority="14" stopIfTrue="1"/>
  </conditionalFormatting>
  <conditionalFormatting sqref="D201">
    <cfRule type="duplicateValues" dxfId="4761" priority="11" stopIfTrue="1"/>
  </conditionalFormatting>
  <conditionalFormatting sqref="D202">
    <cfRule type="duplicateValues" dxfId="4760" priority="13" stopIfTrue="1"/>
  </conditionalFormatting>
  <conditionalFormatting sqref="D203">
    <cfRule type="duplicateValues" dxfId="4759" priority="10" stopIfTrue="1"/>
  </conditionalFormatting>
  <conditionalFormatting sqref="D204:D205">
    <cfRule type="duplicateValues" dxfId="4758" priority="9" stopIfTrue="1"/>
  </conditionalFormatting>
  <conditionalFormatting sqref="D206:D208 D212:D213">
    <cfRule type="duplicateValues" dxfId="4757" priority="2917" stopIfTrue="1"/>
  </conditionalFormatting>
  <conditionalFormatting sqref="D209">
    <cfRule type="duplicateValues" dxfId="4756" priority="6" stopIfTrue="1"/>
  </conditionalFormatting>
  <conditionalFormatting sqref="D210:D211">
    <cfRule type="duplicateValues" dxfId="4755" priority="7" stopIfTrue="1"/>
  </conditionalFormatting>
  <conditionalFormatting sqref="D214:D215">
    <cfRule type="duplicateValues" dxfId="4754" priority="4" stopIfTrue="1"/>
  </conditionalFormatting>
  <conditionalFormatting sqref="D216">
    <cfRule type="duplicateValues" dxfId="4753" priority="3" stopIfTrue="1"/>
  </conditionalFormatting>
  <conditionalFormatting sqref="D217">
    <cfRule type="duplicateValues" dxfId="4752" priority="2" stopIfTrue="1"/>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4"/>
  <sheetViews>
    <sheetView topLeftCell="A228" workbookViewId="0">
      <selection activeCell="D256" sqref="D256"/>
    </sheetView>
  </sheetViews>
  <sheetFormatPr defaultColWidth="7.88671875" defaultRowHeight="12.9" customHeight="1"/>
  <cols>
    <col min="1" max="1" width="5.109375" style="333" customWidth="1"/>
    <col min="2" max="2" width="7.88671875" style="333" customWidth="1"/>
    <col min="3" max="3" width="16" style="333" customWidth="1"/>
    <col min="4" max="4" width="12.6640625" style="333" customWidth="1"/>
    <col min="5" max="5" width="15.109375" style="333" customWidth="1"/>
    <col min="6" max="6" width="21" style="333" customWidth="1"/>
    <col min="7" max="7" width="22.109375" style="335" customWidth="1"/>
    <col min="8" max="9" width="17" style="333" customWidth="1"/>
    <col min="10" max="16384" width="7.88671875" style="333"/>
  </cols>
  <sheetData>
    <row r="1" spans="1:9" ht="12">
      <c r="A1" s="336" t="s">
        <v>37</v>
      </c>
      <c r="B1" s="336"/>
      <c r="C1" s="338"/>
      <c r="D1" s="338"/>
      <c r="E1" s="338"/>
      <c r="F1" s="338"/>
    </row>
    <row r="2" spans="1:9" ht="12">
      <c r="A2" s="341" t="s">
        <v>39</v>
      </c>
      <c r="B2" s="341"/>
      <c r="C2" s="343"/>
      <c r="D2" s="343"/>
      <c r="E2" s="343"/>
      <c r="F2" s="343"/>
    </row>
    <row r="3" spans="1:9" ht="12">
      <c r="A3" s="341" t="s">
        <v>655</v>
      </c>
      <c r="B3" s="341"/>
      <c r="C3" s="346"/>
      <c r="D3" s="346"/>
      <c r="E3" s="346"/>
      <c r="F3" s="346"/>
    </row>
    <row r="4" spans="1:9" s="332" customFormat="1" ht="12">
      <c r="A4" s="1274" t="s">
        <v>41</v>
      </c>
      <c r="B4" s="1315" t="s">
        <v>1311</v>
      </c>
      <c r="C4" s="1270" t="s">
        <v>44</v>
      </c>
      <c r="D4" s="1270" t="s">
        <v>45</v>
      </c>
      <c r="E4" s="1270" t="s">
        <v>46</v>
      </c>
      <c r="F4" s="1271" t="s">
        <v>1312</v>
      </c>
      <c r="G4" s="1313" t="s">
        <v>655</v>
      </c>
      <c r="H4" s="1269" t="s">
        <v>50</v>
      </c>
      <c r="I4" s="1314" t="s">
        <v>1317</v>
      </c>
    </row>
    <row r="5" spans="1:9" s="332" customFormat="1" ht="12">
      <c r="A5" s="1274"/>
      <c r="B5" s="1316"/>
      <c r="C5" s="1270"/>
      <c r="D5" s="1270"/>
      <c r="E5" s="1270"/>
      <c r="F5" s="1272"/>
      <c r="G5" s="1313"/>
      <c r="H5" s="1269"/>
      <c r="I5" s="1314"/>
    </row>
    <row r="6" spans="1:9" ht="12">
      <c r="A6" s="307"/>
      <c r="B6" s="376">
        <v>45261</v>
      </c>
      <c r="C6" s="307"/>
      <c r="D6" s="307"/>
      <c r="E6" s="307"/>
      <c r="F6" s="302"/>
      <c r="G6" s="307"/>
      <c r="H6" s="304"/>
    </row>
    <row r="7" spans="1:9" ht="12">
      <c r="A7" s="307">
        <v>1</v>
      </c>
      <c r="B7" s="307">
        <v>1</v>
      </c>
      <c r="C7" s="305" t="s">
        <v>53</v>
      </c>
      <c r="D7" s="307" t="s">
        <v>54</v>
      </c>
      <c r="E7" s="307" t="s">
        <v>55</v>
      </c>
      <c r="F7" s="302" t="s">
        <v>1313</v>
      </c>
      <c r="G7" s="307" t="s">
        <v>67</v>
      </c>
      <c r="H7" s="304" t="s">
        <v>59</v>
      </c>
    </row>
    <row r="8" spans="1:9" ht="12">
      <c r="A8" s="307">
        <v>2</v>
      </c>
      <c r="B8" s="307">
        <v>2</v>
      </c>
      <c r="C8" s="305" t="s">
        <v>94</v>
      </c>
      <c r="D8" s="307" t="s">
        <v>64</v>
      </c>
      <c r="E8" s="307" t="s">
        <v>55</v>
      </c>
      <c r="F8" s="302" t="s">
        <v>1313</v>
      </c>
      <c r="G8" s="307" t="s">
        <v>109</v>
      </c>
      <c r="H8" s="645" t="s">
        <v>2246</v>
      </c>
    </row>
    <row r="9" spans="1:9" ht="12">
      <c r="A9" s="307"/>
      <c r="B9" s="357">
        <v>45292</v>
      </c>
      <c r="C9" s="307"/>
      <c r="D9" s="307"/>
      <c r="E9" s="307"/>
      <c r="F9" s="302"/>
      <c r="G9" s="307"/>
      <c r="H9" s="307"/>
    </row>
    <row r="10" spans="1:9" ht="12">
      <c r="A10" s="307">
        <v>3</v>
      </c>
      <c r="B10" s="307">
        <v>1</v>
      </c>
      <c r="C10" s="305" t="s">
        <v>105</v>
      </c>
      <c r="D10" s="307" t="s">
        <v>64</v>
      </c>
      <c r="E10" s="307" t="s">
        <v>55</v>
      </c>
      <c r="F10" s="302" t="s">
        <v>1313</v>
      </c>
      <c r="G10" s="307" t="s">
        <v>120</v>
      </c>
      <c r="H10" s="304" t="s">
        <v>59</v>
      </c>
    </row>
    <row r="11" spans="1:9" ht="12">
      <c r="A11" s="307">
        <v>4</v>
      </c>
      <c r="B11" s="307">
        <v>2</v>
      </c>
      <c r="C11" s="305" t="s">
        <v>97</v>
      </c>
      <c r="D11" s="307" t="s">
        <v>98</v>
      </c>
      <c r="E11" s="307" t="s">
        <v>55</v>
      </c>
      <c r="F11" s="302" t="s">
        <v>1313</v>
      </c>
      <c r="G11" s="307" t="s">
        <v>120</v>
      </c>
      <c r="H11" s="304" t="s">
        <v>59</v>
      </c>
    </row>
    <row r="12" spans="1:9" ht="12">
      <c r="A12" s="307">
        <v>5</v>
      </c>
      <c r="B12" s="307">
        <v>3</v>
      </c>
      <c r="C12" s="305" t="s">
        <v>87</v>
      </c>
      <c r="D12" s="307" t="s">
        <v>64</v>
      </c>
      <c r="E12" s="307" t="s">
        <v>55</v>
      </c>
      <c r="F12" s="302" t="s">
        <v>1313</v>
      </c>
      <c r="G12" s="307" t="s">
        <v>120</v>
      </c>
      <c r="H12" s="304" t="s">
        <v>59</v>
      </c>
    </row>
    <row r="13" spans="1:9" ht="12.9" customHeight="1">
      <c r="A13" s="307">
        <v>6</v>
      </c>
      <c r="B13" s="307">
        <v>4</v>
      </c>
      <c r="C13" s="305" t="s">
        <v>81</v>
      </c>
      <c r="D13" s="307" t="s">
        <v>82</v>
      </c>
      <c r="E13" s="307" t="s">
        <v>55</v>
      </c>
      <c r="F13" s="302" t="s">
        <v>1313</v>
      </c>
      <c r="G13" s="307" t="s">
        <v>120</v>
      </c>
      <c r="H13" s="304" t="s">
        <v>59</v>
      </c>
    </row>
    <row r="14" spans="1:9" ht="12.9" customHeight="1">
      <c r="A14" s="307">
        <v>7</v>
      </c>
      <c r="B14" s="307">
        <v>5</v>
      </c>
      <c r="C14" s="305" t="s">
        <v>76</v>
      </c>
      <c r="D14" s="307" t="s">
        <v>64</v>
      </c>
      <c r="E14" s="307" t="s">
        <v>55</v>
      </c>
      <c r="F14" s="302" t="s">
        <v>1313</v>
      </c>
      <c r="G14" s="307" t="s">
        <v>120</v>
      </c>
      <c r="H14" s="304" t="s">
        <v>59</v>
      </c>
    </row>
    <row r="15" spans="1:9" ht="12.9" customHeight="1">
      <c r="A15" s="307">
        <v>8</v>
      </c>
      <c r="B15" s="307">
        <v>6</v>
      </c>
      <c r="C15" s="305" t="s">
        <v>70</v>
      </c>
      <c r="D15" s="307" t="s">
        <v>54</v>
      </c>
      <c r="E15" s="307" t="s">
        <v>55</v>
      </c>
      <c r="F15" s="302" t="s">
        <v>1313</v>
      </c>
      <c r="G15" s="307" t="s">
        <v>120</v>
      </c>
      <c r="H15" s="304" t="s">
        <v>59</v>
      </c>
    </row>
    <row r="16" spans="1:9" ht="12.9" customHeight="1">
      <c r="A16" s="307">
        <v>9</v>
      </c>
      <c r="B16" s="307">
        <v>7</v>
      </c>
      <c r="C16" s="305" t="s">
        <v>107</v>
      </c>
      <c r="D16" s="307" t="s">
        <v>64</v>
      </c>
      <c r="E16" s="307" t="s">
        <v>101</v>
      </c>
      <c r="F16" s="307" t="s">
        <v>1320</v>
      </c>
      <c r="G16" s="307" t="s">
        <v>113</v>
      </c>
      <c r="H16" s="307" t="s">
        <v>1344</v>
      </c>
    </row>
    <row r="17" spans="1:8" ht="12.9" customHeight="1">
      <c r="A17" s="307">
        <v>10</v>
      </c>
      <c r="B17" s="307">
        <v>8</v>
      </c>
      <c r="C17" s="305" t="s">
        <v>100</v>
      </c>
      <c r="D17" s="307" t="s">
        <v>64</v>
      </c>
      <c r="E17" s="307" t="s">
        <v>101</v>
      </c>
      <c r="F17" s="307" t="s">
        <v>1320</v>
      </c>
      <c r="G17" s="307" t="s">
        <v>113</v>
      </c>
      <c r="H17" s="307" t="s">
        <v>1344</v>
      </c>
    </row>
    <row r="18" spans="1:8" ht="12.9" customHeight="1">
      <c r="A18" s="307">
        <v>11</v>
      </c>
      <c r="B18" s="307">
        <v>9</v>
      </c>
      <c r="C18" s="305" t="s">
        <v>114</v>
      </c>
      <c r="D18" s="307" t="s">
        <v>64</v>
      </c>
      <c r="E18" s="307" t="s">
        <v>55</v>
      </c>
      <c r="F18" s="307" t="s">
        <v>1313</v>
      </c>
      <c r="G18" s="307" t="s">
        <v>125</v>
      </c>
      <c r="H18" s="307" t="s">
        <v>1345</v>
      </c>
    </row>
    <row r="19" spans="1:8" ht="12.9" customHeight="1">
      <c r="A19" s="307">
        <v>12</v>
      </c>
      <c r="B19" s="307">
        <v>10</v>
      </c>
      <c r="C19" s="305" t="s">
        <v>104</v>
      </c>
      <c r="D19" s="307" t="s">
        <v>82</v>
      </c>
      <c r="E19" s="307" t="s">
        <v>55</v>
      </c>
      <c r="F19" s="307" t="s">
        <v>1313</v>
      </c>
      <c r="G19" s="307" t="s">
        <v>125</v>
      </c>
      <c r="H19" s="307" t="s">
        <v>1345</v>
      </c>
    </row>
    <row r="20" spans="1:8" ht="12.9" customHeight="1">
      <c r="A20" s="307">
        <v>13</v>
      </c>
      <c r="B20" s="307">
        <v>11</v>
      </c>
      <c r="C20" s="305" t="s">
        <v>89</v>
      </c>
      <c r="D20" s="307" t="s">
        <v>64</v>
      </c>
      <c r="E20" s="307" t="s">
        <v>55</v>
      </c>
      <c r="F20" s="307" t="s">
        <v>1313</v>
      </c>
      <c r="G20" s="307" t="s">
        <v>125</v>
      </c>
      <c r="H20" s="307" t="s">
        <v>1345</v>
      </c>
    </row>
    <row r="21" spans="1:8" ht="12.9" customHeight="1">
      <c r="A21" s="307">
        <v>14</v>
      </c>
      <c r="B21" s="307">
        <v>12</v>
      </c>
      <c r="C21" s="305" t="s">
        <v>116</v>
      </c>
      <c r="D21" s="307" t="s">
        <v>117</v>
      </c>
      <c r="E21" s="307" t="s">
        <v>55</v>
      </c>
      <c r="F21" s="307" t="s">
        <v>1313</v>
      </c>
      <c r="G21" s="307" t="s">
        <v>138</v>
      </c>
      <c r="H21" s="645" t="s">
        <v>2246</v>
      </c>
    </row>
    <row r="22" spans="1:8" ht="12.9" customHeight="1">
      <c r="A22" s="307">
        <v>15</v>
      </c>
      <c r="B22" s="307">
        <v>13</v>
      </c>
      <c r="C22" s="305" t="s">
        <v>85</v>
      </c>
      <c r="D22" s="307" t="s">
        <v>82</v>
      </c>
      <c r="E22" s="307" t="s">
        <v>55</v>
      </c>
      <c r="F22" s="307" t="s">
        <v>1313</v>
      </c>
      <c r="G22" s="307" t="s">
        <v>138</v>
      </c>
      <c r="H22" s="645" t="s">
        <v>2246</v>
      </c>
    </row>
    <row r="23" spans="1:8" ht="12.9" customHeight="1">
      <c r="A23" s="307">
        <v>16</v>
      </c>
      <c r="B23" s="307">
        <v>14</v>
      </c>
      <c r="C23" s="305" t="s">
        <v>63</v>
      </c>
      <c r="D23" s="307" t="s">
        <v>64</v>
      </c>
      <c r="E23" s="307" t="s">
        <v>55</v>
      </c>
      <c r="F23" s="307" t="s">
        <v>1313</v>
      </c>
      <c r="G23" s="307" t="s">
        <v>138</v>
      </c>
      <c r="H23" s="645" t="s">
        <v>2246</v>
      </c>
    </row>
    <row r="24" spans="1:8" ht="12.9" customHeight="1">
      <c r="A24" s="307">
        <v>17</v>
      </c>
      <c r="B24" s="307">
        <v>15</v>
      </c>
      <c r="C24" s="305" t="s">
        <v>110</v>
      </c>
      <c r="D24" s="307" t="s">
        <v>82</v>
      </c>
      <c r="E24" s="307" t="s">
        <v>55</v>
      </c>
      <c r="F24" s="307" t="s">
        <v>1313</v>
      </c>
      <c r="G24" s="307" t="s">
        <v>138</v>
      </c>
      <c r="H24" s="645" t="s">
        <v>2246</v>
      </c>
    </row>
    <row r="25" spans="1:8" ht="12.9" customHeight="1">
      <c r="A25" s="307">
        <v>18</v>
      </c>
      <c r="B25" s="307">
        <v>16</v>
      </c>
      <c r="C25" s="305" t="s">
        <v>72</v>
      </c>
      <c r="D25" s="307" t="s">
        <v>64</v>
      </c>
      <c r="E25" s="307" t="s">
        <v>55</v>
      </c>
      <c r="F25" s="307" t="s">
        <v>1313</v>
      </c>
      <c r="G25" s="307" t="s">
        <v>127</v>
      </c>
      <c r="H25" s="645" t="s">
        <v>2246</v>
      </c>
    </row>
    <row r="26" spans="1:8" ht="12.9" customHeight="1">
      <c r="A26" s="307">
        <v>19</v>
      </c>
      <c r="B26" s="307">
        <v>17</v>
      </c>
      <c r="C26" s="305" t="s">
        <v>103</v>
      </c>
      <c r="D26" s="307" t="s">
        <v>64</v>
      </c>
      <c r="E26" s="307" t="s">
        <v>55</v>
      </c>
      <c r="F26" s="307" t="s">
        <v>1313</v>
      </c>
      <c r="G26" s="307" t="s">
        <v>144</v>
      </c>
      <c r="H26" s="307" t="s">
        <v>80</v>
      </c>
    </row>
    <row r="27" spans="1:8" ht="12.9" customHeight="1">
      <c r="A27" s="307">
        <v>20</v>
      </c>
      <c r="B27" s="307">
        <v>18</v>
      </c>
      <c r="C27" s="305" t="s">
        <v>128</v>
      </c>
      <c r="D27" s="307" t="s">
        <v>82</v>
      </c>
      <c r="E27" s="307" t="s">
        <v>55</v>
      </c>
      <c r="F27" s="307" t="s">
        <v>1313</v>
      </c>
      <c r="G27" s="307" t="s">
        <v>144</v>
      </c>
      <c r="H27" s="307" t="s">
        <v>1346</v>
      </c>
    </row>
    <row r="28" spans="1:8" ht="12.9" customHeight="1">
      <c r="A28" s="307">
        <v>21</v>
      </c>
      <c r="B28" s="307">
        <v>19</v>
      </c>
      <c r="C28" s="305" t="s">
        <v>133</v>
      </c>
      <c r="D28" s="307" t="s">
        <v>82</v>
      </c>
      <c r="E28" s="307" t="s">
        <v>55</v>
      </c>
      <c r="F28" s="307" t="s">
        <v>1313</v>
      </c>
      <c r="G28" s="307" t="s">
        <v>1347</v>
      </c>
      <c r="H28" s="307" t="s">
        <v>258</v>
      </c>
    </row>
    <row r="29" spans="1:8" ht="12.9" customHeight="1">
      <c r="A29" s="307">
        <v>22</v>
      </c>
      <c r="B29" s="307">
        <v>20</v>
      </c>
      <c r="C29" s="305" t="s">
        <v>141</v>
      </c>
      <c r="D29" s="307" t="s">
        <v>82</v>
      </c>
      <c r="E29" s="307" t="s">
        <v>55</v>
      </c>
      <c r="F29" s="307" t="s">
        <v>1313</v>
      </c>
      <c r="G29" s="307" t="s">
        <v>1347</v>
      </c>
      <c r="H29" s="307" t="s">
        <v>258</v>
      </c>
    </row>
    <row r="30" spans="1:8" ht="12.9" customHeight="1">
      <c r="A30" s="307">
        <v>23</v>
      </c>
      <c r="B30" s="307">
        <v>21</v>
      </c>
      <c r="C30" s="305" t="s">
        <v>126</v>
      </c>
      <c r="D30" s="307" t="s">
        <v>64</v>
      </c>
      <c r="E30" s="307" t="s">
        <v>55</v>
      </c>
      <c r="F30" s="307" t="s">
        <v>1313</v>
      </c>
      <c r="G30" s="307" t="s">
        <v>152</v>
      </c>
      <c r="H30" s="307" t="s">
        <v>59</v>
      </c>
    </row>
    <row r="31" spans="1:8" ht="12.9" customHeight="1">
      <c r="A31" s="307">
        <v>24</v>
      </c>
      <c r="B31" s="307">
        <v>22</v>
      </c>
      <c r="C31" s="305" t="s">
        <v>135</v>
      </c>
      <c r="D31" s="307" t="s">
        <v>82</v>
      </c>
      <c r="E31" s="307" t="s">
        <v>55</v>
      </c>
      <c r="F31" s="307" t="s">
        <v>1313</v>
      </c>
      <c r="G31" s="307" t="s">
        <v>152</v>
      </c>
      <c r="H31" s="307" t="s">
        <v>59</v>
      </c>
    </row>
    <row r="32" spans="1:8" ht="12.9" customHeight="1">
      <c r="A32" s="307">
        <v>25</v>
      </c>
      <c r="B32" s="307">
        <v>23</v>
      </c>
      <c r="C32" s="305" t="s">
        <v>111</v>
      </c>
      <c r="D32" s="307" t="s">
        <v>54</v>
      </c>
      <c r="E32" s="307" t="s">
        <v>101</v>
      </c>
      <c r="F32" s="307" t="s">
        <v>1320</v>
      </c>
      <c r="G32" s="307" t="s">
        <v>152</v>
      </c>
      <c r="H32" s="304" t="s">
        <v>59</v>
      </c>
    </row>
    <row r="33" spans="1:8" ht="12.9" customHeight="1">
      <c r="A33" s="307">
        <v>26</v>
      </c>
      <c r="B33" s="307">
        <v>24</v>
      </c>
      <c r="C33" s="305" t="s">
        <v>153</v>
      </c>
      <c r="D33" s="307" t="s">
        <v>154</v>
      </c>
      <c r="E33" s="307" t="s">
        <v>143</v>
      </c>
      <c r="F33" s="307" t="s">
        <v>1313</v>
      </c>
      <c r="G33" s="307" t="s">
        <v>155</v>
      </c>
      <c r="H33" s="307" t="s">
        <v>91</v>
      </c>
    </row>
    <row r="34" spans="1:8" ht="12.9" customHeight="1">
      <c r="A34" s="307">
        <v>27</v>
      </c>
      <c r="B34" s="307">
        <v>25</v>
      </c>
      <c r="C34" s="305" t="s">
        <v>145</v>
      </c>
      <c r="D34" s="307" t="s">
        <v>64</v>
      </c>
      <c r="E34" s="307" t="s">
        <v>55</v>
      </c>
      <c r="F34" s="307" t="s">
        <v>1313</v>
      </c>
      <c r="G34" s="307" t="s">
        <v>165</v>
      </c>
      <c r="H34" s="307" t="s">
        <v>80</v>
      </c>
    </row>
    <row r="35" spans="1:8" ht="12.9" customHeight="1">
      <c r="A35" s="307">
        <v>28</v>
      </c>
      <c r="B35" s="307">
        <v>26</v>
      </c>
      <c r="C35" s="305" t="s">
        <v>146</v>
      </c>
      <c r="D35" s="307" t="s">
        <v>64</v>
      </c>
      <c r="E35" s="307" t="s">
        <v>55</v>
      </c>
      <c r="F35" s="307" t="s">
        <v>1313</v>
      </c>
      <c r="G35" s="307" t="s">
        <v>169</v>
      </c>
      <c r="H35" s="307" t="s">
        <v>1346</v>
      </c>
    </row>
    <row r="36" spans="1:8" ht="12.9" customHeight="1">
      <c r="A36" s="307">
        <v>29</v>
      </c>
      <c r="B36" s="307">
        <v>27</v>
      </c>
      <c r="C36" s="377" t="s">
        <v>173</v>
      </c>
      <c r="D36" s="378" t="s">
        <v>64</v>
      </c>
      <c r="E36" s="307" t="s">
        <v>101</v>
      </c>
      <c r="F36" s="307" t="s">
        <v>1320</v>
      </c>
      <c r="G36" s="307" t="s">
        <v>188</v>
      </c>
      <c r="H36" s="645" t="s">
        <v>2246</v>
      </c>
    </row>
    <row r="37" spans="1:8" ht="12.9" customHeight="1">
      <c r="A37" s="307">
        <v>30</v>
      </c>
      <c r="B37" s="307">
        <v>28</v>
      </c>
      <c r="C37" s="377" t="s">
        <v>186</v>
      </c>
      <c r="D37" s="307" t="s">
        <v>82</v>
      </c>
      <c r="E37" s="307" t="s">
        <v>101</v>
      </c>
      <c r="F37" s="307" t="s">
        <v>1320</v>
      </c>
      <c r="G37" s="307" t="s">
        <v>188</v>
      </c>
      <c r="H37" s="645" t="s">
        <v>2246</v>
      </c>
    </row>
    <row r="38" spans="1:8" ht="12.9" customHeight="1">
      <c r="A38" s="307">
        <v>31</v>
      </c>
      <c r="B38" s="307">
        <v>29</v>
      </c>
      <c r="C38" s="377" t="s">
        <v>171</v>
      </c>
      <c r="D38" s="378" t="s">
        <v>64</v>
      </c>
      <c r="E38" s="307" t="s">
        <v>55</v>
      </c>
      <c r="F38" s="307" t="s">
        <v>1313</v>
      </c>
      <c r="G38" s="307" t="s">
        <v>182</v>
      </c>
      <c r="H38" s="307" t="s">
        <v>80</v>
      </c>
    </row>
    <row r="39" spans="1:8" ht="12.9" customHeight="1">
      <c r="A39" s="307">
        <v>32</v>
      </c>
      <c r="B39" s="307">
        <v>30</v>
      </c>
      <c r="C39" s="305" t="s">
        <v>161</v>
      </c>
      <c r="D39" s="307" t="s">
        <v>64</v>
      </c>
      <c r="E39" s="307" t="s">
        <v>55</v>
      </c>
      <c r="F39" s="307" t="s">
        <v>1313</v>
      </c>
      <c r="G39" s="307" t="s">
        <v>182</v>
      </c>
      <c r="H39" s="307" t="s">
        <v>80</v>
      </c>
    </row>
    <row r="40" spans="1:8" ht="12.9" customHeight="1">
      <c r="A40" s="307">
        <v>33</v>
      </c>
      <c r="B40" s="307">
        <v>31</v>
      </c>
      <c r="C40" s="377" t="s">
        <v>180</v>
      </c>
      <c r="D40" s="378" t="s">
        <v>82</v>
      </c>
      <c r="E40" s="307" t="s">
        <v>55</v>
      </c>
      <c r="F40" s="307" t="s">
        <v>1313</v>
      </c>
      <c r="G40" s="307" t="s">
        <v>182</v>
      </c>
      <c r="H40" s="307" t="s">
        <v>258</v>
      </c>
    </row>
    <row r="41" spans="1:8" ht="12.9" customHeight="1">
      <c r="A41" s="307">
        <v>34</v>
      </c>
      <c r="B41" s="307">
        <v>32</v>
      </c>
      <c r="C41" s="377" t="s">
        <v>131</v>
      </c>
      <c r="D41" s="378" t="s">
        <v>64</v>
      </c>
      <c r="E41" s="307" t="s">
        <v>55</v>
      </c>
      <c r="F41" s="307" t="s">
        <v>1313</v>
      </c>
      <c r="G41" s="307" t="s">
        <v>189</v>
      </c>
      <c r="H41" s="645" t="s">
        <v>2246</v>
      </c>
    </row>
    <row r="42" spans="1:8" ht="12.9" customHeight="1">
      <c r="A42" s="307">
        <v>35</v>
      </c>
      <c r="B42" s="307">
        <v>33</v>
      </c>
      <c r="C42" s="377" t="s">
        <v>183</v>
      </c>
      <c r="D42" s="378" t="s">
        <v>184</v>
      </c>
      <c r="E42" s="307" t="s">
        <v>143</v>
      </c>
      <c r="F42" s="307" t="s">
        <v>1313</v>
      </c>
      <c r="G42" s="307" t="s">
        <v>191</v>
      </c>
      <c r="H42" s="307" t="s">
        <v>91</v>
      </c>
    </row>
    <row r="43" spans="1:8" ht="12.9" customHeight="1">
      <c r="A43" s="307">
        <v>36</v>
      </c>
      <c r="B43" s="307">
        <v>34</v>
      </c>
      <c r="C43" s="377" t="s">
        <v>185</v>
      </c>
      <c r="D43" s="378" t="s">
        <v>184</v>
      </c>
      <c r="E43" s="307" t="s">
        <v>143</v>
      </c>
      <c r="F43" s="307" t="s">
        <v>1313</v>
      </c>
      <c r="G43" s="307" t="s">
        <v>191</v>
      </c>
      <c r="H43" s="307" t="s">
        <v>91</v>
      </c>
    </row>
    <row r="44" spans="1:8" ht="12.9" customHeight="1">
      <c r="A44" s="307"/>
      <c r="B44" s="634" t="s">
        <v>198</v>
      </c>
      <c r="C44" s="307"/>
      <c r="D44" s="307"/>
      <c r="E44" s="307"/>
      <c r="F44" s="307"/>
      <c r="G44" s="307"/>
      <c r="H44" s="307"/>
    </row>
    <row r="45" spans="1:8" ht="12.9" customHeight="1">
      <c r="A45" s="307">
        <v>37</v>
      </c>
      <c r="B45" s="307">
        <v>1</v>
      </c>
      <c r="C45" s="305" t="s">
        <v>195</v>
      </c>
      <c r="D45" s="307" t="s">
        <v>64</v>
      </c>
      <c r="E45" s="307" t="s">
        <v>55</v>
      </c>
      <c r="F45" s="307" t="s">
        <v>1313</v>
      </c>
      <c r="G45" s="307" t="s">
        <v>200</v>
      </c>
      <c r="H45" s="307" t="s">
        <v>1346</v>
      </c>
    </row>
    <row r="46" spans="1:8" ht="12.9" customHeight="1">
      <c r="A46" s="307">
        <v>38</v>
      </c>
      <c r="B46" s="307">
        <v>2</v>
      </c>
      <c r="C46" s="305" t="s">
        <v>149</v>
      </c>
      <c r="D46" s="307" t="s">
        <v>82</v>
      </c>
      <c r="E46" s="307" t="s">
        <v>101</v>
      </c>
      <c r="F46" s="307" t="s">
        <v>1320</v>
      </c>
      <c r="G46" s="307" t="s">
        <v>201</v>
      </c>
      <c r="H46" s="307" t="s">
        <v>59</v>
      </c>
    </row>
    <row r="47" spans="1:8" ht="12.9" customHeight="1">
      <c r="A47" s="307">
        <v>39</v>
      </c>
      <c r="B47" s="307">
        <v>3</v>
      </c>
      <c r="C47" s="305" t="s">
        <v>179</v>
      </c>
      <c r="D47" s="307" t="s">
        <v>64</v>
      </c>
      <c r="E47" s="307" t="s">
        <v>55</v>
      </c>
      <c r="F47" s="307" t="s">
        <v>1313</v>
      </c>
      <c r="G47" s="307" t="s">
        <v>201</v>
      </c>
      <c r="H47" s="307" t="s">
        <v>59</v>
      </c>
    </row>
    <row r="48" spans="1:8" ht="12.9" customHeight="1">
      <c r="A48" s="307">
        <v>40</v>
      </c>
      <c r="B48" s="307">
        <v>4</v>
      </c>
      <c r="C48" s="305" t="s">
        <v>163</v>
      </c>
      <c r="D48" s="307" t="s">
        <v>122</v>
      </c>
      <c r="E48" s="307" t="s">
        <v>55</v>
      </c>
      <c r="F48" s="307" t="s">
        <v>1313</v>
      </c>
      <c r="G48" s="307" t="s">
        <v>201</v>
      </c>
      <c r="H48" s="307" t="s">
        <v>59</v>
      </c>
    </row>
    <row r="49" spans="1:8" ht="12.9" customHeight="1">
      <c r="A49" s="307">
        <v>41</v>
      </c>
      <c r="B49" s="307">
        <v>5</v>
      </c>
      <c r="C49" s="305" t="s">
        <v>187</v>
      </c>
      <c r="D49" s="307" t="s">
        <v>54</v>
      </c>
      <c r="E49" s="307" t="s">
        <v>101</v>
      </c>
      <c r="F49" s="307" t="s">
        <v>1320</v>
      </c>
      <c r="G49" s="307" t="s">
        <v>201</v>
      </c>
      <c r="H49" s="307" t="s">
        <v>59</v>
      </c>
    </row>
    <row r="50" spans="1:8" ht="12.9" customHeight="1">
      <c r="A50" s="307">
        <v>42</v>
      </c>
      <c r="B50" s="307">
        <v>6</v>
      </c>
      <c r="C50" s="305" t="s">
        <v>197</v>
      </c>
      <c r="D50" s="307" t="s">
        <v>54</v>
      </c>
      <c r="E50" s="307" t="s">
        <v>101</v>
      </c>
      <c r="F50" s="307" t="s">
        <v>1320</v>
      </c>
      <c r="G50" s="307" t="s">
        <v>201</v>
      </c>
      <c r="H50" s="307" t="s">
        <v>59</v>
      </c>
    </row>
    <row r="51" spans="1:8" ht="12.9" customHeight="1">
      <c r="A51" s="307">
        <v>43</v>
      </c>
      <c r="B51" s="307">
        <v>7</v>
      </c>
      <c r="C51" s="305" t="s">
        <v>148</v>
      </c>
      <c r="D51" s="307" t="s">
        <v>82</v>
      </c>
      <c r="E51" s="307" t="s">
        <v>143</v>
      </c>
      <c r="F51" s="307" t="s">
        <v>1313</v>
      </c>
      <c r="G51" s="307" t="s">
        <v>201</v>
      </c>
      <c r="H51" s="307" t="s">
        <v>1345</v>
      </c>
    </row>
    <row r="52" spans="1:8" ht="12.9" customHeight="1">
      <c r="A52" s="307">
        <v>44</v>
      </c>
      <c r="B52" s="307">
        <v>8</v>
      </c>
      <c r="C52" s="305" t="s">
        <v>190</v>
      </c>
      <c r="D52" s="307" t="s">
        <v>82</v>
      </c>
      <c r="E52" s="307" t="s">
        <v>143</v>
      </c>
      <c r="F52" s="307" t="s">
        <v>1313</v>
      </c>
      <c r="G52" s="307" t="s">
        <v>201</v>
      </c>
      <c r="H52" s="307" t="s">
        <v>1345</v>
      </c>
    </row>
    <row r="53" spans="1:8" ht="12.9" customHeight="1">
      <c r="A53" s="307">
        <v>45</v>
      </c>
      <c r="B53" s="307">
        <v>9</v>
      </c>
      <c r="C53" s="305" t="s">
        <v>202</v>
      </c>
      <c r="D53" s="307" t="s">
        <v>203</v>
      </c>
      <c r="E53" s="307" t="s">
        <v>143</v>
      </c>
      <c r="F53" s="307" t="s">
        <v>1313</v>
      </c>
      <c r="G53" s="307" t="s">
        <v>215</v>
      </c>
      <c r="H53" s="307" t="s">
        <v>1345</v>
      </c>
    </row>
    <row r="54" spans="1:8" ht="12.9" customHeight="1">
      <c r="A54" s="307">
        <v>46</v>
      </c>
      <c r="B54" s="307">
        <v>10</v>
      </c>
      <c r="C54" s="305" t="s">
        <v>209</v>
      </c>
      <c r="D54" s="307" t="s">
        <v>54</v>
      </c>
      <c r="E54" s="307" t="s">
        <v>143</v>
      </c>
      <c r="F54" s="307" t="s">
        <v>1313</v>
      </c>
      <c r="G54" s="307" t="s">
        <v>220</v>
      </c>
      <c r="H54" s="307" t="s">
        <v>91</v>
      </c>
    </row>
    <row r="55" spans="1:8" ht="12.9" customHeight="1">
      <c r="A55" s="307">
        <v>47</v>
      </c>
      <c r="B55" s="307">
        <v>11</v>
      </c>
      <c r="C55" s="305" t="s">
        <v>162</v>
      </c>
      <c r="D55" s="307" t="s">
        <v>82</v>
      </c>
      <c r="E55" s="307" t="s">
        <v>55</v>
      </c>
      <c r="F55" s="307" t="s">
        <v>1313</v>
      </c>
      <c r="G55" s="307" t="s">
        <v>217</v>
      </c>
      <c r="H55" s="307" t="s">
        <v>258</v>
      </c>
    </row>
    <row r="56" spans="1:8" ht="12.9" customHeight="1">
      <c r="A56" s="307">
        <v>48</v>
      </c>
      <c r="B56" s="307">
        <v>12</v>
      </c>
      <c r="C56" s="377" t="s">
        <v>167</v>
      </c>
      <c r="D56" s="378" t="s">
        <v>82</v>
      </c>
      <c r="E56" s="307" t="s">
        <v>55</v>
      </c>
      <c r="F56" s="307" t="s">
        <v>1313</v>
      </c>
      <c r="G56" s="307" t="s">
        <v>217</v>
      </c>
      <c r="H56" s="307" t="s">
        <v>258</v>
      </c>
    </row>
    <row r="57" spans="1:8" ht="12.9" customHeight="1">
      <c r="A57" s="307">
        <v>49</v>
      </c>
      <c r="B57" s="307">
        <v>13</v>
      </c>
      <c r="C57" s="305" t="s">
        <v>205</v>
      </c>
      <c r="D57" s="307" t="s">
        <v>82</v>
      </c>
      <c r="E57" s="307" t="s">
        <v>55</v>
      </c>
      <c r="F57" s="307" t="s">
        <v>1313</v>
      </c>
      <c r="G57" s="307" t="s">
        <v>217</v>
      </c>
      <c r="H57" s="307" t="s">
        <v>258</v>
      </c>
    </row>
    <row r="58" spans="1:8" ht="12.9" customHeight="1">
      <c r="A58" s="307">
        <v>50</v>
      </c>
      <c r="B58" s="307">
        <v>14</v>
      </c>
      <c r="C58" s="305" t="s">
        <v>219</v>
      </c>
      <c r="D58" s="307" t="s">
        <v>64</v>
      </c>
      <c r="E58" s="307" t="s">
        <v>55</v>
      </c>
      <c r="F58" s="307" t="s">
        <v>1313</v>
      </c>
      <c r="G58" s="307" t="s">
        <v>223</v>
      </c>
      <c r="H58" s="307" t="s">
        <v>130</v>
      </c>
    </row>
    <row r="59" spans="1:8" ht="12.9" customHeight="1">
      <c r="A59" s="307">
        <v>51</v>
      </c>
      <c r="B59" s="307">
        <v>15</v>
      </c>
      <c r="C59" s="305" t="s">
        <v>224</v>
      </c>
      <c r="D59" s="307" t="s">
        <v>157</v>
      </c>
      <c r="E59" s="307" t="s">
        <v>143</v>
      </c>
      <c r="F59" s="307" t="s">
        <v>1313</v>
      </c>
      <c r="G59" s="307" t="s">
        <v>232</v>
      </c>
      <c r="H59" s="307" t="s">
        <v>91</v>
      </c>
    </row>
    <row r="60" spans="1:8" ht="12.9" customHeight="1">
      <c r="A60" s="307">
        <v>52</v>
      </c>
      <c r="B60" s="307">
        <v>16</v>
      </c>
      <c r="C60" s="305" t="s">
        <v>199</v>
      </c>
      <c r="D60" s="307" t="s">
        <v>64</v>
      </c>
      <c r="E60" s="307" t="s">
        <v>55</v>
      </c>
      <c r="F60" s="307" t="s">
        <v>1313</v>
      </c>
      <c r="G60" s="307" t="s">
        <v>237</v>
      </c>
      <c r="H60" s="307" t="s">
        <v>80</v>
      </c>
    </row>
    <row r="61" spans="1:8" ht="12.9" customHeight="1">
      <c r="A61" s="307">
        <v>53</v>
      </c>
      <c r="B61" s="307">
        <v>17</v>
      </c>
      <c r="C61" s="305" t="s">
        <v>211</v>
      </c>
      <c r="D61" s="307" t="s">
        <v>82</v>
      </c>
      <c r="E61" s="379" t="s">
        <v>55</v>
      </c>
      <c r="F61" s="307" t="s">
        <v>1313</v>
      </c>
      <c r="G61" s="307" t="s">
        <v>237</v>
      </c>
      <c r="H61" s="307" t="s">
        <v>80</v>
      </c>
    </row>
    <row r="62" spans="1:8" ht="12.9" customHeight="1">
      <c r="A62" s="307">
        <v>54</v>
      </c>
      <c r="B62" s="307">
        <v>18</v>
      </c>
      <c r="C62" s="377" t="s">
        <v>192</v>
      </c>
      <c r="D62" s="307" t="s">
        <v>82</v>
      </c>
      <c r="E62" s="307" t="s">
        <v>55</v>
      </c>
      <c r="F62" s="307" t="s">
        <v>1313</v>
      </c>
      <c r="G62" s="307" t="s">
        <v>237</v>
      </c>
      <c r="H62" s="307" t="s">
        <v>80</v>
      </c>
    </row>
    <row r="63" spans="1:8" ht="12.9" customHeight="1">
      <c r="A63" s="307">
        <v>55</v>
      </c>
      <c r="B63" s="307">
        <v>19</v>
      </c>
      <c r="C63" s="305" t="s">
        <v>158</v>
      </c>
      <c r="D63" s="307" t="s">
        <v>82</v>
      </c>
      <c r="E63" s="307" t="s">
        <v>55</v>
      </c>
      <c r="F63" s="327" t="s">
        <v>1320</v>
      </c>
      <c r="G63" s="307" t="s">
        <v>237</v>
      </c>
      <c r="H63" s="307" t="s">
        <v>80</v>
      </c>
    </row>
    <row r="64" spans="1:8" ht="12.9" customHeight="1">
      <c r="A64" s="307">
        <v>56</v>
      </c>
      <c r="B64" s="307">
        <v>20</v>
      </c>
      <c r="C64" s="305" t="s">
        <v>121</v>
      </c>
      <c r="D64" s="307" t="s">
        <v>122</v>
      </c>
      <c r="E64" s="307" t="s">
        <v>55</v>
      </c>
      <c r="F64" s="327" t="s">
        <v>1320</v>
      </c>
      <c r="G64" s="307" t="s">
        <v>237</v>
      </c>
      <c r="H64" s="307" t="s">
        <v>80</v>
      </c>
    </row>
    <row r="65" spans="1:8" ht="12.9" customHeight="1">
      <c r="A65" s="307">
        <v>57</v>
      </c>
      <c r="B65" s="307">
        <v>21</v>
      </c>
      <c r="C65" s="305" t="s">
        <v>77</v>
      </c>
      <c r="D65" s="302" t="s">
        <v>64</v>
      </c>
      <c r="E65" s="307" t="s">
        <v>55</v>
      </c>
      <c r="F65" s="327" t="s">
        <v>1313</v>
      </c>
      <c r="G65" s="307" t="s">
        <v>237</v>
      </c>
      <c r="H65" s="307" t="s">
        <v>80</v>
      </c>
    </row>
    <row r="66" spans="1:8" ht="12.9" customHeight="1">
      <c r="A66" s="307">
        <v>58</v>
      </c>
      <c r="B66" s="307">
        <v>22</v>
      </c>
      <c r="C66" s="377" t="s">
        <v>181</v>
      </c>
      <c r="D66" s="378" t="s">
        <v>64</v>
      </c>
      <c r="E66" s="307" t="s">
        <v>55</v>
      </c>
      <c r="F66" s="327" t="s">
        <v>1313</v>
      </c>
      <c r="G66" s="307" t="s">
        <v>237</v>
      </c>
      <c r="H66" s="307" t="s">
        <v>80</v>
      </c>
    </row>
    <row r="67" spans="1:8" ht="12.9" customHeight="1">
      <c r="A67" s="307">
        <v>59</v>
      </c>
      <c r="B67" s="307">
        <v>23</v>
      </c>
      <c r="C67" s="305" t="s">
        <v>204</v>
      </c>
      <c r="D67" s="307" t="s">
        <v>82</v>
      </c>
      <c r="E67" s="307" t="s">
        <v>55</v>
      </c>
      <c r="F67" s="307" t="s">
        <v>1313</v>
      </c>
      <c r="G67" s="307" t="s">
        <v>237</v>
      </c>
      <c r="H67" s="645" t="s">
        <v>2246</v>
      </c>
    </row>
    <row r="68" spans="1:8" ht="12.9" customHeight="1">
      <c r="A68" s="307">
        <v>60</v>
      </c>
      <c r="B68" s="307">
        <v>24</v>
      </c>
      <c r="C68" s="305" t="s">
        <v>137</v>
      </c>
      <c r="D68" s="307" t="s">
        <v>64</v>
      </c>
      <c r="E68" s="307" t="s">
        <v>55</v>
      </c>
      <c r="F68" s="307" t="s">
        <v>1313</v>
      </c>
      <c r="G68" s="307" t="s">
        <v>237</v>
      </c>
      <c r="H68" s="307" t="s">
        <v>1344</v>
      </c>
    </row>
    <row r="69" spans="1:8" ht="12.9" customHeight="1">
      <c r="A69" s="307">
        <v>61</v>
      </c>
      <c r="B69" s="307">
        <v>25</v>
      </c>
      <c r="C69" s="305" t="s">
        <v>142</v>
      </c>
      <c r="D69" s="307" t="s">
        <v>82</v>
      </c>
      <c r="E69" s="307" t="s">
        <v>143</v>
      </c>
      <c r="F69" s="307" t="s">
        <v>1313</v>
      </c>
      <c r="G69" s="307" t="s">
        <v>237</v>
      </c>
      <c r="H69" s="307" t="s">
        <v>1344</v>
      </c>
    </row>
    <row r="70" spans="1:8" ht="12.9" customHeight="1">
      <c r="A70" s="307">
        <v>62</v>
      </c>
      <c r="B70" s="307">
        <v>26</v>
      </c>
      <c r="C70" s="305" t="s">
        <v>156</v>
      </c>
      <c r="D70" s="307" t="s">
        <v>157</v>
      </c>
      <c r="E70" s="307" t="s">
        <v>143</v>
      </c>
      <c r="F70" s="307" t="s">
        <v>1313</v>
      </c>
      <c r="G70" s="307" t="s">
        <v>237</v>
      </c>
      <c r="H70" s="307" t="s">
        <v>1344</v>
      </c>
    </row>
    <row r="71" spans="1:8" ht="12.9" customHeight="1">
      <c r="A71" s="307">
        <v>63</v>
      </c>
      <c r="B71" s="307">
        <v>27</v>
      </c>
      <c r="C71" s="305" t="s">
        <v>230</v>
      </c>
      <c r="D71" s="307" t="s">
        <v>231</v>
      </c>
      <c r="E71" s="307" t="s">
        <v>101</v>
      </c>
      <c r="F71" s="307" t="s">
        <v>1320</v>
      </c>
      <c r="G71" s="307" t="s">
        <v>251</v>
      </c>
      <c r="H71" s="645" t="s">
        <v>2246</v>
      </c>
    </row>
    <row r="72" spans="1:8" ht="12.9" customHeight="1">
      <c r="A72" s="307">
        <v>64</v>
      </c>
      <c r="B72" s="307">
        <v>28</v>
      </c>
      <c r="C72" s="305" t="s">
        <v>213</v>
      </c>
      <c r="D72" s="307" t="s">
        <v>64</v>
      </c>
      <c r="E72" s="307" t="s">
        <v>101</v>
      </c>
      <c r="F72" s="307" t="s">
        <v>1320</v>
      </c>
      <c r="G72" s="307" t="s">
        <v>251</v>
      </c>
      <c r="H72" s="645" t="s">
        <v>2246</v>
      </c>
    </row>
    <row r="73" spans="1:8" ht="12.9" customHeight="1">
      <c r="A73" s="307">
        <v>65</v>
      </c>
      <c r="B73" s="307">
        <v>29</v>
      </c>
      <c r="C73" s="305" t="s">
        <v>240</v>
      </c>
      <c r="D73" s="307" t="s">
        <v>203</v>
      </c>
      <c r="E73" s="307" t="s">
        <v>143</v>
      </c>
      <c r="F73" s="307" t="s">
        <v>1313</v>
      </c>
      <c r="G73" s="307" t="s">
        <v>241</v>
      </c>
      <c r="H73" s="307" t="s">
        <v>91</v>
      </c>
    </row>
    <row r="74" spans="1:8" ht="12.9" customHeight="1">
      <c r="A74" s="307">
        <v>66</v>
      </c>
      <c r="B74" s="307">
        <v>30</v>
      </c>
      <c r="C74" s="305" t="s">
        <v>176</v>
      </c>
      <c r="D74" s="307" t="s">
        <v>64</v>
      </c>
      <c r="E74" s="307" t="s">
        <v>55</v>
      </c>
      <c r="F74" s="307" t="s">
        <v>1313</v>
      </c>
      <c r="G74" s="307" t="s">
        <v>249</v>
      </c>
      <c r="H74" s="307" t="s">
        <v>130</v>
      </c>
    </row>
    <row r="75" spans="1:8" ht="12.9" customHeight="1">
      <c r="A75" s="307">
        <v>67</v>
      </c>
      <c r="B75" s="307">
        <v>31</v>
      </c>
      <c r="C75" s="305" t="s">
        <v>124</v>
      </c>
      <c r="D75" s="307" t="s">
        <v>82</v>
      </c>
      <c r="E75" s="307" t="s">
        <v>55</v>
      </c>
      <c r="F75" s="307" t="s">
        <v>1313</v>
      </c>
      <c r="G75" s="307" t="s">
        <v>254</v>
      </c>
      <c r="H75" s="307" t="s">
        <v>1344</v>
      </c>
    </row>
    <row r="76" spans="1:8" ht="12.9" customHeight="1">
      <c r="A76" s="307">
        <v>68</v>
      </c>
      <c r="B76" s="307">
        <v>32</v>
      </c>
      <c r="C76" s="377" t="s">
        <v>172</v>
      </c>
      <c r="D76" s="378" t="s">
        <v>157</v>
      </c>
      <c r="E76" s="307" t="s">
        <v>143</v>
      </c>
      <c r="F76" s="307" t="s">
        <v>1313</v>
      </c>
      <c r="G76" s="307" t="s">
        <v>254</v>
      </c>
      <c r="H76" s="307" t="s">
        <v>1344</v>
      </c>
    </row>
    <row r="77" spans="1:8" ht="12.9" customHeight="1">
      <c r="A77" s="307">
        <v>69</v>
      </c>
      <c r="B77" s="307">
        <v>33</v>
      </c>
      <c r="C77" s="305" t="s">
        <v>119</v>
      </c>
      <c r="D77" s="307" t="s">
        <v>117</v>
      </c>
      <c r="E77" s="307" t="s">
        <v>101</v>
      </c>
      <c r="F77" s="307" t="s">
        <v>1320</v>
      </c>
      <c r="G77" s="307" t="s">
        <v>254</v>
      </c>
      <c r="H77" s="307" t="s">
        <v>1344</v>
      </c>
    </row>
    <row r="78" spans="1:8" ht="12.9" customHeight="1">
      <c r="A78" s="307">
        <v>70</v>
      </c>
      <c r="B78" s="307">
        <v>34</v>
      </c>
      <c r="C78" s="305" t="s">
        <v>236</v>
      </c>
      <c r="D78" s="307" t="s">
        <v>82</v>
      </c>
      <c r="E78" s="307" t="s">
        <v>228</v>
      </c>
      <c r="F78" s="307" t="s">
        <v>1313</v>
      </c>
      <c r="G78" s="307" t="s">
        <v>254</v>
      </c>
      <c r="H78" s="307" t="s">
        <v>59</v>
      </c>
    </row>
    <row r="79" spans="1:8" ht="12.9" customHeight="1">
      <c r="A79" s="307">
        <v>71</v>
      </c>
      <c r="B79" s="307">
        <v>35</v>
      </c>
      <c r="C79" s="351" t="s">
        <v>247</v>
      </c>
      <c r="D79" s="310" t="s">
        <v>248</v>
      </c>
      <c r="E79" s="310" t="s">
        <v>55</v>
      </c>
      <c r="F79" s="307" t="s">
        <v>1313</v>
      </c>
      <c r="G79" s="307" t="s">
        <v>254</v>
      </c>
      <c r="H79" s="310" t="s">
        <v>59</v>
      </c>
    </row>
    <row r="80" spans="1:8" ht="12.9" customHeight="1">
      <c r="A80" s="307">
        <v>72</v>
      </c>
      <c r="B80" s="307">
        <v>36</v>
      </c>
      <c r="C80" s="305" t="s">
        <v>235</v>
      </c>
      <c r="D80" s="307" t="s">
        <v>203</v>
      </c>
      <c r="E80" s="307" t="s">
        <v>228</v>
      </c>
      <c r="F80" s="307" t="s">
        <v>1313</v>
      </c>
      <c r="G80" s="307" t="s">
        <v>254</v>
      </c>
      <c r="H80" s="307" t="s">
        <v>59</v>
      </c>
    </row>
    <row r="81" spans="1:12" ht="12.9" customHeight="1">
      <c r="A81" s="307">
        <v>73</v>
      </c>
      <c r="B81" s="307">
        <v>37</v>
      </c>
      <c r="C81" s="305" t="s">
        <v>222</v>
      </c>
      <c r="D81" s="380" t="s">
        <v>64</v>
      </c>
      <c r="E81" s="307" t="s">
        <v>55</v>
      </c>
      <c r="F81" s="307" t="s">
        <v>1313</v>
      </c>
      <c r="G81" s="307" t="s">
        <v>254</v>
      </c>
      <c r="H81" s="304" t="s">
        <v>59</v>
      </c>
    </row>
    <row r="82" spans="1:12" ht="12.9" customHeight="1">
      <c r="A82" s="307">
        <v>74</v>
      </c>
      <c r="B82" s="307">
        <v>38</v>
      </c>
      <c r="C82" s="305" t="s">
        <v>216</v>
      </c>
      <c r="D82" s="307" t="s">
        <v>64</v>
      </c>
      <c r="E82" s="307" t="s">
        <v>55</v>
      </c>
      <c r="F82" s="307" t="s">
        <v>1313</v>
      </c>
      <c r="G82" s="307" t="s">
        <v>254</v>
      </c>
      <c r="H82" s="307" t="s">
        <v>59</v>
      </c>
    </row>
    <row r="83" spans="1:12" ht="12.9" customHeight="1">
      <c r="A83" s="307">
        <v>75</v>
      </c>
      <c r="B83" s="307">
        <v>39</v>
      </c>
      <c r="C83" s="305" t="s">
        <v>139</v>
      </c>
      <c r="D83" s="307" t="s">
        <v>82</v>
      </c>
      <c r="E83" s="307" t="s">
        <v>101</v>
      </c>
      <c r="F83" s="307" t="s">
        <v>1320</v>
      </c>
      <c r="G83" s="307" t="s">
        <v>254</v>
      </c>
      <c r="H83" s="645" t="s">
        <v>2246</v>
      </c>
    </row>
    <row r="84" spans="1:12" ht="12.9" customHeight="1">
      <c r="A84" s="307">
        <v>76</v>
      </c>
      <c r="B84" s="307">
        <v>40</v>
      </c>
      <c r="C84" s="305" t="s">
        <v>250</v>
      </c>
      <c r="D84" s="379" t="s">
        <v>157</v>
      </c>
      <c r="E84" s="379" t="s">
        <v>143</v>
      </c>
      <c r="F84" s="307" t="s">
        <v>1313</v>
      </c>
      <c r="G84" s="307" t="s">
        <v>254</v>
      </c>
      <c r="H84" s="645" t="s">
        <v>2246</v>
      </c>
    </row>
    <row r="85" spans="1:12" ht="12.9" customHeight="1">
      <c r="A85" s="307">
        <v>77</v>
      </c>
      <c r="B85" s="307">
        <v>41</v>
      </c>
      <c r="C85" s="377" t="s">
        <v>166</v>
      </c>
      <c r="D85" s="378" t="s">
        <v>64</v>
      </c>
      <c r="E85" s="307" t="s">
        <v>101</v>
      </c>
      <c r="F85" s="307" t="s">
        <v>1320</v>
      </c>
      <c r="G85" s="307" t="s">
        <v>252</v>
      </c>
      <c r="H85" s="645" t="s">
        <v>2246</v>
      </c>
    </row>
    <row r="86" spans="1:12" ht="12.9" customHeight="1">
      <c r="A86" s="307">
        <v>78</v>
      </c>
      <c r="B86" s="307">
        <v>42</v>
      </c>
      <c r="C86" s="305" t="s">
        <v>151</v>
      </c>
      <c r="D86" s="307" t="s">
        <v>82</v>
      </c>
      <c r="E86" s="307" t="s">
        <v>101</v>
      </c>
      <c r="F86" s="307" t="s">
        <v>1320</v>
      </c>
      <c r="G86" s="307" t="s">
        <v>252</v>
      </c>
      <c r="H86" s="645" t="s">
        <v>2246</v>
      </c>
    </row>
    <row r="87" spans="1:12" ht="12.9" customHeight="1">
      <c r="A87" s="307">
        <v>79</v>
      </c>
      <c r="B87" s="307">
        <v>43</v>
      </c>
      <c r="C87" s="305" t="s">
        <v>245</v>
      </c>
      <c r="D87" s="307" t="s">
        <v>64</v>
      </c>
      <c r="E87" s="307" t="s">
        <v>143</v>
      </c>
      <c r="F87" s="307" t="s">
        <v>1313</v>
      </c>
      <c r="G87" s="307" t="s">
        <v>254</v>
      </c>
      <c r="H87" s="307" t="s">
        <v>91</v>
      </c>
    </row>
    <row r="88" spans="1:12" ht="12.9" customHeight="1">
      <c r="A88" s="307">
        <v>80</v>
      </c>
      <c r="B88" s="307">
        <v>44</v>
      </c>
      <c r="C88" s="305" t="s">
        <v>234</v>
      </c>
      <c r="D88" s="307" t="s">
        <v>54</v>
      </c>
      <c r="E88" s="307" t="s">
        <v>143</v>
      </c>
      <c r="F88" s="307" t="s">
        <v>1313</v>
      </c>
      <c r="G88" s="307" t="s">
        <v>254</v>
      </c>
      <c r="H88" s="307" t="s">
        <v>91</v>
      </c>
      <c r="L88" s="333">
        <f>126+84</f>
        <v>210</v>
      </c>
    </row>
    <row r="89" spans="1:12" ht="12.9" customHeight="1">
      <c r="A89" s="307">
        <v>81</v>
      </c>
      <c r="B89" s="307">
        <v>45</v>
      </c>
      <c r="C89" s="377" t="s">
        <v>194</v>
      </c>
      <c r="D89" s="327" t="s">
        <v>64</v>
      </c>
      <c r="E89" s="327" t="s">
        <v>101</v>
      </c>
      <c r="F89" s="327" t="s">
        <v>1313</v>
      </c>
      <c r="G89" s="307" t="s">
        <v>254</v>
      </c>
      <c r="H89" s="645" t="s">
        <v>2246</v>
      </c>
    </row>
    <row r="90" spans="1:12" ht="12.9" customHeight="1">
      <c r="A90" s="307">
        <v>82</v>
      </c>
      <c r="B90" s="307">
        <v>46</v>
      </c>
      <c r="C90" s="377" t="s">
        <v>218</v>
      </c>
      <c r="D90" s="307" t="s">
        <v>82</v>
      </c>
      <c r="E90" s="307" t="s">
        <v>55</v>
      </c>
      <c r="F90" s="307" t="s">
        <v>1313</v>
      </c>
      <c r="G90" s="307" t="s">
        <v>232</v>
      </c>
      <c r="H90" s="307" t="s">
        <v>258</v>
      </c>
    </row>
    <row r="91" spans="1:12" ht="12.9" customHeight="1">
      <c r="A91" s="307">
        <v>83</v>
      </c>
      <c r="B91" s="307">
        <v>47</v>
      </c>
      <c r="C91" s="377" t="s">
        <v>239</v>
      </c>
      <c r="D91" s="307" t="s">
        <v>54</v>
      </c>
      <c r="E91" s="307" t="s">
        <v>55</v>
      </c>
      <c r="F91" s="307" t="s">
        <v>1313</v>
      </c>
      <c r="G91" s="307" t="s">
        <v>256</v>
      </c>
      <c r="H91" s="307" t="s">
        <v>1344</v>
      </c>
    </row>
    <row r="92" spans="1:12" ht="12.9" customHeight="1">
      <c r="A92" s="307">
        <v>84</v>
      </c>
      <c r="B92" s="307">
        <v>48</v>
      </c>
      <c r="C92" s="377" t="s">
        <v>253</v>
      </c>
      <c r="D92" s="307" t="s">
        <v>64</v>
      </c>
      <c r="E92" s="307" t="s">
        <v>143</v>
      </c>
      <c r="F92" s="307" t="s">
        <v>1313</v>
      </c>
      <c r="G92" s="307" t="s">
        <v>261</v>
      </c>
      <c r="H92" s="307" t="s">
        <v>91</v>
      </c>
    </row>
    <row r="93" spans="1:12" ht="12.9" customHeight="1">
      <c r="A93" s="307">
        <v>85</v>
      </c>
      <c r="B93" s="307">
        <v>49</v>
      </c>
      <c r="C93" s="377" t="s">
        <v>259</v>
      </c>
      <c r="D93" s="307" t="s">
        <v>64</v>
      </c>
      <c r="E93" s="307" t="s">
        <v>101</v>
      </c>
      <c r="F93" s="307" t="s">
        <v>1320</v>
      </c>
      <c r="G93" s="307" t="s">
        <v>922</v>
      </c>
      <c r="H93" s="307" t="s">
        <v>1344</v>
      </c>
    </row>
    <row r="94" spans="1:12" ht="12.9" customHeight="1">
      <c r="A94" s="307"/>
      <c r="B94" s="327" t="s">
        <v>268</v>
      </c>
      <c r="C94" s="307"/>
      <c r="D94" s="307"/>
      <c r="E94" s="307"/>
      <c r="F94" s="307"/>
      <c r="G94" s="307"/>
      <c r="H94" s="307"/>
    </row>
    <row r="95" spans="1:12" ht="12.9" customHeight="1">
      <c r="A95" s="307">
        <v>86</v>
      </c>
      <c r="B95" s="307">
        <v>1</v>
      </c>
      <c r="C95" s="305" t="s">
        <v>260</v>
      </c>
      <c r="D95" s="307" t="s">
        <v>64</v>
      </c>
      <c r="E95" s="307" t="s">
        <v>101</v>
      </c>
      <c r="F95" s="307" t="s">
        <v>1320</v>
      </c>
      <c r="G95" s="307" t="s">
        <v>929</v>
      </c>
      <c r="H95" s="307" t="s">
        <v>59</v>
      </c>
    </row>
    <row r="96" spans="1:12" ht="12.9" customHeight="1">
      <c r="A96" s="307">
        <v>87</v>
      </c>
      <c r="B96" s="307">
        <v>2</v>
      </c>
      <c r="C96" s="305" t="s">
        <v>266</v>
      </c>
      <c r="D96" s="307" t="s">
        <v>64</v>
      </c>
      <c r="E96" s="307" t="s">
        <v>101</v>
      </c>
      <c r="F96" s="307" t="s">
        <v>1320</v>
      </c>
      <c r="G96" s="307" t="s">
        <v>929</v>
      </c>
      <c r="H96" s="307" t="s">
        <v>59</v>
      </c>
    </row>
    <row r="97" spans="1:8" ht="12.9" customHeight="1">
      <c r="A97" s="307">
        <v>88</v>
      </c>
      <c r="B97" s="307">
        <v>3</v>
      </c>
      <c r="C97" s="305" t="s">
        <v>255</v>
      </c>
      <c r="D97" s="307" t="s">
        <v>64</v>
      </c>
      <c r="E97" s="307" t="s">
        <v>55</v>
      </c>
      <c r="F97" s="307" t="s">
        <v>1313</v>
      </c>
      <c r="G97" s="307" t="s">
        <v>276</v>
      </c>
      <c r="H97" s="307" t="s">
        <v>258</v>
      </c>
    </row>
    <row r="98" spans="1:8" ht="12.9" customHeight="1">
      <c r="A98" s="307">
        <v>89</v>
      </c>
      <c r="B98" s="307">
        <v>4</v>
      </c>
      <c r="C98" s="305" t="s">
        <v>263</v>
      </c>
      <c r="D98" s="307" t="s">
        <v>264</v>
      </c>
      <c r="E98" s="307" t="s">
        <v>55</v>
      </c>
      <c r="F98" s="307" t="s">
        <v>1313</v>
      </c>
      <c r="G98" s="307" t="s">
        <v>276</v>
      </c>
      <c r="H98" s="307" t="s">
        <v>258</v>
      </c>
    </row>
    <row r="99" spans="1:8" ht="12.9" customHeight="1">
      <c r="A99" s="307">
        <v>90</v>
      </c>
      <c r="B99" s="307">
        <v>5</v>
      </c>
      <c r="C99" s="305" t="s">
        <v>272</v>
      </c>
      <c r="D99" s="307" t="s">
        <v>82</v>
      </c>
      <c r="E99" s="307" t="s">
        <v>55</v>
      </c>
      <c r="F99" s="307" t="s">
        <v>1313</v>
      </c>
      <c r="G99" s="307" t="s">
        <v>933</v>
      </c>
      <c r="H99" s="307" t="s">
        <v>258</v>
      </c>
    </row>
    <row r="100" spans="1:8" ht="12.9" customHeight="1">
      <c r="A100" s="307">
        <v>91</v>
      </c>
      <c r="B100" s="307">
        <v>6</v>
      </c>
      <c r="C100" s="305" t="s">
        <v>226</v>
      </c>
      <c r="D100" s="307" t="s">
        <v>227</v>
      </c>
      <c r="E100" s="307" t="s">
        <v>228</v>
      </c>
      <c r="F100" s="307" t="s">
        <v>1313</v>
      </c>
      <c r="G100" s="307" t="s">
        <v>922</v>
      </c>
      <c r="H100" s="307" t="s">
        <v>1344</v>
      </c>
    </row>
    <row r="101" spans="1:8" ht="12.9" customHeight="1">
      <c r="A101" s="307">
        <v>92</v>
      </c>
      <c r="B101" s="307">
        <v>7</v>
      </c>
      <c r="C101" s="305" t="s">
        <v>214</v>
      </c>
      <c r="D101" s="307" t="s">
        <v>54</v>
      </c>
      <c r="E101" s="307" t="s">
        <v>55</v>
      </c>
      <c r="F101" s="307" t="s">
        <v>1313</v>
      </c>
      <c r="G101" s="307" t="s">
        <v>922</v>
      </c>
      <c r="H101" s="307" t="s">
        <v>1344</v>
      </c>
    </row>
    <row r="102" spans="1:8" ht="12.9" customHeight="1">
      <c r="A102" s="307">
        <v>93</v>
      </c>
      <c r="B102" s="307">
        <v>8</v>
      </c>
      <c r="C102" s="305" t="s">
        <v>242</v>
      </c>
      <c r="D102" s="307" t="s">
        <v>64</v>
      </c>
      <c r="E102" s="307" t="s">
        <v>143</v>
      </c>
      <c r="F102" s="307" t="s">
        <v>1313</v>
      </c>
      <c r="G102" s="307" t="s">
        <v>930</v>
      </c>
      <c r="H102" s="307" t="s">
        <v>130</v>
      </c>
    </row>
    <row r="103" spans="1:8" ht="12.9" customHeight="1">
      <c r="A103" s="307">
        <v>94</v>
      </c>
      <c r="B103" s="307">
        <v>9</v>
      </c>
      <c r="C103" s="305" t="s">
        <v>269</v>
      </c>
      <c r="D103" s="307" t="s">
        <v>270</v>
      </c>
      <c r="E103" s="307" t="s">
        <v>55</v>
      </c>
      <c r="F103" s="307" t="s">
        <v>1313</v>
      </c>
      <c r="G103" s="306" t="s">
        <v>934</v>
      </c>
      <c r="H103" s="307" t="s">
        <v>59</v>
      </c>
    </row>
    <row r="104" spans="1:8" ht="12.9" customHeight="1">
      <c r="A104" s="307">
        <v>95</v>
      </c>
      <c r="B104" s="307">
        <v>10</v>
      </c>
      <c r="C104" s="305" t="s">
        <v>275</v>
      </c>
      <c r="D104" s="307" t="s">
        <v>122</v>
      </c>
      <c r="E104" s="307" t="s">
        <v>55</v>
      </c>
      <c r="F104" s="307" t="s">
        <v>1313</v>
      </c>
      <c r="G104" s="306" t="s">
        <v>934</v>
      </c>
      <c r="H104" s="307" t="s">
        <v>59</v>
      </c>
    </row>
    <row r="105" spans="1:8" ht="12.9" customHeight="1">
      <c r="A105" s="307">
        <v>96</v>
      </c>
      <c r="B105" s="307">
        <v>11</v>
      </c>
      <c r="C105" s="305" t="s">
        <v>286</v>
      </c>
      <c r="D105" s="307" t="s">
        <v>231</v>
      </c>
      <c r="E105" s="307" t="s">
        <v>55</v>
      </c>
      <c r="F105" s="307" t="s">
        <v>1313</v>
      </c>
      <c r="G105" s="306" t="s">
        <v>287</v>
      </c>
      <c r="H105" s="307" t="s">
        <v>59</v>
      </c>
    </row>
    <row r="106" spans="1:8" ht="12.9" customHeight="1">
      <c r="A106" s="307">
        <v>97</v>
      </c>
      <c r="B106" s="307">
        <v>12</v>
      </c>
      <c r="C106" s="305" t="s">
        <v>281</v>
      </c>
      <c r="D106" s="307" t="s">
        <v>64</v>
      </c>
      <c r="E106" s="307" t="s">
        <v>143</v>
      </c>
      <c r="F106" s="307" t="s">
        <v>1313</v>
      </c>
      <c r="G106" s="307" t="s">
        <v>295</v>
      </c>
      <c r="H106" s="307" t="s">
        <v>130</v>
      </c>
    </row>
    <row r="107" spans="1:8" ht="12.9" customHeight="1">
      <c r="A107" s="307">
        <v>98</v>
      </c>
      <c r="B107" s="307">
        <v>13</v>
      </c>
      <c r="C107" s="305" t="s">
        <v>289</v>
      </c>
      <c r="D107" s="307" t="s">
        <v>64</v>
      </c>
      <c r="E107" s="307" t="s">
        <v>143</v>
      </c>
      <c r="F107" s="307" t="s">
        <v>1313</v>
      </c>
      <c r="G107" s="307" t="s">
        <v>295</v>
      </c>
      <c r="H107" s="645" t="s">
        <v>2246</v>
      </c>
    </row>
    <row r="108" spans="1:8" ht="12.9" customHeight="1">
      <c r="A108" s="307">
        <v>99</v>
      </c>
      <c r="B108" s="307">
        <v>14</v>
      </c>
      <c r="C108" s="305" t="s">
        <v>278</v>
      </c>
      <c r="D108" s="381" t="s">
        <v>64</v>
      </c>
      <c r="E108" s="381" t="s">
        <v>55</v>
      </c>
      <c r="F108" s="307" t="s">
        <v>1313</v>
      </c>
      <c r="G108" s="307" t="s">
        <v>298</v>
      </c>
      <c r="H108" s="381" t="s">
        <v>59</v>
      </c>
    </row>
    <row r="109" spans="1:8" ht="12.9" customHeight="1">
      <c r="A109" s="307">
        <v>100</v>
      </c>
      <c r="B109" s="307">
        <v>15</v>
      </c>
      <c r="C109" s="305" t="s">
        <v>292</v>
      </c>
      <c r="D109" s="381" t="s">
        <v>54</v>
      </c>
      <c r="E109" s="381" t="s">
        <v>143</v>
      </c>
      <c r="F109" s="307" t="s">
        <v>1313</v>
      </c>
      <c r="G109" s="307" t="s">
        <v>300</v>
      </c>
      <c r="H109" s="307" t="s">
        <v>258</v>
      </c>
    </row>
    <row r="110" spans="1:8" ht="12.9" customHeight="1">
      <c r="A110" s="307">
        <v>101</v>
      </c>
      <c r="B110" s="307">
        <v>16</v>
      </c>
      <c r="C110" s="305" t="s">
        <v>294</v>
      </c>
      <c r="D110" s="307" t="s">
        <v>64</v>
      </c>
      <c r="E110" s="307" t="s">
        <v>143</v>
      </c>
      <c r="F110" s="307" t="s">
        <v>1313</v>
      </c>
      <c r="G110" s="307" t="s">
        <v>300</v>
      </c>
      <c r="H110" s="307" t="s">
        <v>258</v>
      </c>
    </row>
    <row r="111" spans="1:8" ht="12.9" customHeight="1">
      <c r="A111" s="307">
        <v>102</v>
      </c>
      <c r="B111" s="307">
        <v>17</v>
      </c>
      <c r="C111" s="305" t="s">
        <v>297</v>
      </c>
      <c r="D111" s="307" t="s">
        <v>184</v>
      </c>
      <c r="E111" s="307" t="s">
        <v>143</v>
      </c>
      <c r="F111" s="307" t="s">
        <v>1313</v>
      </c>
      <c r="G111" s="307" t="s">
        <v>300</v>
      </c>
      <c r="H111" s="307" t="s">
        <v>258</v>
      </c>
    </row>
    <row r="112" spans="1:8" ht="12.9" customHeight="1">
      <c r="B112" s="327" t="s">
        <v>1335</v>
      </c>
    </row>
    <row r="113" spans="1:8" ht="12.9" customHeight="1">
      <c r="A113" s="307">
        <v>103</v>
      </c>
      <c r="B113" s="307">
        <v>1</v>
      </c>
      <c r="C113" s="305" t="s">
        <v>301</v>
      </c>
      <c r="D113" s="307" t="s">
        <v>64</v>
      </c>
      <c r="E113" s="307" t="s">
        <v>143</v>
      </c>
      <c r="F113" s="307" t="s">
        <v>1313</v>
      </c>
      <c r="G113" s="307" t="s">
        <v>1348</v>
      </c>
      <c r="H113" s="307" t="s">
        <v>258</v>
      </c>
    </row>
    <row r="114" spans="1:8" ht="12.9" customHeight="1">
      <c r="A114" s="307">
        <v>104</v>
      </c>
      <c r="B114" s="307">
        <v>2</v>
      </c>
      <c r="C114" s="305" t="s">
        <v>308</v>
      </c>
      <c r="D114" s="307" t="s">
        <v>309</v>
      </c>
      <c r="E114" s="307" t="s">
        <v>143</v>
      </c>
      <c r="F114" s="307" t="s">
        <v>1313</v>
      </c>
      <c r="G114" s="382" t="s">
        <v>311</v>
      </c>
      <c r="H114" s="307" t="s">
        <v>258</v>
      </c>
    </row>
    <row r="115" spans="1:8" ht="12.9" customHeight="1">
      <c r="A115" s="307">
        <v>105</v>
      </c>
      <c r="B115" s="307">
        <v>3</v>
      </c>
      <c r="C115" s="305" t="s">
        <v>316</v>
      </c>
      <c r="D115" s="307" t="s">
        <v>270</v>
      </c>
      <c r="E115" s="307" t="s">
        <v>143</v>
      </c>
      <c r="F115" s="307" t="s">
        <v>1313</v>
      </c>
      <c r="G115" s="307" t="s">
        <v>325</v>
      </c>
      <c r="H115" s="307" t="s">
        <v>130</v>
      </c>
    </row>
    <row r="116" spans="1:8" ht="12.9" customHeight="1">
      <c r="A116" s="307">
        <v>106</v>
      </c>
      <c r="B116" s="307">
        <v>4</v>
      </c>
      <c r="C116" s="305" t="s">
        <v>306</v>
      </c>
      <c r="D116" s="307" t="s">
        <v>184</v>
      </c>
      <c r="E116" s="307" t="s">
        <v>143</v>
      </c>
      <c r="F116" s="307" t="s">
        <v>1313</v>
      </c>
      <c r="G116" s="382" t="s">
        <v>322</v>
      </c>
      <c r="H116" s="645" t="s">
        <v>2246</v>
      </c>
    </row>
    <row r="117" spans="1:8" ht="12.9" customHeight="1">
      <c r="A117" s="307">
        <v>107</v>
      </c>
      <c r="B117" s="307">
        <v>5</v>
      </c>
      <c r="C117" s="305" t="s">
        <v>312</v>
      </c>
      <c r="D117" s="307" t="s">
        <v>184</v>
      </c>
      <c r="E117" s="307" t="s">
        <v>143</v>
      </c>
      <c r="F117" s="307" t="s">
        <v>1313</v>
      </c>
      <c r="G117" s="382" t="s">
        <v>322</v>
      </c>
      <c r="H117" s="645" t="s">
        <v>2246</v>
      </c>
    </row>
    <row r="118" spans="1:8" ht="12.9" customHeight="1">
      <c r="A118" s="307">
        <v>108</v>
      </c>
      <c r="B118" s="307">
        <v>6</v>
      </c>
      <c r="C118" s="305" t="s">
        <v>314</v>
      </c>
      <c r="D118" s="307" t="s">
        <v>184</v>
      </c>
      <c r="E118" s="307" t="s">
        <v>143</v>
      </c>
      <c r="F118" s="307" t="s">
        <v>1313</v>
      </c>
      <c r="G118" s="382" t="s">
        <v>322</v>
      </c>
      <c r="H118" s="645" t="s">
        <v>2246</v>
      </c>
    </row>
    <row r="119" spans="1:8" ht="12.9" customHeight="1">
      <c r="A119" s="307">
        <v>109</v>
      </c>
      <c r="B119" s="307">
        <v>7</v>
      </c>
      <c r="C119" s="305" t="s">
        <v>320</v>
      </c>
      <c r="D119" s="307" t="s">
        <v>270</v>
      </c>
      <c r="E119" s="307" t="s">
        <v>143</v>
      </c>
      <c r="F119" s="307" t="s">
        <v>1313</v>
      </c>
      <c r="G119" s="382" t="s">
        <v>327</v>
      </c>
      <c r="H119" s="645" t="s">
        <v>2246</v>
      </c>
    </row>
    <row r="120" spans="1:8" ht="12.9" customHeight="1">
      <c r="A120" s="307">
        <v>110</v>
      </c>
      <c r="B120" s="307">
        <v>8</v>
      </c>
      <c r="C120" s="305" t="s">
        <v>284</v>
      </c>
      <c r="D120" s="381" t="s">
        <v>82</v>
      </c>
      <c r="E120" s="307" t="s">
        <v>143</v>
      </c>
      <c r="F120" s="307" t="s">
        <v>1313</v>
      </c>
      <c r="G120" s="382" t="s">
        <v>327</v>
      </c>
      <c r="H120" s="645" t="s">
        <v>2246</v>
      </c>
    </row>
    <row r="121" spans="1:8" ht="12.9" customHeight="1">
      <c r="A121" s="307">
        <v>111</v>
      </c>
      <c r="B121" s="307">
        <v>9</v>
      </c>
      <c r="C121" s="305" t="s">
        <v>288</v>
      </c>
      <c r="D121" s="307" t="s">
        <v>64</v>
      </c>
      <c r="E121" s="307" t="s">
        <v>143</v>
      </c>
      <c r="F121" s="307" t="s">
        <v>1313</v>
      </c>
      <c r="G121" s="381" t="s">
        <v>332</v>
      </c>
      <c r="H121" s="307" t="s">
        <v>1346</v>
      </c>
    </row>
    <row r="122" spans="1:8" ht="12.9" customHeight="1">
      <c r="A122" s="307">
        <v>112</v>
      </c>
      <c r="B122" s="307">
        <v>10</v>
      </c>
      <c r="C122" s="305" t="s">
        <v>324</v>
      </c>
      <c r="D122" s="307" t="s">
        <v>82</v>
      </c>
      <c r="E122" s="307" t="s">
        <v>143</v>
      </c>
      <c r="F122" s="307" t="s">
        <v>1313</v>
      </c>
      <c r="G122" s="381" t="s">
        <v>332</v>
      </c>
      <c r="H122" s="307" t="s">
        <v>1346</v>
      </c>
    </row>
    <row r="123" spans="1:8" ht="12.9" customHeight="1">
      <c r="B123" s="327" t="s">
        <v>328</v>
      </c>
    </row>
    <row r="124" spans="1:8" ht="12.9" customHeight="1">
      <c r="A124" s="307">
        <v>113</v>
      </c>
      <c r="B124" s="307">
        <v>1</v>
      </c>
      <c r="C124" s="305" t="s">
        <v>329</v>
      </c>
      <c r="D124" s="307" t="s">
        <v>330</v>
      </c>
      <c r="E124" s="307" t="s">
        <v>143</v>
      </c>
      <c r="F124" s="307" t="s">
        <v>1313</v>
      </c>
      <c r="G124" s="382" t="s">
        <v>333</v>
      </c>
      <c r="H124" s="307" t="s">
        <v>130</v>
      </c>
    </row>
    <row r="125" spans="1:8" ht="12.9" customHeight="1">
      <c r="A125" s="307">
        <v>114</v>
      </c>
      <c r="B125" s="307">
        <v>2</v>
      </c>
      <c r="C125" s="305" t="s">
        <v>345</v>
      </c>
      <c r="D125" s="307" t="s">
        <v>270</v>
      </c>
      <c r="E125" s="307" t="s">
        <v>143</v>
      </c>
      <c r="F125" s="307" t="s">
        <v>1313</v>
      </c>
      <c r="G125" s="382" t="s">
        <v>350</v>
      </c>
      <c r="H125" s="307" t="s">
        <v>347</v>
      </c>
    </row>
    <row r="126" spans="1:8" ht="12.9" customHeight="1">
      <c r="A126" s="307">
        <v>115</v>
      </c>
      <c r="B126" s="307">
        <v>3</v>
      </c>
      <c r="C126" s="305" t="s">
        <v>348</v>
      </c>
      <c r="D126" s="307" t="s">
        <v>270</v>
      </c>
      <c r="E126" s="307" t="s">
        <v>143</v>
      </c>
      <c r="F126" s="307" t="s">
        <v>1313</v>
      </c>
      <c r="G126" s="382" t="s">
        <v>354</v>
      </c>
      <c r="H126" s="307" t="s">
        <v>258</v>
      </c>
    </row>
    <row r="127" spans="1:8" ht="12.9" customHeight="1">
      <c r="A127" s="307">
        <v>116</v>
      </c>
      <c r="B127" s="307">
        <v>4</v>
      </c>
      <c r="C127" s="305" t="s">
        <v>334</v>
      </c>
      <c r="D127" s="307" t="s">
        <v>184</v>
      </c>
      <c r="E127" s="307" t="s">
        <v>143</v>
      </c>
      <c r="F127" s="307" t="s">
        <v>1313</v>
      </c>
      <c r="G127" s="382" t="s">
        <v>358</v>
      </c>
      <c r="H127" s="307" t="s">
        <v>130</v>
      </c>
    </row>
    <row r="128" spans="1:8" ht="12.9" customHeight="1">
      <c r="A128" s="307">
        <v>117</v>
      </c>
      <c r="B128" s="307">
        <v>5</v>
      </c>
      <c r="C128" s="305" t="s">
        <v>338</v>
      </c>
      <c r="D128" s="307" t="s">
        <v>54</v>
      </c>
      <c r="E128" s="307" t="s">
        <v>143</v>
      </c>
      <c r="F128" s="307" t="s">
        <v>1313</v>
      </c>
      <c r="G128" s="382" t="s">
        <v>358</v>
      </c>
      <c r="H128" s="307" t="s">
        <v>130</v>
      </c>
    </row>
    <row r="129" spans="1:13" ht="12.9" customHeight="1">
      <c r="A129" s="307">
        <v>118</v>
      </c>
      <c r="B129" s="307">
        <v>6</v>
      </c>
      <c r="C129" s="305" t="s">
        <v>356</v>
      </c>
      <c r="D129" s="307" t="s">
        <v>82</v>
      </c>
      <c r="E129" s="307" t="s">
        <v>143</v>
      </c>
      <c r="F129" s="307" t="s">
        <v>1313</v>
      </c>
      <c r="G129" s="382" t="s">
        <v>358</v>
      </c>
      <c r="H129" s="307" t="s">
        <v>347</v>
      </c>
      <c r="L129" s="333">
        <f>6+5.99+29.97</f>
        <v>41.96</v>
      </c>
      <c r="M129" s="333">
        <f>L129-0.14</f>
        <v>41.82</v>
      </c>
    </row>
    <row r="130" spans="1:13" ht="12.9" customHeight="1">
      <c r="A130" s="335"/>
      <c r="B130" s="327" t="s">
        <v>363</v>
      </c>
      <c r="C130" s="335"/>
      <c r="D130" s="307"/>
      <c r="E130" s="307"/>
      <c r="F130" s="307"/>
      <c r="G130" s="383"/>
      <c r="H130" s="335"/>
    </row>
    <row r="131" spans="1:13" ht="12.9" customHeight="1">
      <c r="A131" s="307">
        <v>119</v>
      </c>
      <c r="B131" s="307">
        <v>1</v>
      </c>
      <c r="C131" s="305" t="s">
        <v>352</v>
      </c>
      <c r="D131" s="307" t="s">
        <v>203</v>
      </c>
      <c r="E131" s="307" t="s">
        <v>143</v>
      </c>
      <c r="F131" s="307" t="s">
        <v>1313</v>
      </c>
      <c r="G131" s="382" t="s">
        <v>206</v>
      </c>
      <c r="H131" s="307" t="s">
        <v>130</v>
      </c>
    </row>
    <row r="132" spans="1:13" ht="12.9" customHeight="1">
      <c r="A132" s="307">
        <v>120</v>
      </c>
      <c r="B132" s="307">
        <v>2</v>
      </c>
      <c r="C132" s="305" t="s">
        <v>361</v>
      </c>
      <c r="D132" s="307" t="s">
        <v>203</v>
      </c>
      <c r="E132" s="307" t="s">
        <v>143</v>
      </c>
      <c r="F132" s="307" t="s">
        <v>1313</v>
      </c>
      <c r="G132" s="382" t="s">
        <v>207</v>
      </c>
      <c r="H132" s="307" t="s">
        <v>130</v>
      </c>
    </row>
    <row r="133" spans="1:13" ht="12.9" customHeight="1">
      <c r="A133" s="307">
        <v>121</v>
      </c>
      <c r="B133" s="307">
        <v>3</v>
      </c>
      <c r="C133" s="305" t="s">
        <v>364</v>
      </c>
      <c r="D133" s="307" t="s">
        <v>203</v>
      </c>
      <c r="E133" s="307" t="s">
        <v>143</v>
      </c>
      <c r="F133" s="307" t="s">
        <v>1313</v>
      </c>
      <c r="G133" s="382" t="s">
        <v>367</v>
      </c>
      <c r="H133" s="307" t="s">
        <v>258</v>
      </c>
    </row>
    <row r="134" spans="1:13" ht="12.9" customHeight="1">
      <c r="A134" s="307">
        <v>122</v>
      </c>
      <c r="B134" s="307">
        <v>4</v>
      </c>
      <c r="C134" s="305" t="s">
        <v>359</v>
      </c>
      <c r="D134" s="307" t="s">
        <v>184</v>
      </c>
      <c r="E134" s="307" t="s">
        <v>143</v>
      </c>
      <c r="F134" s="307" t="s">
        <v>1313</v>
      </c>
      <c r="G134" s="382" t="s">
        <v>367</v>
      </c>
      <c r="H134" s="307" t="s">
        <v>258</v>
      </c>
    </row>
    <row r="135" spans="1:13" ht="12.9" customHeight="1">
      <c r="A135" s="307">
        <v>123</v>
      </c>
      <c r="B135" s="307">
        <v>5</v>
      </c>
      <c r="C135" s="305" t="s">
        <v>342</v>
      </c>
      <c r="D135" s="307" t="s">
        <v>64</v>
      </c>
      <c r="E135" s="307" t="s">
        <v>143</v>
      </c>
      <c r="F135" s="307" t="s">
        <v>1313</v>
      </c>
      <c r="G135" s="382" t="s">
        <v>367</v>
      </c>
      <c r="H135" s="307" t="s">
        <v>258</v>
      </c>
    </row>
    <row r="136" spans="1:13" ht="12.9" customHeight="1">
      <c r="A136" s="307">
        <v>124</v>
      </c>
      <c r="B136" s="307">
        <v>6</v>
      </c>
      <c r="C136" s="305" t="s">
        <v>368</v>
      </c>
      <c r="D136" s="307" t="s">
        <v>309</v>
      </c>
      <c r="E136" s="307" t="s">
        <v>143</v>
      </c>
      <c r="F136" s="307" t="s">
        <v>1313</v>
      </c>
      <c r="G136" s="382" t="s">
        <v>1349</v>
      </c>
      <c r="H136" s="307" t="s">
        <v>347</v>
      </c>
    </row>
    <row r="137" spans="1:13" ht="12.9" customHeight="1">
      <c r="A137" s="335"/>
      <c r="B137" s="359" t="s">
        <v>373</v>
      </c>
      <c r="C137" s="305"/>
      <c r="D137" s="307"/>
      <c r="E137" s="335"/>
      <c r="F137" s="335"/>
      <c r="G137" s="383"/>
      <c r="H137" s="307"/>
    </row>
    <row r="138" spans="1:13" ht="12.9" customHeight="1">
      <c r="A138" s="307">
        <v>125</v>
      </c>
      <c r="B138" s="307">
        <v>1</v>
      </c>
      <c r="C138" s="305" t="s">
        <v>370</v>
      </c>
      <c r="D138" s="307" t="s">
        <v>64</v>
      </c>
      <c r="E138" s="307" t="s">
        <v>143</v>
      </c>
      <c r="F138" s="307" t="s">
        <v>1313</v>
      </c>
      <c r="G138" s="382" t="s">
        <v>943</v>
      </c>
      <c r="H138" s="307" t="s">
        <v>258</v>
      </c>
    </row>
    <row r="139" spans="1:13" ht="12.9" customHeight="1">
      <c r="A139" s="307">
        <v>126</v>
      </c>
      <c r="B139" s="307">
        <v>2</v>
      </c>
      <c r="C139" s="305" t="s">
        <v>379</v>
      </c>
      <c r="D139" s="307" t="s">
        <v>380</v>
      </c>
      <c r="E139" s="307" t="s">
        <v>101</v>
      </c>
      <c r="F139" s="307" t="s">
        <v>1320</v>
      </c>
      <c r="G139" s="382" t="s">
        <v>978</v>
      </c>
      <c r="H139" s="307" t="s">
        <v>258</v>
      </c>
    </row>
    <row r="140" spans="1:13" ht="12.9" customHeight="1">
      <c r="A140" s="335"/>
      <c r="B140" s="359" t="s">
        <v>384</v>
      </c>
      <c r="C140" s="307"/>
      <c r="D140" s="307"/>
      <c r="E140" s="307"/>
      <c r="F140" s="307"/>
      <c r="G140" s="382"/>
      <c r="H140" s="335"/>
    </row>
    <row r="141" spans="1:13" ht="12.9" customHeight="1">
      <c r="A141" s="307">
        <v>127</v>
      </c>
      <c r="B141" s="307">
        <v>1</v>
      </c>
      <c r="C141" s="305" t="s">
        <v>374</v>
      </c>
      <c r="D141" s="307" t="s">
        <v>375</v>
      </c>
      <c r="E141" s="307" t="s">
        <v>143</v>
      </c>
      <c r="F141" s="307" t="s">
        <v>1313</v>
      </c>
      <c r="G141" s="382" t="s">
        <v>970</v>
      </c>
      <c r="H141" s="307" t="s">
        <v>130</v>
      </c>
    </row>
    <row r="142" spans="1:13" ht="12.9" customHeight="1">
      <c r="A142" s="307">
        <v>128</v>
      </c>
      <c r="B142" s="307">
        <v>2</v>
      </c>
      <c r="C142" s="305" t="s">
        <v>385</v>
      </c>
      <c r="D142" s="307" t="s">
        <v>64</v>
      </c>
      <c r="E142" s="307" t="s">
        <v>101</v>
      </c>
      <c r="F142" s="307" t="s">
        <v>1320</v>
      </c>
      <c r="G142" s="382" t="s">
        <v>979</v>
      </c>
      <c r="H142" s="307" t="s">
        <v>258</v>
      </c>
    </row>
    <row r="143" spans="1:13" ht="12.9" customHeight="1">
      <c r="A143" s="307">
        <v>129</v>
      </c>
      <c r="B143" s="307">
        <v>3</v>
      </c>
      <c r="C143" s="305" t="s">
        <v>389</v>
      </c>
      <c r="D143" s="307" t="s">
        <v>64</v>
      </c>
      <c r="E143" s="307" t="s">
        <v>101</v>
      </c>
      <c r="F143" s="307" t="s">
        <v>1320</v>
      </c>
      <c r="G143" s="382" t="s">
        <v>391</v>
      </c>
      <c r="H143" s="307" t="s">
        <v>258</v>
      </c>
    </row>
    <row r="144" spans="1:13" ht="12.9" customHeight="1">
      <c r="B144" s="359" t="s">
        <v>401</v>
      </c>
      <c r="C144" s="335"/>
      <c r="D144" s="335"/>
      <c r="E144" s="335"/>
      <c r="F144" s="335"/>
      <c r="G144" s="383"/>
    </row>
    <row r="145" spans="1:8" ht="12.9" customHeight="1">
      <c r="A145" s="307">
        <v>130</v>
      </c>
      <c r="B145" s="307">
        <v>1</v>
      </c>
      <c r="C145" s="305" t="s">
        <v>397</v>
      </c>
      <c r="D145" s="307" t="s">
        <v>64</v>
      </c>
      <c r="E145" s="307" t="s">
        <v>393</v>
      </c>
      <c r="F145" s="307" t="s">
        <v>1313</v>
      </c>
      <c r="G145" s="382" t="s">
        <v>999</v>
      </c>
      <c r="H145" s="307" t="s">
        <v>258</v>
      </c>
    </row>
    <row r="146" spans="1:8" ht="12.9" customHeight="1">
      <c r="A146" s="307">
        <v>131</v>
      </c>
      <c r="B146" s="307">
        <v>2</v>
      </c>
      <c r="C146" s="305" t="s">
        <v>402</v>
      </c>
      <c r="D146" s="307" t="s">
        <v>248</v>
      </c>
      <c r="E146" s="307" t="s">
        <v>393</v>
      </c>
      <c r="F146" s="307" t="s">
        <v>1313</v>
      </c>
      <c r="G146" s="382" t="s">
        <v>421</v>
      </c>
      <c r="H146" s="307" t="s">
        <v>258</v>
      </c>
    </row>
    <row r="147" spans="1:8" ht="12.9" customHeight="1">
      <c r="A147" s="307">
        <v>132</v>
      </c>
      <c r="B147" s="307">
        <v>3</v>
      </c>
      <c r="C147" s="305" t="s">
        <v>405</v>
      </c>
      <c r="D147" s="307" t="s">
        <v>157</v>
      </c>
      <c r="E147" s="307" t="s">
        <v>393</v>
      </c>
      <c r="F147" s="307" t="s">
        <v>1313</v>
      </c>
      <c r="G147" s="382" t="s">
        <v>423</v>
      </c>
      <c r="H147" s="307" t="s">
        <v>258</v>
      </c>
    </row>
    <row r="148" spans="1:8" ht="12.9" customHeight="1">
      <c r="A148" s="307">
        <v>133</v>
      </c>
      <c r="B148" s="307">
        <v>4</v>
      </c>
      <c r="C148" s="305" t="s">
        <v>422</v>
      </c>
      <c r="D148" s="307" t="s">
        <v>64</v>
      </c>
      <c r="E148" s="307" t="s">
        <v>393</v>
      </c>
      <c r="F148" s="307" t="s">
        <v>1313</v>
      </c>
      <c r="G148" s="382" t="s">
        <v>423</v>
      </c>
      <c r="H148" s="307" t="s">
        <v>258</v>
      </c>
    </row>
    <row r="149" spans="1:8" ht="12.9" customHeight="1">
      <c r="A149" s="307">
        <v>134</v>
      </c>
      <c r="B149" s="307">
        <v>5</v>
      </c>
      <c r="C149" s="305" t="s">
        <v>413</v>
      </c>
      <c r="D149" s="307" t="s">
        <v>122</v>
      </c>
      <c r="E149" s="307" t="s">
        <v>55</v>
      </c>
      <c r="F149" s="307" t="s">
        <v>1313</v>
      </c>
      <c r="G149" s="382" t="s">
        <v>425</v>
      </c>
      <c r="H149" s="307" t="s">
        <v>414</v>
      </c>
    </row>
    <row r="150" spans="1:8" ht="12.9" customHeight="1">
      <c r="A150" s="307">
        <v>135</v>
      </c>
      <c r="B150" s="307">
        <v>6</v>
      </c>
      <c r="C150" s="305" t="s">
        <v>419</v>
      </c>
      <c r="D150" s="307" t="s">
        <v>82</v>
      </c>
      <c r="E150" s="307" t="s">
        <v>55</v>
      </c>
      <c r="F150" s="307" t="s">
        <v>1313</v>
      </c>
      <c r="G150" s="382" t="s">
        <v>426</v>
      </c>
      <c r="H150" s="307" t="s">
        <v>414</v>
      </c>
    </row>
    <row r="151" spans="1:8" ht="12.9" customHeight="1">
      <c r="A151" s="307">
        <v>136</v>
      </c>
      <c r="B151" s="307">
        <v>7</v>
      </c>
      <c r="C151" s="305" t="s">
        <v>424</v>
      </c>
      <c r="D151" s="307" t="s">
        <v>82</v>
      </c>
      <c r="E151" s="307" t="s">
        <v>55</v>
      </c>
      <c r="F151" s="307" t="s">
        <v>1313</v>
      </c>
      <c r="G151" s="382" t="s">
        <v>430</v>
      </c>
      <c r="H151" s="307" t="s">
        <v>414</v>
      </c>
    </row>
    <row r="152" spans="1:8" ht="12.9" customHeight="1">
      <c r="A152" s="307">
        <v>137</v>
      </c>
      <c r="B152" s="307">
        <v>8</v>
      </c>
      <c r="C152" s="305" t="s">
        <v>415</v>
      </c>
      <c r="D152" s="307" t="s">
        <v>82</v>
      </c>
      <c r="E152" s="307" t="s">
        <v>55</v>
      </c>
      <c r="F152" s="307" t="s">
        <v>1313</v>
      </c>
      <c r="G152" s="382" t="s">
        <v>430</v>
      </c>
      <c r="H152" s="645" t="s">
        <v>2246</v>
      </c>
    </row>
    <row r="153" spans="1:8" ht="12.9" customHeight="1">
      <c r="A153" s="307">
        <v>138</v>
      </c>
      <c r="B153" s="307">
        <v>9</v>
      </c>
      <c r="C153" s="305" t="s">
        <v>428</v>
      </c>
      <c r="D153" s="307" t="s">
        <v>82</v>
      </c>
      <c r="E153" s="307" t="s">
        <v>55</v>
      </c>
      <c r="F153" s="307" t="s">
        <v>1313</v>
      </c>
      <c r="G153" s="382" t="s">
        <v>435</v>
      </c>
      <c r="H153" s="307" t="s">
        <v>414</v>
      </c>
    </row>
    <row r="154" spans="1:8" ht="12.9" customHeight="1">
      <c r="A154" s="307">
        <v>139</v>
      </c>
      <c r="B154" s="307">
        <v>10</v>
      </c>
      <c r="C154" s="305" t="s">
        <v>444</v>
      </c>
      <c r="D154" s="307" t="s">
        <v>445</v>
      </c>
      <c r="E154" s="307" t="s">
        <v>101</v>
      </c>
      <c r="F154" s="307" t="s">
        <v>1313</v>
      </c>
      <c r="G154" s="382" t="s">
        <v>446</v>
      </c>
      <c r="H154" s="307" t="s">
        <v>258</v>
      </c>
    </row>
    <row r="155" spans="1:8" ht="12.9" customHeight="1">
      <c r="A155" s="307">
        <v>140</v>
      </c>
      <c r="B155" s="307">
        <v>11</v>
      </c>
      <c r="C155" s="305" t="s">
        <v>431</v>
      </c>
      <c r="D155" s="307" t="s">
        <v>64</v>
      </c>
      <c r="E155" s="307" t="s">
        <v>55</v>
      </c>
      <c r="F155" s="307" t="s">
        <v>1313</v>
      </c>
      <c r="G155" s="382" t="s">
        <v>446</v>
      </c>
      <c r="H155" s="307" t="s">
        <v>258</v>
      </c>
    </row>
    <row r="156" spans="1:8" ht="12.9" customHeight="1">
      <c r="A156" s="307">
        <v>141</v>
      </c>
      <c r="B156" s="307">
        <v>12</v>
      </c>
      <c r="C156" s="305" t="s">
        <v>447</v>
      </c>
      <c r="D156" s="307" t="s">
        <v>54</v>
      </c>
      <c r="E156" s="307" t="s">
        <v>101</v>
      </c>
      <c r="F156" s="307" t="s">
        <v>1320</v>
      </c>
      <c r="G156" s="382" t="s">
        <v>462</v>
      </c>
      <c r="H156" s="307" t="s">
        <v>80</v>
      </c>
    </row>
    <row r="157" spans="1:8" ht="12.9" customHeight="1">
      <c r="A157" s="307">
        <v>142</v>
      </c>
      <c r="B157" s="307">
        <v>13</v>
      </c>
      <c r="C157" s="305" t="s">
        <v>408</v>
      </c>
      <c r="D157" s="307" t="s">
        <v>54</v>
      </c>
      <c r="E157" s="307" t="s">
        <v>393</v>
      </c>
      <c r="F157" s="307" t="s">
        <v>1313</v>
      </c>
      <c r="G157" s="382" t="s">
        <v>454</v>
      </c>
      <c r="H157" s="307" t="s">
        <v>396</v>
      </c>
    </row>
    <row r="158" spans="1:8" ht="12.9" customHeight="1">
      <c r="A158" s="307">
        <v>143</v>
      </c>
      <c r="B158" s="307">
        <v>14</v>
      </c>
      <c r="C158" s="305" t="s">
        <v>392</v>
      </c>
      <c r="D158" s="307" t="s">
        <v>203</v>
      </c>
      <c r="E158" s="307" t="s">
        <v>393</v>
      </c>
      <c r="F158" s="307" t="s">
        <v>1313</v>
      </c>
      <c r="G158" s="382" t="s">
        <v>454</v>
      </c>
      <c r="H158" s="307" t="s">
        <v>396</v>
      </c>
    </row>
    <row r="159" spans="1:8" ht="12.9" customHeight="1">
      <c r="B159" s="359" t="s">
        <v>452</v>
      </c>
    </row>
    <row r="160" spans="1:8" ht="12.9" customHeight="1">
      <c r="A160" s="307">
        <v>144</v>
      </c>
      <c r="B160" s="307">
        <v>1</v>
      </c>
      <c r="C160" s="305" t="s">
        <v>439</v>
      </c>
      <c r="D160" s="307" t="s">
        <v>157</v>
      </c>
      <c r="E160" s="307" t="s">
        <v>55</v>
      </c>
      <c r="F160" s="307" t="s">
        <v>1313</v>
      </c>
      <c r="G160" s="382" t="s">
        <v>455</v>
      </c>
      <c r="H160" s="307" t="s">
        <v>258</v>
      </c>
    </row>
    <row r="161" spans="1:8" ht="12.9" customHeight="1">
      <c r="A161" s="307">
        <v>145</v>
      </c>
      <c r="B161" s="307">
        <v>2</v>
      </c>
      <c r="C161" s="305" t="s">
        <v>456</v>
      </c>
      <c r="D161" s="315" t="s">
        <v>309</v>
      </c>
      <c r="E161" s="307" t="s">
        <v>55</v>
      </c>
      <c r="F161" s="307" t="s">
        <v>1313</v>
      </c>
      <c r="G161" s="382" t="s">
        <v>1350</v>
      </c>
      <c r="H161" s="307" t="s">
        <v>258</v>
      </c>
    </row>
    <row r="162" spans="1:8" ht="12.9" customHeight="1">
      <c r="A162" s="307">
        <v>146</v>
      </c>
      <c r="B162" s="307">
        <v>3</v>
      </c>
      <c r="C162" s="305" t="s">
        <v>441</v>
      </c>
      <c r="D162" s="307" t="s">
        <v>82</v>
      </c>
      <c r="E162" s="307" t="s">
        <v>55</v>
      </c>
      <c r="F162" s="307" t="s">
        <v>1313</v>
      </c>
      <c r="G162" s="307" t="s">
        <v>465</v>
      </c>
      <c r="H162" s="307" t="s">
        <v>414</v>
      </c>
    </row>
    <row r="163" spans="1:8" ht="12.9" customHeight="1">
      <c r="A163" s="307">
        <v>147</v>
      </c>
      <c r="B163" s="307">
        <v>4</v>
      </c>
      <c r="C163" s="305" t="s">
        <v>449</v>
      </c>
      <c r="D163" s="307" t="s">
        <v>82</v>
      </c>
      <c r="E163" s="307" t="s">
        <v>55</v>
      </c>
      <c r="F163" s="307" t="s">
        <v>1313</v>
      </c>
      <c r="G163" s="307" t="s">
        <v>465</v>
      </c>
      <c r="H163" s="307" t="s">
        <v>1351</v>
      </c>
    </row>
    <row r="164" spans="1:8" ht="12.9" customHeight="1">
      <c r="A164" s="307">
        <v>148</v>
      </c>
      <c r="B164" s="307">
        <v>5</v>
      </c>
      <c r="C164" s="305" t="s">
        <v>434</v>
      </c>
      <c r="D164" s="307" t="s">
        <v>82</v>
      </c>
      <c r="E164" s="307" t="s">
        <v>55</v>
      </c>
      <c r="F164" s="307" t="s">
        <v>1313</v>
      </c>
      <c r="G164" s="307" t="s">
        <v>465</v>
      </c>
      <c r="H164" s="307" t="s">
        <v>414</v>
      </c>
    </row>
    <row r="165" spans="1:8" ht="12.9" customHeight="1">
      <c r="A165" s="307">
        <v>149</v>
      </c>
      <c r="B165" s="307">
        <v>6</v>
      </c>
      <c r="C165" s="305" t="s">
        <v>453</v>
      </c>
      <c r="D165" s="307" t="s">
        <v>82</v>
      </c>
      <c r="E165" s="307" t="s">
        <v>55</v>
      </c>
      <c r="F165" s="307" t="s">
        <v>1313</v>
      </c>
      <c r="G165" s="307" t="s">
        <v>465</v>
      </c>
      <c r="H165" s="645" t="s">
        <v>2246</v>
      </c>
    </row>
    <row r="166" spans="1:8" ht="12.9" customHeight="1">
      <c r="A166" s="307">
        <v>150</v>
      </c>
      <c r="B166" s="307">
        <v>7</v>
      </c>
      <c r="C166" s="305" t="s">
        <v>437</v>
      </c>
      <c r="D166" s="307" t="s">
        <v>64</v>
      </c>
      <c r="E166" s="307" t="s">
        <v>55</v>
      </c>
      <c r="F166" s="307" t="s">
        <v>1313</v>
      </c>
      <c r="G166" s="307" t="s">
        <v>465</v>
      </c>
      <c r="H166" s="645" t="s">
        <v>2246</v>
      </c>
    </row>
    <row r="167" spans="1:8" ht="12.9" customHeight="1">
      <c r="A167" s="307">
        <v>151</v>
      </c>
      <c r="B167" s="307">
        <v>8</v>
      </c>
      <c r="C167" s="305" t="s">
        <v>464</v>
      </c>
      <c r="D167" s="307" t="s">
        <v>82</v>
      </c>
      <c r="E167" s="307" t="s">
        <v>55</v>
      </c>
      <c r="F167" s="307" t="s">
        <v>1313</v>
      </c>
      <c r="G167" s="307" t="s">
        <v>469</v>
      </c>
      <c r="H167" s="307" t="s">
        <v>414</v>
      </c>
    </row>
    <row r="168" spans="1:8" ht="12.9" customHeight="1">
      <c r="A168" s="307">
        <v>152</v>
      </c>
      <c r="B168" s="307">
        <v>9</v>
      </c>
      <c r="C168" s="305" t="s">
        <v>458</v>
      </c>
      <c r="D168" s="307" t="s">
        <v>459</v>
      </c>
      <c r="E168" s="307" t="s">
        <v>55</v>
      </c>
      <c r="F168" s="307" t="s">
        <v>1313</v>
      </c>
      <c r="G168" s="307" t="s">
        <v>469</v>
      </c>
      <c r="H168" s="307" t="s">
        <v>258</v>
      </c>
    </row>
    <row r="169" spans="1:8" ht="12.9" customHeight="1">
      <c r="A169" s="307">
        <v>153</v>
      </c>
      <c r="B169" s="307">
        <v>10</v>
      </c>
      <c r="C169" s="305" t="s">
        <v>461</v>
      </c>
      <c r="D169" s="307" t="s">
        <v>122</v>
      </c>
      <c r="E169" s="307" t="s">
        <v>101</v>
      </c>
      <c r="F169" s="307" t="s">
        <v>1320</v>
      </c>
      <c r="G169" s="307" t="s">
        <v>1352</v>
      </c>
      <c r="H169" s="307" t="s">
        <v>258</v>
      </c>
    </row>
    <row r="170" spans="1:8" ht="12.9" customHeight="1">
      <c r="A170" s="307">
        <v>154</v>
      </c>
      <c r="B170" s="307">
        <v>11</v>
      </c>
      <c r="C170" s="305" t="s">
        <v>467</v>
      </c>
      <c r="D170" s="307" t="s">
        <v>122</v>
      </c>
      <c r="E170" s="307" t="s">
        <v>143</v>
      </c>
      <c r="F170" s="307" t="s">
        <v>1313</v>
      </c>
      <c r="G170" s="307" t="s">
        <v>1352</v>
      </c>
      <c r="H170" s="645" t="s">
        <v>2246</v>
      </c>
    </row>
    <row r="171" spans="1:8" ht="12.9" customHeight="1">
      <c r="A171" s="307">
        <v>155</v>
      </c>
      <c r="B171" s="307">
        <v>12</v>
      </c>
      <c r="C171" s="305" t="s">
        <v>470</v>
      </c>
      <c r="D171" s="307" t="s">
        <v>64</v>
      </c>
      <c r="E171" s="307" t="s">
        <v>55</v>
      </c>
      <c r="F171" s="307" t="s">
        <v>1313</v>
      </c>
      <c r="G171" s="307" t="s">
        <v>476</v>
      </c>
      <c r="H171" s="307" t="s">
        <v>414</v>
      </c>
    </row>
    <row r="172" spans="1:8" ht="12.9" customHeight="1">
      <c r="A172" s="307">
        <v>156</v>
      </c>
      <c r="B172" s="307">
        <v>13</v>
      </c>
      <c r="C172" s="305" t="s">
        <v>480</v>
      </c>
      <c r="D172" s="315" t="s">
        <v>82</v>
      </c>
      <c r="E172" s="307" t="s">
        <v>55</v>
      </c>
      <c r="F172" s="307" t="s">
        <v>1313</v>
      </c>
      <c r="G172" s="307" t="s">
        <v>1018</v>
      </c>
      <c r="H172" s="307" t="s">
        <v>414</v>
      </c>
    </row>
    <row r="173" spans="1:8" ht="12.9" customHeight="1">
      <c r="A173" s="307">
        <v>157</v>
      </c>
      <c r="B173" s="307">
        <v>14</v>
      </c>
      <c r="C173" s="305" t="s">
        <v>474</v>
      </c>
      <c r="D173" s="307" t="s">
        <v>64</v>
      </c>
      <c r="E173" s="307" t="s">
        <v>55</v>
      </c>
      <c r="F173" s="307" t="s">
        <v>1313</v>
      </c>
      <c r="G173" s="307" t="s">
        <v>1018</v>
      </c>
      <c r="H173" s="307" t="s">
        <v>414</v>
      </c>
    </row>
    <row r="174" spans="1:8" ht="12.9" customHeight="1">
      <c r="A174" s="307">
        <v>158</v>
      </c>
      <c r="B174" s="307">
        <v>15</v>
      </c>
      <c r="C174" s="305" t="s">
        <v>483</v>
      </c>
      <c r="D174" s="307" t="s">
        <v>184</v>
      </c>
      <c r="E174" s="307" t="s">
        <v>393</v>
      </c>
      <c r="F174" s="307" t="s">
        <v>1313</v>
      </c>
      <c r="G174" s="307" t="s">
        <v>1021</v>
      </c>
      <c r="H174" s="307" t="s">
        <v>396</v>
      </c>
    </row>
    <row r="175" spans="1:8" ht="12.9" customHeight="1">
      <c r="A175" s="307">
        <v>159</v>
      </c>
      <c r="B175" s="307">
        <v>16</v>
      </c>
      <c r="C175" s="305" t="s">
        <v>477</v>
      </c>
      <c r="D175" s="307" t="s">
        <v>64</v>
      </c>
      <c r="E175" s="307" t="s">
        <v>101</v>
      </c>
      <c r="F175" s="307" t="s">
        <v>1320</v>
      </c>
      <c r="G175" s="307" t="s">
        <v>1021</v>
      </c>
      <c r="H175" s="307" t="s">
        <v>258</v>
      </c>
    </row>
    <row r="176" spans="1:8" ht="12.9" customHeight="1">
      <c r="B176" s="359" t="s">
        <v>484</v>
      </c>
    </row>
    <row r="177" spans="1:8" ht="12.9" customHeight="1">
      <c r="A177" s="307">
        <v>160</v>
      </c>
      <c r="B177" s="307">
        <v>1</v>
      </c>
      <c r="C177" s="305" t="s">
        <v>485</v>
      </c>
      <c r="D177" s="307" t="s">
        <v>486</v>
      </c>
      <c r="E177" s="307" t="s">
        <v>393</v>
      </c>
      <c r="F177" s="307" t="s">
        <v>1313</v>
      </c>
      <c r="G177" s="307" t="s">
        <v>488</v>
      </c>
      <c r="H177" s="307" t="s">
        <v>258</v>
      </c>
    </row>
    <row r="178" spans="1:8" ht="12.9" customHeight="1">
      <c r="B178" s="359" t="s">
        <v>1056</v>
      </c>
    </row>
    <row r="179" spans="1:8" ht="12.9" customHeight="1">
      <c r="A179" s="307">
        <v>161</v>
      </c>
      <c r="B179" s="307">
        <v>1</v>
      </c>
      <c r="C179" s="305" t="s">
        <v>489</v>
      </c>
      <c r="D179" s="307" t="s">
        <v>82</v>
      </c>
      <c r="E179" s="307" t="s">
        <v>55</v>
      </c>
      <c r="F179" s="307" t="s">
        <v>1313</v>
      </c>
      <c r="G179" s="307" t="s">
        <v>1065</v>
      </c>
      <c r="H179" s="307" t="s">
        <v>258</v>
      </c>
    </row>
    <row r="180" spans="1:8" ht="12.9" customHeight="1">
      <c r="A180" s="307">
        <v>162</v>
      </c>
      <c r="B180" s="307">
        <v>2</v>
      </c>
      <c r="C180" s="305" t="s">
        <v>493</v>
      </c>
      <c r="D180" s="307" t="s">
        <v>82</v>
      </c>
      <c r="E180" s="307" t="s">
        <v>55</v>
      </c>
      <c r="F180" s="307" t="s">
        <v>1313</v>
      </c>
      <c r="G180" s="307" t="s">
        <v>1065</v>
      </c>
      <c r="H180" s="307" t="s">
        <v>258</v>
      </c>
    </row>
    <row r="181" spans="1:8" ht="12.9" customHeight="1">
      <c r="B181" s="366">
        <v>45682</v>
      </c>
    </row>
    <row r="182" spans="1:8" ht="12.9" customHeight="1">
      <c r="A182" s="307">
        <v>163</v>
      </c>
      <c r="B182" s="307">
        <v>1</v>
      </c>
      <c r="C182" s="305" t="s">
        <v>544</v>
      </c>
      <c r="D182" s="307" t="s">
        <v>248</v>
      </c>
      <c r="E182" s="307" t="s">
        <v>393</v>
      </c>
      <c r="F182" s="307" t="s">
        <v>1313</v>
      </c>
      <c r="G182" s="307" t="s">
        <v>549</v>
      </c>
      <c r="H182" s="307" t="s">
        <v>511</v>
      </c>
    </row>
    <row r="183" spans="1:8" ht="12.9" customHeight="1">
      <c r="A183" s="307">
        <v>164</v>
      </c>
      <c r="B183" s="307">
        <v>2</v>
      </c>
      <c r="C183" s="305" t="s">
        <v>554</v>
      </c>
      <c r="D183" s="307" t="s">
        <v>203</v>
      </c>
      <c r="E183" s="307" t="s">
        <v>393</v>
      </c>
      <c r="F183" s="307" t="s">
        <v>1313</v>
      </c>
      <c r="G183" s="645" t="s">
        <v>1342</v>
      </c>
      <c r="H183" s="307" t="s">
        <v>511</v>
      </c>
    </row>
    <row r="184" spans="1:8" ht="12.9" customHeight="1">
      <c r="A184" s="307">
        <v>165</v>
      </c>
      <c r="B184" s="307">
        <v>3</v>
      </c>
      <c r="C184" s="305" t="s">
        <v>591</v>
      </c>
      <c r="D184" s="307" t="s">
        <v>203</v>
      </c>
      <c r="E184" s="307" t="s">
        <v>143</v>
      </c>
      <c r="F184" s="307" t="s">
        <v>1313</v>
      </c>
      <c r="G184" s="307" t="s">
        <v>590</v>
      </c>
      <c r="H184" s="307" t="s">
        <v>1344</v>
      </c>
    </row>
    <row r="185" spans="1:8" ht="12.9" customHeight="1">
      <c r="A185" s="307">
        <v>166</v>
      </c>
      <c r="B185" s="307">
        <v>4</v>
      </c>
      <c r="C185" s="305" t="s">
        <v>582</v>
      </c>
      <c r="D185" s="307" t="s">
        <v>64</v>
      </c>
      <c r="E185" s="307" t="s">
        <v>55</v>
      </c>
      <c r="F185" s="307" t="s">
        <v>1313</v>
      </c>
      <c r="G185" s="307" t="s">
        <v>594</v>
      </c>
      <c r="H185" s="307" t="s">
        <v>1353</v>
      </c>
    </row>
    <row r="186" spans="1:8" ht="12.9" customHeight="1">
      <c r="A186" s="307">
        <v>167</v>
      </c>
      <c r="B186" s="307">
        <v>5</v>
      </c>
      <c r="C186" s="305" t="s">
        <v>552</v>
      </c>
      <c r="D186" s="307" t="s">
        <v>64</v>
      </c>
      <c r="E186" s="307" t="s">
        <v>55</v>
      </c>
      <c r="F186" s="307" t="s">
        <v>1313</v>
      </c>
      <c r="G186" s="307" t="s">
        <v>594</v>
      </c>
      <c r="H186" s="307" t="s">
        <v>1353</v>
      </c>
    </row>
    <row r="187" spans="1:8" ht="12.9" customHeight="1">
      <c r="A187" s="307">
        <v>168</v>
      </c>
      <c r="B187" s="307">
        <v>6</v>
      </c>
      <c r="C187" s="305" t="s">
        <v>566</v>
      </c>
      <c r="D187" s="307" t="s">
        <v>64</v>
      </c>
      <c r="E187" s="307" t="s">
        <v>55</v>
      </c>
      <c r="F187" s="307" t="s">
        <v>1313</v>
      </c>
      <c r="G187" s="307" t="s">
        <v>594</v>
      </c>
      <c r="H187" s="307" t="s">
        <v>1353</v>
      </c>
    </row>
    <row r="188" spans="1:8" ht="12.9" customHeight="1">
      <c r="A188" s="307">
        <v>169</v>
      </c>
      <c r="B188" s="307">
        <v>7</v>
      </c>
      <c r="C188" s="305" t="s">
        <v>1080</v>
      </c>
      <c r="D188" s="307" t="s">
        <v>64</v>
      </c>
      <c r="E188" s="307" t="s">
        <v>55</v>
      </c>
      <c r="F188" s="307" t="s">
        <v>1313</v>
      </c>
      <c r="G188" s="307" t="s">
        <v>594</v>
      </c>
      <c r="H188" s="307" t="s">
        <v>1353</v>
      </c>
    </row>
    <row r="189" spans="1:8" ht="12.9" customHeight="1">
      <c r="A189" s="307">
        <v>170</v>
      </c>
      <c r="B189" s="307">
        <v>8</v>
      </c>
      <c r="C189" s="305" t="s">
        <v>568</v>
      </c>
      <c r="D189" s="307" t="s">
        <v>64</v>
      </c>
      <c r="E189" s="307" t="s">
        <v>55</v>
      </c>
      <c r="F189" s="307" t="s">
        <v>1313</v>
      </c>
      <c r="G189" s="307" t="s">
        <v>598</v>
      </c>
      <c r="H189" s="307" t="s">
        <v>1353</v>
      </c>
    </row>
    <row r="190" spans="1:8" ht="12.9" customHeight="1">
      <c r="A190" s="307">
        <v>171</v>
      </c>
      <c r="B190" s="307">
        <v>9</v>
      </c>
      <c r="C190" s="305" t="s">
        <v>520</v>
      </c>
      <c r="D190" s="307" t="s">
        <v>64</v>
      </c>
      <c r="E190" s="307" t="s">
        <v>55</v>
      </c>
      <c r="F190" s="307" t="s">
        <v>1313</v>
      </c>
      <c r="G190" s="307" t="s">
        <v>598</v>
      </c>
      <c r="H190" s="307" t="s">
        <v>511</v>
      </c>
    </row>
    <row r="191" spans="1:8" ht="12.9" customHeight="1">
      <c r="A191" s="307">
        <v>172</v>
      </c>
      <c r="B191" s="307">
        <v>10</v>
      </c>
      <c r="C191" s="305" t="s">
        <v>537</v>
      </c>
      <c r="D191" s="307" t="s">
        <v>517</v>
      </c>
      <c r="E191" s="307" t="s">
        <v>55</v>
      </c>
      <c r="F191" s="307" t="s">
        <v>1313</v>
      </c>
      <c r="G191" s="307" t="s">
        <v>598</v>
      </c>
      <c r="H191" s="307" t="s">
        <v>511</v>
      </c>
    </row>
    <row r="192" spans="1:8" ht="12.9" customHeight="1">
      <c r="A192" s="307">
        <v>173</v>
      </c>
      <c r="B192" s="307">
        <v>11</v>
      </c>
      <c r="C192" s="305" t="s">
        <v>541</v>
      </c>
      <c r="D192" s="307" t="s">
        <v>64</v>
      </c>
      <c r="E192" s="307" t="s">
        <v>55</v>
      </c>
      <c r="F192" s="307" t="s">
        <v>1313</v>
      </c>
      <c r="G192" s="307" t="s">
        <v>598</v>
      </c>
      <c r="H192" s="307" t="s">
        <v>1353</v>
      </c>
    </row>
    <row r="193" spans="1:8" ht="12.9" customHeight="1">
      <c r="A193" s="307">
        <v>174</v>
      </c>
      <c r="B193" s="307">
        <v>12</v>
      </c>
      <c r="C193" s="305" t="s">
        <v>539</v>
      </c>
      <c r="D193" s="307" t="s">
        <v>64</v>
      </c>
      <c r="E193" s="307" t="s">
        <v>55</v>
      </c>
      <c r="F193" s="307" t="s">
        <v>1313</v>
      </c>
      <c r="G193" s="307" t="s">
        <v>598</v>
      </c>
      <c r="H193" s="307" t="s">
        <v>1353</v>
      </c>
    </row>
    <row r="194" spans="1:8" ht="12.9" customHeight="1">
      <c r="A194" s="307">
        <v>175</v>
      </c>
      <c r="B194" s="307">
        <v>13</v>
      </c>
      <c r="C194" s="305" t="s">
        <v>534</v>
      </c>
      <c r="D194" s="307" t="s">
        <v>54</v>
      </c>
      <c r="E194" s="307" t="s">
        <v>55</v>
      </c>
      <c r="F194" s="307" t="s">
        <v>1313</v>
      </c>
      <c r="G194" s="307" t="s">
        <v>601</v>
      </c>
      <c r="H194" s="307" t="s">
        <v>1353</v>
      </c>
    </row>
    <row r="195" spans="1:8" ht="12.9" customHeight="1">
      <c r="A195" s="307">
        <v>176</v>
      </c>
      <c r="B195" s="307">
        <v>14</v>
      </c>
      <c r="C195" s="305" t="s">
        <v>522</v>
      </c>
      <c r="D195" s="307" t="s">
        <v>64</v>
      </c>
      <c r="E195" s="307" t="s">
        <v>55</v>
      </c>
      <c r="F195" s="307" t="s">
        <v>1313</v>
      </c>
      <c r="G195" s="307" t="s">
        <v>601</v>
      </c>
      <c r="H195" s="307" t="s">
        <v>1353</v>
      </c>
    </row>
    <row r="196" spans="1:8" ht="12.9" customHeight="1">
      <c r="A196" s="307">
        <v>177</v>
      </c>
      <c r="B196" s="307">
        <v>15</v>
      </c>
      <c r="C196" s="305" t="s">
        <v>516</v>
      </c>
      <c r="D196" s="307" t="s">
        <v>517</v>
      </c>
      <c r="E196" s="307" t="s">
        <v>55</v>
      </c>
      <c r="F196" s="307" t="s">
        <v>1313</v>
      </c>
      <c r="G196" s="307" t="s">
        <v>601</v>
      </c>
      <c r="H196" s="307" t="s">
        <v>1353</v>
      </c>
    </row>
    <row r="197" spans="1:8" ht="12.9" customHeight="1">
      <c r="A197" s="307">
        <v>178</v>
      </c>
      <c r="B197" s="307">
        <v>16</v>
      </c>
      <c r="C197" s="650" t="s">
        <v>589</v>
      </c>
      <c r="D197" s="645" t="s">
        <v>64</v>
      </c>
      <c r="E197" s="645" t="s">
        <v>143</v>
      </c>
      <c r="F197" s="307" t="s">
        <v>1313</v>
      </c>
      <c r="G197" s="645" t="s">
        <v>1105</v>
      </c>
      <c r="H197" s="645" t="s">
        <v>511</v>
      </c>
    </row>
    <row r="198" spans="1:8" ht="12.9" customHeight="1">
      <c r="A198" s="307">
        <v>179</v>
      </c>
      <c r="B198" s="307">
        <v>17</v>
      </c>
      <c r="C198" s="650" t="s">
        <v>608</v>
      </c>
      <c r="D198" s="645" t="s">
        <v>64</v>
      </c>
      <c r="E198" s="645" t="s">
        <v>143</v>
      </c>
      <c r="F198" s="307" t="s">
        <v>1313</v>
      </c>
      <c r="G198" s="645" t="s">
        <v>1105</v>
      </c>
      <c r="H198" s="645" t="s">
        <v>511</v>
      </c>
    </row>
    <row r="199" spans="1:8" ht="12.9" customHeight="1">
      <c r="A199" s="307">
        <v>180</v>
      </c>
      <c r="B199" s="307">
        <v>18</v>
      </c>
      <c r="C199" s="650" t="s">
        <v>599</v>
      </c>
      <c r="D199" s="645" t="s">
        <v>2242</v>
      </c>
      <c r="E199" s="645" t="s">
        <v>143</v>
      </c>
      <c r="F199" s="307" t="s">
        <v>1313</v>
      </c>
      <c r="G199" s="645" t="s">
        <v>1105</v>
      </c>
      <c r="H199" s="645" t="s">
        <v>1353</v>
      </c>
    </row>
    <row r="200" spans="1:8" ht="12.9" customHeight="1">
      <c r="A200" s="307"/>
      <c r="B200" s="634" t="s">
        <v>1354</v>
      </c>
      <c r="C200" s="307"/>
      <c r="D200" s="307"/>
      <c r="E200" s="307"/>
      <c r="F200" s="307"/>
      <c r="G200" s="307"/>
      <c r="H200" s="307"/>
    </row>
    <row r="201" spans="1:8" ht="12.9" customHeight="1">
      <c r="A201" s="307">
        <v>181</v>
      </c>
      <c r="B201" s="307">
        <v>1</v>
      </c>
      <c r="C201" s="305" t="s">
        <v>504</v>
      </c>
      <c r="D201" s="307" t="s">
        <v>64</v>
      </c>
      <c r="E201" s="307" t="s">
        <v>55</v>
      </c>
      <c r="F201" s="307" t="s">
        <v>1313</v>
      </c>
      <c r="G201" s="307" t="s">
        <v>609</v>
      </c>
      <c r="H201" s="307" t="s">
        <v>511</v>
      </c>
    </row>
    <row r="202" spans="1:8" ht="12.9" customHeight="1">
      <c r="A202" s="307">
        <v>182</v>
      </c>
      <c r="B202" s="307">
        <v>2</v>
      </c>
      <c r="C202" s="305" t="s">
        <v>496</v>
      </c>
      <c r="D202" s="307" t="s">
        <v>64</v>
      </c>
      <c r="E202" s="307" t="s">
        <v>55</v>
      </c>
      <c r="F202" s="307" t="s">
        <v>1313</v>
      </c>
      <c r="G202" s="307" t="s">
        <v>609</v>
      </c>
      <c r="H202" s="307" t="s">
        <v>511</v>
      </c>
    </row>
    <row r="203" spans="1:8" ht="12.9" customHeight="1">
      <c r="A203" s="307">
        <v>183</v>
      </c>
      <c r="B203" s="307">
        <v>3</v>
      </c>
      <c r="C203" s="305" t="s">
        <v>513</v>
      </c>
      <c r="D203" s="307" t="s">
        <v>64</v>
      </c>
      <c r="E203" s="307" t="s">
        <v>55</v>
      </c>
      <c r="F203" s="307" t="s">
        <v>1313</v>
      </c>
      <c r="G203" s="307" t="s">
        <v>609</v>
      </c>
      <c r="H203" s="307" t="s">
        <v>511</v>
      </c>
    </row>
    <row r="204" spans="1:8" ht="12.9" customHeight="1">
      <c r="A204" s="307">
        <v>184</v>
      </c>
      <c r="B204" s="307">
        <v>4</v>
      </c>
      <c r="C204" s="305" t="s">
        <v>1355</v>
      </c>
      <c r="D204" s="307" t="s">
        <v>64</v>
      </c>
      <c r="E204" s="307" t="s">
        <v>55</v>
      </c>
      <c r="F204" s="307" t="s">
        <v>1313</v>
      </c>
      <c r="G204" s="307" t="s">
        <v>609</v>
      </c>
      <c r="H204" s="307" t="s">
        <v>511</v>
      </c>
    </row>
    <row r="205" spans="1:8" ht="12.9" customHeight="1">
      <c r="A205" s="307">
        <v>185</v>
      </c>
      <c r="B205" s="307">
        <v>5</v>
      </c>
      <c r="C205" s="305" t="s">
        <v>528</v>
      </c>
      <c r="D205" s="307" t="s">
        <v>64</v>
      </c>
      <c r="E205" s="307" t="s">
        <v>55</v>
      </c>
      <c r="F205" s="307" t="s">
        <v>1313</v>
      </c>
      <c r="G205" s="307" t="s">
        <v>609</v>
      </c>
      <c r="H205" s="307" t="s">
        <v>1353</v>
      </c>
    </row>
    <row r="206" spans="1:8" ht="12.9" customHeight="1">
      <c r="A206" s="307">
        <v>186</v>
      </c>
      <c r="B206" s="307">
        <v>6</v>
      </c>
      <c r="C206" s="305" t="s">
        <v>507</v>
      </c>
      <c r="D206" s="307" t="s">
        <v>64</v>
      </c>
      <c r="E206" s="307" t="s">
        <v>55</v>
      </c>
      <c r="F206" s="307" t="s">
        <v>1313</v>
      </c>
      <c r="G206" s="307" t="s">
        <v>609</v>
      </c>
      <c r="H206" s="307" t="s">
        <v>1353</v>
      </c>
    </row>
    <row r="207" spans="1:8" ht="12.9" customHeight="1">
      <c r="A207" s="307">
        <v>187</v>
      </c>
      <c r="B207" s="307">
        <v>7</v>
      </c>
      <c r="C207" s="305" t="s">
        <v>500</v>
      </c>
      <c r="D207" s="307" t="s">
        <v>64</v>
      </c>
      <c r="E207" s="307" t="s">
        <v>55</v>
      </c>
      <c r="F207" s="307" t="s">
        <v>1313</v>
      </c>
      <c r="G207" s="307" t="s">
        <v>609</v>
      </c>
      <c r="H207" s="307" t="s">
        <v>1353</v>
      </c>
    </row>
    <row r="208" spans="1:8" ht="12.9" customHeight="1">
      <c r="A208" s="307">
        <v>188</v>
      </c>
      <c r="B208" s="307">
        <v>8</v>
      </c>
      <c r="C208" s="305" t="s">
        <v>602</v>
      </c>
      <c r="D208" s="307" t="s">
        <v>54</v>
      </c>
      <c r="E208" s="307" t="s">
        <v>143</v>
      </c>
      <c r="F208" s="307" t="s">
        <v>1313</v>
      </c>
      <c r="G208" s="307" t="s">
        <v>614</v>
      </c>
      <c r="H208" s="307" t="s">
        <v>1353</v>
      </c>
    </row>
    <row r="209" spans="1:8" ht="12.9" customHeight="1">
      <c r="A209" s="307">
        <v>189</v>
      </c>
      <c r="B209" s="307">
        <v>9</v>
      </c>
      <c r="C209" s="650" t="s">
        <v>586</v>
      </c>
      <c r="D209" s="645" t="s">
        <v>82</v>
      </c>
      <c r="E209" s="645" t="s">
        <v>587</v>
      </c>
      <c r="F209" s="645" t="s">
        <v>1320</v>
      </c>
      <c r="G209" s="645" t="s">
        <v>2233</v>
      </c>
      <c r="H209" s="645" t="s">
        <v>1353</v>
      </c>
    </row>
    <row r="210" spans="1:8" ht="12.9" customHeight="1">
      <c r="A210" s="307">
        <v>190</v>
      </c>
      <c r="B210" s="307">
        <v>10</v>
      </c>
      <c r="C210" s="305" t="s">
        <v>577</v>
      </c>
      <c r="D210" s="307" t="s">
        <v>556</v>
      </c>
      <c r="E210" s="307" t="s">
        <v>393</v>
      </c>
      <c r="F210" s="307" t="s">
        <v>1313</v>
      </c>
      <c r="G210" s="645" t="s">
        <v>2255</v>
      </c>
      <c r="H210" s="307" t="s">
        <v>511</v>
      </c>
    </row>
    <row r="211" spans="1:8" ht="12.9" customHeight="1">
      <c r="A211" s="307">
        <v>191</v>
      </c>
      <c r="B211" s="307">
        <v>11</v>
      </c>
      <c r="C211" s="305" t="s">
        <v>510</v>
      </c>
      <c r="D211" s="307" t="s">
        <v>248</v>
      </c>
      <c r="E211" s="307" t="s">
        <v>393</v>
      </c>
      <c r="F211" s="307" t="s">
        <v>1313</v>
      </c>
      <c r="G211" s="645" t="s">
        <v>2255</v>
      </c>
      <c r="H211" s="307" t="s">
        <v>511</v>
      </c>
    </row>
    <row r="212" spans="1:8" ht="12.9" customHeight="1">
      <c r="A212" s="307">
        <v>192</v>
      </c>
      <c r="B212" s="307">
        <v>12</v>
      </c>
      <c r="C212" s="305" t="s">
        <v>526</v>
      </c>
      <c r="D212" s="307" t="s">
        <v>248</v>
      </c>
      <c r="E212" s="307" t="s">
        <v>393</v>
      </c>
      <c r="F212" s="307" t="s">
        <v>1313</v>
      </c>
      <c r="G212" s="645" t="s">
        <v>2255</v>
      </c>
      <c r="H212" s="307" t="s">
        <v>511</v>
      </c>
    </row>
    <row r="213" spans="1:8" ht="12.9" customHeight="1">
      <c r="A213" s="307">
        <v>193</v>
      </c>
      <c r="B213" s="307">
        <v>13</v>
      </c>
      <c r="C213" s="305" t="s">
        <v>536</v>
      </c>
      <c r="D213" s="307" t="s">
        <v>203</v>
      </c>
      <c r="E213" s="307" t="s">
        <v>393</v>
      </c>
      <c r="F213" s="307" t="s">
        <v>1313</v>
      </c>
      <c r="G213" s="645" t="s">
        <v>2255</v>
      </c>
      <c r="H213" s="307" t="s">
        <v>511</v>
      </c>
    </row>
    <row r="214" spans="1:8" ht="12.9" customHeight="1">
      <c r="A214" s="307">
        <v>194</v>
      </c>
      <c r="B214" s="307">
        <v>14</v>
      </c>
      <c r="C214" s="305" t="s">
        <v>600</v>
      </c>
      <c r="D214" s="307" t="s">
        <v>184</v>
      </c>
      <c r="E214" s="307" t="s">
        <v>143</v>
      </c>
      <c r="F214" s="307" t="s">
        <v>1313</v>
      </c>
      <c r="G214" s="645" t="s">
        <v>2256</v>
      </c>
      <c r="H214" s="307" t="s">
        <v>511</v>
      </c>
    </row>
    <row r="215" spans="1:8" ht="12.9" customHeight="1">
      <c r="A215" s="307">
        <v>195</v>
      </c>
      <c r="B215" s="307">
        <v>15</v>
      </c>
      <c r="C215" s="305" t="s">
        <v>595</v>
      </c>
      <c r="D215" s="307" t="s">
        <v>270</v>
      </c>
      <c r="E215" s="307" t="s">
        <v>143</v>
      </c>
      <c r="F215" s="307" t="s">
        <v>1313</v>
      </c>
      <c r="G215" s="645" t="s">
        <v>2256</v>
      </c>
      <c r="H215" s="307" t="s">
        <v>1077</v>
      </c>
    </row>
    <row r="216" spans="1:8" ht="12.9" customHeight="1">
      <c r="A216" s="307">
        <v>196</v>
      </c>
      <c r="B216" s="307">
        <v>16</v>
      </c>
      <c r="C216" s="305" t="s">
        <v>573</v>
      </c>
      <c r="D216" s="307" t="s">
        <v>64</v>
      </c>
      <c r="E216" s="307" t="s">
        <v>55</v>
      </c>
      <c r="F216" s="307" t="s">
        <v>1313</v>
      </c>
      <c r="G216" s="307" t="s">
        <v>2260</v>
      </c>
      <c r="H216" s="307" t="s">
        <v>258</v>
      </c>
    </row>
    <row r="217" spans="1:8" ht="12.9" customHeight="1">
      <c r="A217" s="307">
        <v>197</v>
      </c>
      <c r="B217" s="307">
        <v>17</v>
      </c>
      <c r="C217" s="305" t="s">
        <v>571</v>
      </c>
      <c r="D217" s="307" t="s">
        <v>330</v>
      </c>
      <c r="E217" s="307" t="s">
        <v>55</v>
      </c>
      <c r="F217" s="307" t="s">
        <v>1313</v>
      </c>
      <c r="G217" s="307" t="s">
        <v>2260</v>
      </c>
      <c r="H217" s="307" t="s">
        <v>258</v>
      </c>
    </row>
    <row r="218" spans="1:8" ht="12.9" customHeight="1">
      <c r="A218" s="307">
        <v>198</v>
      </c>
      <c r="B218" s="307">
        <v>18</v>
      </c>
      <c r="C218" s="305" t="s">
        <v>596</v>
      </c>
      <c r="D218" s="307" t="s">
        <v>82</v>
      </c>
      <c r="E218" s="307" t="s">
        <v>55</v>
      </c>
      <c r="F218" s="307" t="s">
        <v>1313</v>
      </c>
      <c r="G218" s="307" t="s">
        <v>2260</v>
      </c>
      <c r="H218" s="307" t="s">
        <v>258</v>
      </c>
    </row>
    <row r="219" spans="1:8" ht="12.9" customHeight="1">
      <c r="A219" s="307">
        <v>199</v>
      </c>
      <c r="B219" s="307">
        <v>19</v>
      </c>
      <c r="C219" s="305" t="s">
        <v>613</v>
      </c>
      <c r="D219" s="307" t="s">
        <v>203</v>
      </c>
      <c r="E219" s="307" t="s">
        <v>143</v>
      </c>
      <c r="F219" s="307" t="s">
        <v>1313</v>
      </c>
      <c r="G219" s="307" t="s">
        <v>2266</v>
      </c>
      <c r="H219" s="307" t="s">
        <v>503</v>
      </c>
    </row>
    <row r="220" spans="1:8" ht="12.9" customHeight="1">
      <c r="A220" s="307">
        <v>200</v>
      </c>
      <c r="B220" s="307">
        <v>20</v>
      </c>
      <c r="C220" s="305" t="s">
        <v>611</v>
      </c>
      <c r="D220" s="307" t="s">
        <v>612</v>
      </c>
      <c r="E220" s="307" t="s">
        <v>143</v>
      </c>
      <c r="F220" s="307" t="s">
        <v>1313</v>
      </c>
      <c r="G220" s="307" t="s">
        <v>2266</v>
      </c>
      <c r="H220" s="307" t="s">
        <v>503</v>
      </c>
    </row>
    <row r="221" spans="1:8" ht="12.9" customHeight="1">
      <c r="A221" s="307">
        <v>201</v>
      </c>
      <c r="B221" s="307">
        <v>21</v>
      </c>
      <c r="C221" s="305" t="s">
        <v>559</v>
      </c>
      <c r="D221" s="307" t="s">
        <v>560</v>
      </c>
      <c r="E221" s="307" t="s">
        <v>393</v>
      </c>
      <c r="F221" s="307" t="s">
        <v>1313</v>
      </c>
      <c r="G221" s="307" t="s">
        <v>2266</v>
      </c>
      <c r="H221" s="307" t="s">
        <v>503</v>
      </c>
    </row>
    <row r="222" spans="1:8" ht="12.9" customHeight="1">
      <c r="A222" s="307">
        <v>202</v>
      </c>
      <c r="B222" s="307">
        <v>22</v>
      </c>
      <c r="C222" s="305" t="s">
        <v>550</v>
      </c>
      <c r="D222" s="307" t="s">
        <v>203</v>
      </c>
      <c r="E222" s="307" t="s">
        <v>393</v>
      </c>
      <c r="F222" s="307" t="s">
        <v>1313</v>
      </c>
      <c r="G222" s="307" t="s">
        <v>2266</v>
      </c>
      <c r="H222" s="307" t="s">
        <v>503</v>
      </c>
    </row>
    <row r="223" spans="1:8" ht="12.9" customHeight="1">
      <c r="A223" s="307">
        <v>203</v>
      </c>
      <c r="B223" s="307">
        <v>23</v>
      </c>
      <c r="C223" s="305" t="s">
        <v>532</v>
      </c>
      <c r="D223" s="307" t="s">
        <v>184</v>
      </c>
      <c r="E223" s="307" t="s">
        <v>393</v>
      </c>
      <c r="F223" s="307" t="s">
        <v>1313</v>
      </c>
      <c r="G223" s="307" t="s">
        <v>2266</v>
      </c>
      <c r="H223" s="307" t="s">
        <v>503</v>
      </c>
    </row>
    <row r="224" spans="1:8" ht="12.9" customHeight="1">
      <c r="A224" s="307">
        <v>204</v>
      </c>
      <c r="B224" s="307">
        <v>24</v>
      </c>
      <c r="C224" s="305" t="s">
        <v>570</v>
      </c>
      <c r="D224" s="307" t="s">
        <v>248</v>
      </c>
      <c r="E224" s="307" t="s">
        <v>393</v>
      </c>
      <c r="F224" s="307" t="s">
        <v>1313</v>
      </c>
      <c r="G224" s="307" t="s">
        <v>2266</v>
      </c>
      <c r="H224" s="307" t="s">
        <v>503</v>
      </c>
    </row>
    <row r="225" spans="1:8" ht="12.9" customHeight="1">
      <c r="A225" s="307">
        <v>205</v>
      </c>
      <c r="B225" s="307">
        <v>25</v>
      </c>
      <c r="C225" s="305" t="s">
        <v>574</v>
      </c>
      <c r="D225" s="307" t="s">
        <v>184</v>
      </c>
      <c r="E225" s="307" t="s">
        <v>393</v>
      </c>
      <c r="F225" s="307" t="s">
        <v>1313</v>
      </c>
      <c r="G225" s="307" t="s">
        <v>2266</v>
      </c>
      <c r="H225" s="307" t="s">
        <v>503</v>
      </c>
    </row>
    <row r="226" spans="1:8" ht="12.9" customHeight="1">
      <c r="A226" s="307">
        <v>206</v>
      </c>
      <c r="B226" s="307">
        <v>26</v>
      </c>
      <c r="C226" s="305" t="s">
        <v>610</v>
      </c>
      <c r="D226" s="307" t="s">
        <v>203</v>
      </c>
      <c r="E226" s="307" t="s">
        <v>143</v>
      </c>
      <c r="F226" s="645" t="s">
        <v>1313</v>
      </c>
      <c r="G226" s="307" t="s">
        <v>2272</v>
      </c>
      <c r="H226" s="307" t="s">
        <v>511</v>
      </c>
    </row>
    <row r="227" spans="1:8" ht="12.9" customHeight="1">
      <c r="A227" s="307">
        <v>207</v>
      </c>
      <c r="B227" s="307">
        <v>27</v>
      </c>
      <c r="C227" s="305" t="s">
        <v>555</v>
      </c>
      <c r="D227" s="307" t="s">
        <v>556</v>
      </c>
      <c r="E227" s="307" t="s">
        <v>393</v>
      </c>
      <c r="F227" s="645" t="s">
        <v>1313</v>
      </c>
      <c r="G227" s="307" t="s">
        <v>2272</v>
      </c>
      <c r="H227" s="645" t="s">
        <v>2243</v>
      </c>
    </row>
    <row r="228" spans="1:8" ht="12.9" customHeight="1">
      <c r="A228" s="307">
        <v>208</v>
      </c>
      <c r="B228" s="307">
        <v>28</v>
      </c>
      <c r="C228" s="305" t="s">
        <v>558</v>
      </c>
      <c r="D228" s="307" t="s">
        <v>184</v>
      </c>
      <c r="E228" s="307" t="s">
        <v>393</v>
      </c>
      <c r="F228" s="645" t="s">
        <v>1313</v>
      </c>
      <c r="G228" s="307" t="s">
        <v>2276</v>
      </c>
      <c r="H228" s="645" t="s">
        <v>2243</v>
      </c>
    </row>
    <row r="229" spans="1:8" ht="12.9" customHeight="1">
      <c r="A229" s="307">
        <v>209</v>
      </c>
      <c r="B229" s="307">
        <v>29</v>
      </c>
      <c r="C229" s="305" t="s">
        <v>562</v>
      </c>
      <c r="D229" s="307" t="s">
        <v>563</v>
      </c>
      <c r="E229" s="307" t="s">
        <v>393</v>
      </c>
      <c r="F229" s="645" t="s">
        <v>1313</v>
      </c>
      <c r="G229" s="307" t="s">
        <v>2276</v>
      </c>
      <c r="H229" s="645" t="s">
        <v>2243</v>
      </c>
    </row>
    <row r="230" spans="1:8" ht="12.9" customHeight="1">
      <c r="A230" s="307">
        <v>210</v>
      </c>
      <c r="B230" s="307">
        <v>30</v>
      </c>
      <c r="C230" s="305" t="s">
        <v>580</v>
      </c>
      <c r="D230" s="307" t="s">
        <v>203</v>
      </c>
      <c r="E230" s="307" t="s">
        <v>393</v>
      </c>
      <c r="F230" s="645" t="s">
        <v>1313</v>
      </c>
      <c r="G230" s="307" t="s">
        <v>2276</v>
      </c>
      <c r="H230" s="645" t="s">
        <v>1077</v>
      </c>
    </row>
    <row r="231" spans="1:8" ht="12.9" customHeight="1">
      <c r="A231" s="307">
        <v>211</v>
      </c>
      <c r="B231" s="307">
        <v>31</v>
      </c>
      <c r="C231" s="305" t="s">
        <v>605</v>
      </c>
      <c r="D231" s="564" t="s">
        <v>606</v>
      </c>
      <c r="E231" s="307" t="s">
        <v>143</v>
      </c>
      <c r="F231" s="645" t="s">
        <v>1313</v>
      </c>
      <c r="G231" s="307" t="s">
        <v>2278</v>
      </c>
      <c r="H231" s="645" t="s">
        <v>1077</v>
      </c>
    </row>
    <row r="232" spans="1:8" ht="12.9" customHeight="1">
      <c r="A232" s="307">
        <v>212</v>
      </c>
      <c r="B232" s="307">
        <v>32</v>
      </c>
      <c r="C232" s="305" t="s">
        <v>578</v>
      </c>
      <c r="D232" s="307" t="s">
        <v>203</v>
      </c>
      <c r="E232" s="307" t="s">
        <v>393</v>
      </c>
      <c r="F232" s="645" t="s">
        <v>1313</v>
      </c>
      <c r="G232" s="307" t="s">
        <v>2278</v>
      </c>
      <c r="H232" s="307" t="s">
        <v>511</v>
      </c>
    </row>
    <row r="233" spans="1:8" ht="12.9" customHeight="1">
      <c r="A233" s="307">
        <v>213</v>
      </c>
      <c r="B233" s="307">
        <v>33</v>
      </c>
      <c r="C233" s="305" t="s">
        <v>584</v>
      </c>
      <c r="D233" s="307" t="s">
        <v>585</v>
      </c>
      <c r="E233" s="307" t="s">
        <v>143</v>
      </c>
      <c r="F233" s="645" t="s">
        <v>1313</v>
      </c>
      <c r="G233" s="307" t="s">
        <v>2278</v>
      </c>
      <c r="H233" s="307" t="s">
        <v>511</v>
      </c>
    </row>
    <row r="234" spans="1:8" ht="12">
      <c r="A234" s="307">
        <v>214</v>
      </c>
      <c r="B234" s="307">
        <v>34</v>
      </c>
      <c r="C234" s="305" t="s">
        <v>565</v>
      </c>
      <c r="D234" s="307" t="s">
        <v>203</v>
      </c>
      <c r="E234" s="307" t="s">
        <v>393</v>
      </c>
      <c r="F234" s="645" t="s">
        <v>1313</v>
      </c>
      <c r="G234" s="307" t="s">
        <v>2278</v>
      </c>
      <c r="H234" s="307" t="s">
        <v>511</v>
      </c>
    </row>
    <row r="235" spans="1:8" ht="12">
      <c r="B235" s="634" t="s">
        <v>2339</v>
      </c>
      <c r="C235" s="375"/>
      <c r="D235" s="375"/>
      <c r="E235" s="375">
        <v>1</v>
      </c>
      <c r="F235" s="375">
        <v>1</v>
      </c>
      <c r="G235" s="375"/>
      <c r="H235" s="375">
        <v>1</v>
      </c>
    </row>
    <row r="236" spans="1:8" ht="12">
      <c r="A236" s="307">
        <v>215</v>
      </c>
      <c r="B236" s="307">
        <v>1</v>
      </c>
      <c r="C236" s="305" t="s">
        <v>791</v>
      </c>
      <c r="D236" s="307" t="s">
        <v>82</v>
      </c>
      <c r="E236" s="307" t="s">
        <v>587</v>
      </c>
      <c r="F236" s="645" t="s">
        <v>1320</v>
      </c>
      <c r="G236" s="307" t="s">
        <v>2284</v>
      </c>
      <c r="H236" s="307" t="s">
        <v>2265</v>
      </c>
    </row>
    <row r="237" spans="1:8" ht="12">
      <c r="A237" s="307">
        <v>216</v>
      </c>
      <c r="B237" s="307">
        <v>2</v>
      </c>
      <c r="C237" s="305" t="s">
        <v>954</v>
      </c>
      <c r="D237" s="307" t="s">
        <v>585</v>
      </c>
      <c r="E237" s="307" t="s">
        <v>143</v>
      </c>
      <c r="F237" s="645" t="s">
        <v>1313</v>
      </c>
      <c r="G237" s="307" t="s">
        <v>2306</v>
      </c>
      <c r="H237" s="307" t="s">
        <v>2236</v>
      </c>
    </row>
    <row r="238" spans="1:8" ht="12">
      <c r="A238" s="307">
        <v>217</v>
      </c>
      <c r="B238" s="307">
        <v>3</v>
      </c>
      <c r="C238" s="305" t="s">
        <v>546</v>
      </c>
      <c r="D238" s="307" t="s">
        <v>184</v>
      </c>
      <c r="E238" s="307" t="s">
        <v>393</v>
      </c>
      <c r="F238" s="645" t="s">
        <v>1313</v>
      </c>
      <c r="G238" s="307" t="s">
        <v>2306</v>
      </c>
      <c r="H238" s="307" t="s">
        <v>2236</v>
      </c>
    </row>
    <row r="239" spans="1:8" ht="12">
      <c r="A239" s="307">
        <v>218</v>
      </c>
      <c r="B239" s="307">
        <v>4</v>
      </c>
      <c r="C239" s="305" t="s">
        <v>547</v>
      </c>
      <c r="D239" s="307" t="s">
        <v>548</v>
      </c>
      <c r="E239" s="307" t="s">
        <v>393</v>
      </c>
      <c r="F239" s="645" t="s">
        <v>1313</v>
      </c>
      <c r="G239" s="307" t="s">
        <v>2306</v>
      </c>
      <c r="H239" s="307" t="s">
        <v>2236</v>
      </c>
    </row>
    <row r="240" spans="1:8" ht="12.9" customHeight="1">
      <c r="A240" s="333">
        <v>219</v>
      </c>
      <c r="B240" s="333">
        <v>5</v>
      </c>
      <c r="C240" s="736" t="s">
        <v>1152</v>
      </c>
      <c r="D240" s="307" t="s">
        <v>157</v>
      </c>
      <c r="E240" s="307" t="s">
        <v>143</v>
      </c>
      <c r="F240" s="645" t="s">
        <v>1313</v>
      </c>
      <c r="G240" s="307" t="s">
        <v>2306</v>
      </c>
      <c r="H240" s="333" t="s">
        <v>2236</v>
      </c>
    </row>
    <row r="241" spans="1:8" ht="12.9" customHeight="1">
      <c r="A241" s="307">
        <v>219</v>
      </c>
      <c r="B241" s="307">
        <v>5</v>
      </c>
      <c r="C241" s="305" t="s">
        <v>531</v>
      </c>
      <c r="D241" s="307" t="s">
        <v>64</v>
      </c>
      <c r="E241" s="307" t="s">
        <v>55</v>
      </c>
      <c r="F241" s="645" t="s">
        <v>1313</v>
      </c>
      <c r="G241" s="307" t="s">
        <v>2331</v>
      </c>
      <c r="H241" s="307" t="s">
        <v>258</v>
      </c>
    </row>
    <row r="242" spans="1:8" ht="12.9" customHeight="1">
      <c r="B242" s="634" t="s">
        <v>2352</v>
      </c>
    </row>
    <row r="243" spans="1:8" ht="12.9" customHeight="1">
      <c r="A243" s="307">
        <v>220</v>
      </c>
      <c r="B243" s="307">
        <v>1</v>
      </c>
      <c r="C243" s="305" t="s">
        <v>878</v>
      </c>
      <c r="D243" s="307" t="s">
        <v>2321</v>
      </c>
      <c r="E243" s="307" t="s">
        <v>143</v>
      </c>
      <c r="F243" s="645" t="s">
        <v>1313</v>
      </c>
      <c r="G243" s="307" t="s">
        <v>2351</v>
      </c>
      <c r="H243" s="307" t="s">
        <v>2265</v>
      </c>
    </row>
    <row r="244" spans="1:8" ht="12.9" customHeight="1">
      <c r="C244" s="752" t="s">
        <v>882</v>
      </c>
      <c r="D244" s="307" t="s">
        <v>2273</v>
      </c>
      <c r="E244" s="307" t="s">
        <v>143</v>
      </c>
    </row>
  </sheetData>
  <autoFilter ref="A4:M244"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4751" priority="291"/>
  </conditionalFormatting>
  <conditionalFormatting sqref="C1:C5">
    <cfRule type="duplicateValues" dxfId="4750" priority="427" stopIfTrue="1"/>
  </conditionalFormatting>
  <conditionalFormatting sqref="C6">
    <cfRule type="duplicateValues" dxfId="4749" priority="295" stopIfTrue="1"/>
  </conditionalFormatting>
  <conditionalFormatting sqref="C6:C7">
    <cfRule type="duplicateValues" dxfId="4748" priority="432"/>
    <cfRule type="expression" dxfId="4747" priority="423" stopIfTrue="1">
      <formula>IF(#REF!="TEN",TRUE,FALSE)</formula>
    </cfRule>
  </conditionalFormatting>
  <conditionalFormatting sqref="C6:C239 C241:C243">
    <cfRule type="duplicateValues" dxfId="4746" priority="3202"/>
  </conditionalFormatting>
  <conditionalFormatting sqref="C7">
    <cfRule type="duplicateValues" dxfId="4745" priority="294" stopIfTrue="1"/>
    <cfRule type="duplicateValues" dxfId="4744" priority="260" stopIfTrue="1"/>
  </conditionalFormatting>
  <conditionalFormatting sqref="C7:C72">
    <cfRule type="duplicateValues" dxfId="4743" priority="519"/>
  </conditionalFormatting>
  <conditionalFormatting sqref="C8:C9">
    <cfRule type="duplicateValues" dxfId="4742" priority="286" stopIfTrue="1"/>
    <cfRule type="duplicateValues" dxfId="4741" priority="289" stopIfTrue="1"/>
    <cfRule type="expression" dxfId="4740" priority="287" stopIfTrue="1">
      <formula>IF(#REF!="TEN",TRUE,FALSE)</formula>
    </cfRule>
    <cfRule type="duplicateValues" dxfId="4739" priority="285"/>
  </conditionalFormatting>
  <conditionalFormatting sqref="C9">
    <cfRule type="expression" dxfId="4738" priority="290" stopIfTrue="1">
      <formula>IF(#REF!="TEN",TRUE,FALSE)</formula>
    </cfRule>
  </conditionalFormatting>
  <conditionalFormatting sqref="C10:C13">
    <cfRule type="duplicateValues" dxfId="4737" priority="284" stopIfTrue="1"/>
    <cfRule type="expression" dxfId="4736" priority="283" stopIfTrue="1">
      <formula>IF(#REF!="TEN",TRUE,FALSE)</formula>
    </cfRule>
    <cfRule type="duplicateValues" dxfId="4735" priority="282" stopIfTrue="1"/>
    <cfRule type="expression" dxfId="4734" priority="280" stopIfTrue="1">
      <formula>IF(#REF!="TEN",TRUE,FALSE)</formula>
    </cfRule>
    <cfRule type="duplicateValues" dxfId="4733" priority="279" stopIfTrue="1"/>
    <cfRule type="duplicateValues" dxfId="4732" priority="278"/>
  </conditionalFormatting>
  <conditionalFormatting sqref="C10:C41">
    <cfRule type="duplicateValues" dxfId="4731" priority="463"/>
  </conditionalFormatting>
  <conditionalFormatting sqref="C28">
    <cfRule type="duplicateValues" dxfId="4730" priority="259" stopIfTrue="1"/>
  </conditionalFormatting>
  <conditionalFormatting sqref="C29">
    <cfRule type="duplicateValues" dxfId="4729" priority="258" stopIfTrue="1"/>
  </conditionalFormatting>
  <conditionalFormatting sqref="C30">
    <cfRule type="duplicateValues" dxfId="4728" priority="257" stopIfTrue="1"/>
  </conditionalFormatting>
  <conditionalFormatting sqref="C31">
    <cfRule type="duplicateValues" dxfId="4727" priority="256" stopIfTrue="1"/>
  </conditionalFormatting>
  <conditionalFormatting sqref="C32">
    <cfRule type="duplicateValues" dxfId="4726" priority="255" stopIfTrue="1"/>
  </conditionalFormatting>
  <conditionalFormatting sqref="C33">
    <cfRule type="duplicateValues" dxfId="4725" priority="254" stopIfTrue="1"/>
  </conditionalFormatting>
  <conditionalFormatting sqref="C39">
    <cfRule type="duplicateValues" dxfId="4724" priority="253" stopIfTrue="1"/>
  </conditionalFormatting>
  <conditionalFormatting sqref="C54">
    <cfRule type="duplicateValues" dxfId="4723" priority="247" stopIfTrue="1"/>
  </conditionalFormatting>
  <conditionalFormatting sqref="C55">
    <cfRule type="duplicateValues" dxfId="4722" priority="246" stopIfTrue="1"/>
  </conditionalFormatting>
  <conditionalFormatting sqref="C57">
    <cfRule type="duplicateValues" dxfId="4721" priority="243" stopIfTrue="1"/>
  </conditionalFormatting>
  <conditionalFormatting sqref="C58">
    <cfRule type="duplicateValues" dxfId="4720" priority="242" stopIfTrue="1"/>
  </conditionalFormatting>
  <conditionalFormatting sqref="C59">
    <cfRule type="duplicateValues" dxfId="4719" priority="240" stopIfTrue="1"/>
  </conditionalFormatting>
  <conditionalFormatting sqref="C60">
    <cfRule type="duplicateValues" dxfId="4718" priority="237" stopIfTrue="1"/>
  </conditionalFormatting>
  <conditionalFormatting sqref="C61">
    <cfRule type="duplicateValues" dxfId="4717" priority="236" stopIfTrue="1"/>
  </conditionalFormatting>
  <conditionalFormatting sqref="C63">
    <cfRule type="duplicateValues" dxfId="4716" priority="235" stopIfTrue="1"/>
  </conditionalFormatting>
  <conditionalFormatting sqref="C64">
    <cfRule type="duplicateValues" dxfId="4715" priority="233" stopIfTrue="1"/>
  </conditionalFormatting>
  <conditionalFormatting sqref="C65">
    <cfRule type="duplicateValues" dxfId="4714" priority="232" stopIfTrue="1"/>
  </conditionalFormatting>
  <conditionalFormatting sqref="C67">
    <cfRule type="duplicateValues" dxfId="4713" priority="231" stopIfTrue="1"/>
  </conditionalFormatting>
  <conditionalFormatting sqref="C68">
    <cfRule type="duplicateValues" dxfId="4712" priority="230" stopIfTrue="1"/>
  </conditionalFormatting>
  <conditionalFormatting sqref="C69">
    <cfRule type="duplicateValues" dxfId="4711" priority="229" stopIfTrue="1"/>
  </conditionalFormatting>
  <conditionalFormatting sqref="C70">
    <cfRule type="duplicateValues" dxfId="4710" priority="228" stopIfTrue="1"/>
  </conditionalFormatting>
  <conditionalFormatting sqref="C71">
    <cfRule type="duplicateValues" dxfId="4709" priority="227" stopIfTrue="1"/>
  </conditionalFormatting>
  <conditionalFormatting sqref="C72">
    <cfRule type="duplicateValues" dxfId="4708" priority="226" stopIfTrue="1"/>
  </conditionalFormatting>
  <conditionalFormatting sqref="C73">
    <cfRule type="duplicateValues" dxfId="4707" priority="217" stopIfTrue="1"/>
    <cfRule type="duplicateValues" dxfId="4706" priority="212"/>
  </conditionalFormatting>
  <conditionalFormatting sqref="C74">
    <cfRule type="duplicateValues" dxfId="4705" priority="211" stopIfTrue="1"/>
    <cfRule type="duplicateValues" dxfId="4704" priority="205"/>
  </conditionalFormatting>
  <conditionalFormatting sqref="C75">
    <cfRule type="duplicateValues" dxfId="4703" priority="204" stopIfTrue="1"/>
  </conditionalFormatting>
  <conditionalFormatting sqref="C77">
    <cfRule type="duplicateValues" dxfId="4702" priority="191" stopIfTrue="1"/>
  </conditionalFormatting>
  <conditionalFormatting sqref="C78">
    <cfRule type="duplicateValues" dxfId="4701" priority="203" stopIfTrue="1"/>
  </conditionalFormatting>
  <conditionalFormatting sqref="C79">
    <cfRule type="duplicateValues" dxfId="4700" priority="202" stopIfTrue="1"/>
  </conditionalFormatting>
  <conditionalFormatting sqref="C80">
    <cfRule type="duplicateValues" dxfId="4699" priority="201" stopIfTrue="1"/>
  </conditionalFormatting>
  <conditionalFormatting sqref="C81">
    <cfRule type="duplicateValues" dxfId="4698" priority="200" stopIfTrue="1"/>
  </conditionalFormatting>
  <conditionalFormatting sqref="C82">
    <cfRule type="duplicateValues" dxfId="4697" priority="198" stopIfTrue="1"/>
  </conditionalFormatting>
  <conditionalFormatting sqref="C83">
    <cfRule type="duplicateValues" dxfId="4696" priority="199" stopIfTrue="1"/>
  </conditionalFormatting>
  <conditionalFormatting sqref="C84">
    <cfRule type="duplicateValues" dxfId="4695" priority="197" stopIfTrue="1"/>
  </conditionalFormatting>
  <conditionalFormatting sqref="C86">
    <cfRule type="duplicateValues" dxfId="4694" priority="195" stopIfTrue="1"/>
  </conditionalFormatting>
  <conditionalFormatting sqref="C87">
    <cfRule type="duplicateValues" dxfId="4693" priority="194" stopIfTrue="1"/>
  </conditionalFormatting>
  <conditionalFormatting sqref="C88">
    <cfRule type="duplicateValues" dxfId="4692" priority="192" stopIfTrue="1"/>
  </conditionalFormatting>
  <conditionalFormatting sqref="C97">
    <cfRule type="duplicateValues" dxfId="4691" priority="183" stopIfTrue="1"/>
    <cfRule type="duplicateValues" dxfId="4690" priority="182" stopIfTrue="1"/>
  </conditionalFormatting>
  <conditionalFormatting sqref="C98:C99">
    <cfRule type="duplicateValues" dxfId="4689" priority="181" stopIfTrue="1"/>
    <cfRule type="duplicateValues" dxfId="4688" priority="180" stopIfTrue="1"/>
  </conditionalFormatting>
  <conditionalFormatting sqref="C100">
    <cfRule type="duplicateValues" dxfId="4687" priority="175" stopIfTrue="1"/>
  </conditionalFormatting>
  <conditionalFormatting sqref="C101">
    <cfRule type="duplicateValues" dxfId="4686" priority="174" stopIfTrue="1"/>
  </conditionalFormatting>
  <conditionalFormatting sqref="C102">
    <cfRule type="duplicateValues" dxfId="4685" priority="173" stopIfTrue="1"/>
  </conditionalFormatting>
  <conditionalFormatting sqref="C103">
    <cfRule type="duplicateValues" dxfId="4684" priority="172" stopIfTrue="1"/>
    <cfRule type="duplicateValues" dxfId="4683" priority="171" stopIfTrue="1"/>
    <cfRule type="duplicateValues" dxfId="4682" priority="170" stopIfTrue="1"/>
  </conditionalFormatting>
  <conditionalFormatting sqref="C104">
    <cfRule type="duplicateValues" dxfId="4681" priority="169" stopIfTrue="1"/>
    <cfRule type="duplicateValues" dxfId="4680" priority="168" stopIfTrue="1"/>
    <cfRule type="duplicateValues" dxfId="4679" priority="167" stopIfTrue="1"/>
    <cfRule type="duplicateValues" dxfId="4678" priority="166" stopIfTrue="1"/>
    <cfRule type="duplicateValues" dxfId="4677" priority="165" stopIfTrue="1"/>
  </conditionalFormatting>
  <conditionalFormatting sqref="C105">
    <cfRule type="duplicateValues" dxfId="4676" priority="163" stopIfTrue="1"/>
    <cfRule type="duplicateValues" dxfId="4675" priority="162" stopIfTrue="1"/>
    <cfRule type="duplicateValues" dxfId="4674" priority="164" stopIfTrue="1"/>
    <cfRule type="duplicateValues" dxfId="4673" priority="161" stopIfTrue="1"/>
    <cfRule type="duplicateValues" dxfId="4672" priority="160" stopIfTrue="1"/>
    <cfRule type="duplicateValues" dxfId="4671" priority="159" stopIfTrue="1"/>
  </conditionalFormatting>
  <conditionalFormatting sqref="C106">
    <cfRule type="duplicateValues" dxfId="4670" priority="158" stopIfTrue="1"/>
    <cfRule type="duplicateValues" dxfId="4669" priority="157" stopIfTrue="1"/>
    <cfRule type="duplicateValues" dxfId="4668" priority="156" stopIfTrue="1"/>
    <cfRule type="duplicateValues" dxfId="4667" priority="155" stopIfTrue="1"/>
    <cfRule type="duplicateValues" dxfId="4666" priority="154" stopIfTrue="1"/>
  </conditionalFormatting>
  <conditionalFormatting sqref="C107">
    <cfRule type="duplicateValues" dxfId="4665" priority="153" stopIfTrue="1"/>
    <cfRule type="duplicateValues" dxfId="4664" priority="152" stopIfTrue="1"/>
    <cfRule type="duplicateValues" dxfId="4663" priority="151" stopIfTrue="1"/>
    <cfRule type="duplicateValues" dxfId="4662" priority="150" stopIfTrue="1"/>
    <cfRule type="duplicateValues" dxfId="4661" priority="149" stopIfTrue="1"/>
    <cfRule type="duplicateValues" dxfId="4660" priority="148" stopIfTrue="1"/>
  </conditionalFormatting>
  <conditionalFormatting sqref="C108">
    <cfRule type="duplicateValues" dxfId="4659" priority="141" stopIfTrue="1"/>
    <cfRule type="duplicateValues" dxfId="4658" priority="140" stopIfTrue="1"/>
    <cfRule type="duplicateValues" dxfId="4657" priority="139" stopIfTrue="1"/>
    <cfRule type="duplicateValues" dxfId="4656" priority="138" stopIfTrue="1"/>
    <cfRule type="duplicateValues" dxfId="4655" priority="137" stopIfTrue="1"/>
    <cfRule type="duplicateValues" dxfId="4654" priority="136" stopIfTrue="1"/>
  </conditionalFormatting>
  <conditionalFormatting sqref="C109:C111">
    <cfRule type="duplicateValues" dxfId="4653" priority="129" stopIfTrue="1"/>
    <cfRule type="duplicateValues" dxfId="4652" priority="130" stopIfTrue="1"/>
    <cfRule type="duplicateValues" dxfId="4651" priority="131" stopIfTrue="1"/>
    <cfRule type="duplicateValues" dxfId="4650" priority="132" stopIfTrue="1"/>
    <cfRule type="duplicateValues" dxfId="4649" priority="133" stopIfTrue="1"/>
    <cfRule type="duplicateValues" dxfId="4648" priority="134" stopIfTrue="1"/>
    <cfRule type="duplicateValues" dxfId="4647" priority="135" stopIfTrue="1"/>
  </conditionalFormatting>
  <conditionalFormatting sqref="C113">
    <cfRule type="duplicateValues" dxfId="4646" priority="127" stopIfTrue="1"/>
    <cfRule type="duplicateValues" dxfId="4645" priority="126" stopIfTrue="1"/>
    <cfRule type="duplicateValues" dxfId="4644" priority="125" stopIfTrue="1"/>
    <cfRule type="duplicateValues" dxfId="4643" priority="124" stopIfTrue="1"/>
    <cfRule type="duplicateValues" dxfId="4642" priority="123" stopIfTrue="1"/>
    <cfRule type="duplicateValues" dxfId="4641" priority="122" stopIfTrue="1"/>
    <cfRule type="duplicateValues" dxfId="4640" priority="121" stopIfTrue="1"/>
  </conditionalFormatting>
  <conditionalFormatting sqref="C114">
    <cfRule type="duplicateValues" dxfId="4639" priority="120" stopIfTrue="1"/>
    <cfRule type="duplicateValues" dxfId="4638" priority="119" stopIfTrue="1"/>
    <cfRule type="duplicateValues" dxfId="4637" priority="118" stopIfTrue="1"/>
    <cfRule type="duplicateValues" dxfId="4636" priority="117" stopIfTrue="1"/>
    <cfRule type="duplicateValues" dxfId="4635" priority="116" stopIfTrue="1"/>
    <cfRule type="duplicateValues" dxfId="4634" priority="115" stopIfTrue="1"/>
    <cfRule type="duplicateValues" dxfId="4633" priority="114" stopIfTrue="1"/>
  </conditionalFormatting>
  <conditionalFormatting sqref="C116">
    <cfRule type="duplicateValues" dxfId="4632" priority="113" stopIfTrue="1"/>
    <cfRule type="duplicateValues" dxfId="4631" priority="112" stopIfTrue="1"/>
    <cfRule type="duplicateValues" dxfId="4630" priority="111" stopIfTrue="1"/>
    <cfRule type="duplicateValues" dxfId="4629" priority="110" stopIfTrue="1"/>
    <cfRule type="duplicateValues" dxfId="4628" priority="109" stopIfTrue="1"/>
    <cfRule type="duplicateValues" dxfId="4627" priority="108" stopIfTrue="1"/>
    <cfRule type="duplicateValues" dxfId="4626" priority="107" stopIfTrue="1"/>
  </conditionalFormatting>
  <conditionalFormatting sqref="C117">
    <cfRule type="duplicateValues" dxfId="4625" priority="100" stopIfTrue="1"/>
    <cfRule type="duplicateValues" dxfId="4624" priority="105" stopIfTrue="1"/>
    <cfRule type="duplicateValues" dxfId="4623" priority="104" stopIfTrue="1"/>
    <cfRule type="duplicateValues" dxfId="4622" priority="103" stopIfTrue="1"/>
    <cfRule type="duplicateValues" dxfId="4621" priority="102" stopIfTrue="1"/>
    <cfRule type="duplicateValues" dxfId="4620" priority="101" stopIfTrue="1"/>
  </conditionalFormatting>
  <conditionalFormatting sqref="C117:C118">
    <cfRule type="duplicateValues" dxfId="4619" priority="106" stopIfTrue="1"/>
  </conditionalFormatting>
  <conditionalFormatting sqref="C118">
    <cfRule type="duplicateValues" dxfId="4618" priority="99" stopIfTrue="1"/>
    <cfRule type="duplicateValues" dxfId="4617" priority="98" stopIfTrue="1"/>
    <cfRule type="duplicateValues" dxfId="4616" priority="97" stopIfTrue="1"/>
    <cfRule type="duplicateValues" dxfId="4615" priority="96" stopIfTrue="1"/>
    <cfRule type="duplicateValues" dxfId="4614" priority="95" stopIfTrue="1"/>
    <cfRule type="duplicateValues" dxfId="4613" priority="94" stopIfTrue="1"/>
  </conditionalFormatting>
  <conditionalFormatting sqref="C119">
    <cfRule type="duplicateValues" dxfId="4612" priority="93" stopIfTrue="1"/>
  </conditionalFormatting>
  <conditionalFormatting sqref="C120">
    <cfRule type="duplicateValues" dxfId="4611" priority="92" stopIfTrue="1"/>
    <cfRule type="duplicateValues" dxfId="4610" priority="91" stopIfTrue="1"/>
    <cfRule type="duplicateValues" dxfId="4609" priority="90" stopIfTrue="1"/>
    <cfRule type="duplicateValues" dxfId="4608" priority="89" stopIfTrue="1"/>
    <cfRule type="duplicateValues" dxfId="4607" priority="88" stopIfTrue="1"/>
    <cfRule type="duplicateValues" dxfId="4606" priority="87" stopIfTrue="1"/>
  </conditionalFormatting>
  <conditionalFormatting sqref="C126">
    <cfRule type="duplicateValues" dxfId="4605" priority="84" stopIfTrue="1"/>
  </conditionalFormatting>
  <conditionalFormatting sqref="C127:C129">
    <cfRule type="duplicateValues" dxfId="4604" priority="83" stopIfTrue="1"/>
  </conditionalFormatting>
  <conditionalFormatting sqref="C131">
    <cfRule type="duplicateValues" dxfId="4603" priority="80" stopIfTrue="1"/>
  </conditionalFormatting>
  <conditionalFormatting sqref="C132">
    <cfRule type="duplicateValues" dxfId="4602" priority="79" stopIfTrue="1"/>
  </conditionalFormatting>
  <conditionalFormatting sqref="C133">
    <cfRule type="duplicateValues" dxfId="4601" priority="78" stopIfTrue="1"/>
  </conditionalFormatting>
  <conditionalFormatting sqref="C134">
    <cfRule type="duplicateValues" dxfId="4600" priority="77" stopIfTrue="1"/>
  </conditionalFormatting>
  <conditionalFormatting sqref="C135">
    <cfRule type="duplicateValues" dxfId="4599" priority="76" stopIfTrue="1"/>
  </conditionalFormatting>
  <conditionalFormatting sqref="C136:C137">
    <cfRule type="duplicateValues" dxfId="4598" priority="75" stopIfTrue="1"/>
  </conditionalFormatting>
  <conditionalFormatting sqref="C138:C139">
    <cfRule type="duplicateValues" dxfId="4597" priority="74" stopIfTrue="1"/>
  </conditionalFormatting>
  <conditionalFormatting sqref="C141:C142">
    <cfRule type="duplicateValues" dxfId="4596" priority="72" stopIfTrue="1"/>
  </conditionalFormatting>
  <conditionalFormatting sqref="C143">
    <cfRule type="duplicateValues" dxfId="4595" priority="70" stopIfTrue="1"/>
  </conditionalFormatting>
  <conditionalFormatting sqref="C145">
    <cfRule type="duplicateValues" dxfId="4594" priority="68" stopIfTrue="1"/>
  </conditionalFormatting>
  <conditionalFormatting sqref="C146">
    <cfRule type="duplicateValues" dxfId="4593" priority="67" stopIfTrue="1"/>
  </conditionalFormatting>
  <conditionalFormatting sqref="C147:C149">
    <cfRule type="duplicateValues" dxfId="4592" priority="66" stopIfTrue="1"/>
  </conditionalFormatting>
  <conditionalFormatting sqref="C150">
    <cfRule type="duplicateValues" dxfId="4591" priority="63" stopIfTrue="1"/>
  </conditionalFormatting>
  <conditionalFormatting sqref="C151">
    <cfRule type="duplicateValues" dxfId="4590" priority="62" stopIfTrue="1"/>
  </conditionalFormatting>
  <conditionalFormatting sqref="C152">
    <cfRule type="duplicateValues" dxfId="4589" priority="61" stopIfTrue="1"/>
  </conditionalFormatting>
  <conditionalFormatting sqref="C153:C156">
    <cfRule type="duplicateValues" dxfId="4588" priority="60" stopIfTrue="1"/>
  </conditionalFormatting>
  <conditionalFormatting sqref="C157">
    <cfRule type="duplicateValues" dxfId="4587" priority="56" stopIfTrue="1"/>
  </conditionalFormatting>
  <conditionalFormatting sqref="C158">
    <cfRule type="duplicateValues" dxfId="4586" priority="55" stopIfTrue="1"/>
  </conditionalFormatting>
  <conditionalFormatting sqref="C160">
    <cfRule type="duplicateValues" dxfId="4585" priority="53" stopIfTrue="1"/>
  </conditionalFormatting>
  <conditionalFormatting sqref="C161">
    <cfRule type="duplicateValues" dxfId="4584" priority="52" stopIfTrue="1"/>
  </conditionalFormatting>
  <conditionalFormatting sqref="C171">
    <cfRule type="duplicateValues" dxfId="4583" priority="51" stopIfTrue="1"/>
  </conditionalFormatting>
  <conditionalFormatting sqref="C172">
    <cfRule type="duplicateValues" dxfId="4582" priority="50" stopIfTrue="1"/>
  </conditionalFormatting>
  <conditionalFormatting sqref="C173">
    <cfRule type="duplicateValues" dxfId="4581" priority="49" stopIfTrue="1"/>
  </conditionalFormatting>
  <conditionalFormatting sqref="C174:C175">
    <cfRule type="duplicateValues" dxfId="4580" priority="48" stopIfTrue="1"/>
  </conditionalFormatting>
  <conditionalFormatting sqref="C177">
    <cfRule type="duplicateValues" dxfId="4579" priority="45" stopIfTrue="1"/>
  </conditionalFormatting>
  <conditionalFormatting sqref="C179:C180">
    <cfRule type="duplicateValues" dxfId="4578" priority="42" stopIfTrue="1"/>
  </conditionalFormatting>
  <conditionalFormatting sqref="C182:C183">
    <cfRule type="duplicateValues" dxfId="4577" priority="40" stopIfTrue="1"/>
  </conditionalFormatting>
  <conditionalFormatting sqref="C210">
    <cfRule type="duplicateValues" dxfId="4576" priority="37" stopIfTrue="1"/>
  </conditionalFormatting>
  <conditionalFormatting sqref="C211">
    <cfRule type="duplicateValues" dxfId="4575" priority="36" stopIfTrue="1"/>
  </conditionalFormatting>
  <conditionalFormatting sqref="C212">
    <cfRule type="duplicateValues" dxfId="4574" priority="35" stopIfTrue="1"/>
  </conditionalFormatting>
  <conditionalFormatting sqref="C213:C215">
    <cfRule type="duplicateValues" dxfId="4573" priority="34" stopIfTrue="1"/>
  </conditionalFormatting>
  <conditionalFormatting sqref="C216">
    <cfRule type="duplicateValues" dxfId="4572" priority="30" stopIfTrue="1"/>
  </conditionalFormatting>
  <conditionalFormatting sqref="C217">
    <cfRule type="duplicateValues" dxfId="4571" priority="29" stopIfTrue="1"/>
  </conditionalFormatting>
  <conditionalFormatting sqref="C218">
    <cfRule type="duplicateValues" dxfId="4570" priority="28" stopIfTrue="1"/>
  </conditionalFormatting>
  <conditionalFormatting sqref="C219:C220">
    <cfRule type="duplicateValues" dxfId="4569" priority="27" stopIfTrue="1"/>
  </conditionalFormatting>
  <conditionalFormatting sqref="C221">
    <cfRule type="duplicateValues" dxfId="4568" priority="25" stopIfTrue="1"/>
  </conditionalFormatting>
  <conditionalFormatting sqref="C222">
    <cfRule type="duplicateValues" dxfId="4567" priority="24" stopIfTrue="1"/>
  </conditionalFormatting>
  <conditionalFormatting sqref="C223">
    <cfRule type="duplicateValues" dxfId="4566" priority="23" stopIfTrue="1"/>
  </conditionalFormatting>
  <conditionalFormatting sqref="C224">
    <cfRule type="duplicateValues" dxfId="4565" priority="22" stopIfTrue="1"/>
  </conditionalFormatting>
  <conditionalFormatting sqref="C225">
    <cfRule type="duplicateValues" dxfId="4564" priority="21" stopIfTrue="1"/>
  </conditionalFormatting>
  <conditionalFormatting sqref="C226">
    <cfRule type="duplicateValues" dxfId="4563" priority="20" stopIfTrue="1"/>
  </conditionalFormatting>
  <conditionalFormatting sqref="C227">
    <cfRule type="duplicateValues" dxfId="4562" priority="19" stopIfTrue="1"/>
  </conditionalFormatting>
  <conditionalFormatting sqref="C228">
    <cfRule type="duplicateValues" dxfId="4561" priority="18" stopIfTrue="1"/>
  </conditionalFormatting>
  <conditionalFormatting sqref="C229">
    <cfRule type="duplicateValues" dxfId="4560" priority="17" stopIfTrue="1"/>
  </conditionalFormatting>
  <conditionalFormatting sqref="C231">
    <cfRule type="duplicateValues" dxfId="4559" priority="16" stopIfTrue="1"/>
  </conditionalFormatting>
  <conditionalFormatting sqref="C233">
    <cfRule type="duplicateValues" dxfId="4558" priority="15" stopIfTrue="1"/>
  </conditionalFormatting>
  <conditionalFormatting sqref="C234">
    <cfRule type="duplicateValues" dxfId="4557" priority="14" stopIfTrue="1"/>
  </conditionalFormatting>
  <conditionalFormatting sqref="C236">
    <cfRule type="duplicateValues" dxfId="4556" priority="3201" stopIfTrue="1"/>
  </conditionalFormatting>
  <conditionalFormatting sqref="C237">
    <cfRule type="duplicateValues" dxfId="4555" priority="10" stopIfTrue="1"/>
  </conditionalFormatting>
  <conditionalFormatting sqref="C238">
    <cfRule type="duplicateValues" dxfId="4554" priority="9" stopIfTrue="1"/>
  </conditionalFormatting>
  <conditionalFormatting sqref="C239">
    <cfRule type="duplicateValues" dxfId="4553" priority="8" stopIfTrue="1"/>
  </conditionalFormatting>
  <conditionalFormatting sqref="C240">
    <cfRule type="duplicateValues" dxfId="4552" priority="6" stopIfTrue="1"/>
  </conditionalFormatting>
  <conditionalFormatting sqref="C241">
    <cfRule type="duplicateValues" dxfId="4551" priority="4" stopIfTrue="1"/>
  </conditionalFormatting>
  <conditionalFormatting sqref="C242 C235 C1:C209 C245:C1048576">
    <cfRule type="duplicateValues" dxfId="4550" priority="38"/>
  </conditionalFormatting>
  <conditionalFormatting sqref="C242 C235 C77:C84 C39 C1:C35 C44:C55 C58:C61 C63:C65 C67:C73 C75 C86:C88 C94:C96 C112 C115 C121:C125 C159 C162:C170 C176 C178 C181 C184:C209 C245:C65195">
    <cfRule type="duplicateValues" dxfId="4549" priority="2983" stopIfTrue="1"/>
  </conditionalFormatting>
  <conditionalFormatting sqref="C243">
    <cfRule type="duplicateValues" dxfId="4548" priority="2" stopIfTrue="1"/>
  </conditionalFormatting>
  <conditionalFormatting sqref="C244">
    <cfRule type="duplicateValues" dxfId="4547" priority="1" stopIfTrue="1"/>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38319-4DF0-477D-BCA4-8FD3ACC296B6}">
  <dimension ref="A1:K40"/>
  <sheetViews>
    <sheetView workbookViewId="0">
      <selection activeCell="D10" sqref="D10"/>
    </sheetView>
  </sheetViews>
  <sheetFormatPr defaultRowHeight="14.4"/>
  <cols>
    <col min="1" max="1" width="12.33203125" style="454" bestFit="1" customWidth="1"/>
    <col min="2" max="2" width="37" style="454" bestFit="1" customWidth="1"/>
    <col min="3" max="3" width="15.33203125" style="454" bestFit="1" customWidth="1"/>
    <col min="4" max="4" width="14.44140625" style="454" bestFit="1" customWidth="1"/>
    <col min="5" max="5" width="12.88671875" style="454" bestFit="1" customWidth="1"/>
    <col min="6" max="6" width="17.44140625" style="454" bestFit="1" customWidth="1"/>
    <col min="7" max="7" width="22.44140625" style="454" bestFit="1" customWidth="1"/>
    <col min="8" max="8" width="24" style="454" bestFit="1" customWidth="1"/>
    <col min="9" max="9" width="14.5546875" style="454" bestFit="1" customWidth="1"/>
    <col min="10" max="10" width="15.88671875" style="454" bestFit="1" customWidth="1"/>
    <col min="11" max="11" width="20.88671875" style="454" bestFit="1" customWidth="1"/>
    <col min="12" max="16384" width="8.88671875" style="454"/>
  </cols>
  <sheetData>
    <row r="1" spans="1:11">
      <c r="A1" s="1222" t="s">
        <v>615</v>
      </c>
      <c r="B1" s="1222" t="s">
        <v>620</v>
      </c>
      <c r="C1" s="1222" t="s">
        <v>624</v>
      </c>
      <c r="D1" s="1222" t="s">
        <v>3640</v>
      </c>
      <c r="E1" s="1222" t="s">
        <v>621</v>
      </c>
      <c r="F1" s="1222" t="s">
        <v>2958</v>
      </c>
      <c r="G1" s="1222" t="s">
        <v>622</v>
      </c>
      <c r="H1" s="1222" t="s">
        <v>627</v>
      </c>
      <c r="I1" s="1222" t="s">
        <v>3641</v>
      </c>
      <c r="J1" s="1222" t="s">
        <v>3642</v>
      </c>
      <c r="K1" s="1222" t="s">
        <v>3643</v>
      </c>
    </row>
    <row r="2" spans="1:11">
      <c r="A2" s="1225" t="s">
        <v>2512</v>
      </c>
      <c r="B2" s="1225" t="s">
        <v>3686</v>
      </c>
      <c r="C2" s="1223" t="s">
        <v>3644</v>
      </c>
      <c r="D2" s="1226" t="s">
        <v>3687</v>
      </c>
      <c r="E2" s="1224">
        <v>46022</v>
      </c>
      <c r="F2" s="1225" t="s">
        <v>3688</v>
      </c>
      <c r="G2" s="1223" t="s">
        <v>3645</v>
      </c>
      <c r="H2" s="1223" t="s">
        <v>3646</v>
      </c>
      <c r="I2" s="1225" t="s">
        <v>3689</v>
      </c>
      <c r="J2" s="1223" t="s">
        <v>3647</v>
      </c>
      <c r="K2" s="1223" t="s">
        <v>3415</v>
      </c>
    </row>
    <row r="3" spans="1:11">
      <c r="A3" s="1223"/>
      <c r="B3" s="1223"/>
      <c r="C3" s="1223"/>
      <c r="D3" s="1223"/>
      <c r="E3" s="1223"/>
      <c r="F3" s="1223"/>
      <c r="G3" s="1223"/>
      <c r="H3" s="1223"/>
      <c r="I3" s="1223"/>
      <c r="J3" s="454" t="s">
        <v>3648</v>
      </c>
      <c r="K3" s="1223" t="s">
        <v>3649</v>
      </c>
    </row>
    <row r="4" spans="1:11">
      <c r="A4" s="1223"/>
      <c r="B4" s="1223"/>
      <c r="C4" s="1223"/>
      <c r="D4" s="1223"/>
      <c r="E4" s="1224"/>
      <c r="F4" s="1223"/>
      <c r="G4" s="1223"/>
      <c r="H4" s="1223"/>
      <c r="I4" s="1223"/>
      <c r="J4" s="1223" t="s">
        <v>3650</v>
      </c>
      <c r="K4" s="1223" t="s">
        <v>3651</v>
      </c>
    </row>
    <row r="5" spans="1:11">
      <c r="A5" s="1223"/>
      <c r="B5" s="1223"/>
      <c r="C5" s="1223"/>
      <c r="D5" s="1223"/>
      <c r="E5" s="1223"/>
      <c r="F5" s="1223"/>
      <c r="G5" s="1223"/>
      <c r="H5" s="1223"/>
      <c r="I5" s="1223"/>
      <c r="J5" s="1223" t="s">
        <v>3652</v>
      </c>
      <c r="K5" s="1223" t="s">
        <v>3653</v>
      </c>
    </row>
    <row r="6" spans="1:11">
      <c r="A6" s="1223"/>
      <c r="B6" s="1223"/>
      <c r="C6" s="1223"/>
      <c r="D6" s="1223"/>
      <c r="E6" s="1223"/>
      <c r="F6" s="1223"/>
      <c r="G6" s="1223"/>
      <c r="H6" s="1223"/>
      <c r="I6" s="1223"/>
      <c r="J6" s="1223" t="s">
        <v>3654</v>
      </c>
      <c r="K6" s="1223" t="s">
        <v>3655</v>
      </c>
    </row>
    <row r="7" spans="1:11">
      <c r="A7" s="1223"/>
      <c r="B7" s="1224"/>
      <c r="C7" s="1223"/>
      <c r="D7" s="1223"/>
      <c r="E7" s="1223"/>
      <c r="F7" s="1223"/>
      <c r="G7" s="1223"/>
      <c r="H7" s="1223"/>
      <c r="I7" s="1223"/>
      <c r="J7" s="1223" t="s">
        <v>779</v>
      </c>
      <c r="K7" s="1223" t="s">
        <v>3656</v>
      </c>
    </row>
    <row r="8" spans="1:11">
      <c r="A8" s="1223"/>
      <c r="B8" s="1223"/>
      <c r="C8" s="1223"/>
      <c r="D8" s="1223"/>
      <c r="E8" s="1223"/>
      <c r="F8" s="1223"/>
      <c r="G8" s="1223"/>
      <c r="H8" s="1223"/>
      <c r="I8" s="1223"/>
      <c r="J8" s="1223"/>
      <c r="K8" s="1223" t="s">
        <v>3657</v>
      </c>
    </row>
    <row r="9" spans="1:11">
      <c r="A9" s="1223"/>
      <c r="B9" s="1223"/>
      <c r="C9" s="1223"/>
      <c r="D9" s="1223"/>
      <c r="E9" s="1223"/>
      <c r="F9" s="1223"/>
      <c r="G9" s="1223"/>
      <c r="H9" s="1223"/>
      <c r="I9" s="1223"/>
      <c r="J9" s="1223"/>
      <c r="K9" s="1223" t="s">
        <v>3658</v>
      </c>
    </row>
    <row r="10" spans="1:11">
      <c r="A10" s="1223"/>
      <c r="B10" s="1223"/>
      <c r="C10" s="1223"/>
      <c r="D10" s="1223"/>
      <c r="E10" s="1223"/>
      <c r="F10" s="1223"/>
      <c r="G10" s="1223"/>
      <c r="H10" s="1223"/>
      <c r="I10" s="1223"/>
      <c r="J10" s="1223"/>
      <c r="K10" s="1223" t="s">
        <v>3659</v>
      </c>
    </row>
    <row r="11" spans="1:11">
      <c r="A11" s="1223"/>
      <c r="B11" s="1223"/>
      <c r="C11" s="1223"/>
      <c r="D11" s="1223"/>
      <c r="E11" s="1223"/>
      <c r="F11" s="1223"/>
      <c r="G11" s="1223"/>
      <c r="H11" s="1223"/>
      <c r="I11" s="1223"/>
      <c r="J11" s="1223"/>
      <c r="K11" s="1223" t="s">
        <v>3660</v>
      </c>
    </row>
    <row r="12" spans="1:11">
      <c r="A12" s="1223"/>
      <c r="B12" s="1223"/>
      <c r="C12" s="1223"/>
      <c r="D12" s="1223"/>
      <c r="E12" s="1223"/>
      <c r="F12" s="1223"/>
      <c r="G12" s="1223"/>
      <c r="H12" s="1223"/>
      <c r="I12" s="1223"/>
      <c r="J12" s="1223"/>
      <c r="K12" s="1223" t="s">
        <v>3661</v>
      </c>
    </row>
    <row r="13" spans="1:11">
      <c r="A13"/>
      <c r="B13"/>
      <c r="C13"/>
      <c r="D13"/>
      <c r="E13"/>
      <c r="F13"/>
      <c r="G13"/>
      <c r="H13"/>
      <c r="I13"/>
      <c r="J13"/>
      <c r="K13" t="s">
        <v>3662</v>
      </c>
    </row>
    <row r="14" spans="1:11">
      <c r="A14"/>
      <c r="B14"/>
      <c r="C14"/>
      <c r="D14"/>
      <c r="E14"/>
      <c r="F14"/>
      <c r="G14"/>
      <c r="H14"/>
      <c r="I14"/>
      <c r="J14"/>
      <c r="K14" t="s">
        <v>3663</v>
      </c>
    </row>
    <row r="15" spans="1:11">
      <c r="A15"/>
      <c r="B15"/>
      <c r="C15"/>
      <c r="D15"/>
      <c r="E15"/>
      <c r="F15"/>
      <c r="G15"/>
      <c r="H15"/>
      <c r="I15"/>
      <c r="J15"/>
      <c r="K15" t="s">
        <v>3664</v>
      </c>
    </row>
    <row r="16" spans="1:11">
      <c r="A16"/>
      <c r="B16"/>
      <c r="C16"/>
      <c r="D16"/>
      <c r="E16"/>
      <c r="F16"/>
      <c r="G16"/>
      <c r="H16"/>
      <c r="I16"/>
      <c r="J16"/>
      <c r="K16" t="s">
        <v>3665</v>
      </c>
    </row>
    <row r="17" spans="1:11">
      <c r="A17"/>
      <c r="B17"/>
      <c r="C17"/>
      <c r="D17"/>
      <c r="E17"/>
      <c r="F17"/>
      <c r="G17"/>
      <c r="H17"/>
      <c r="I17"/>
      <c r="J17"/>
      <c r="K17" t="s">
        <v>3666</v>
      </c>
    </row>
    <row r="18" spans="1:11">
      <c r="A18"/>
      <c r="B18"/>
      <c r="C18"/>
      <c r="D18"/>
      <c r="E18"/>
      <c r="F18"/>
      <c r="G18"/>
      <c r="H18"/>
      <c r="I18"/>
      <c r="J18"/>
      <c r="K18" t="s">
        <v>3667</v>
      </c>
    </row>
    <row r="19" spans="1:11">
      <c r="A19"/>
      <c r="B19"/>
      <c r="C19"/>
      <c r="D19"/>
      <c r="E19"/>
      <c r="F19"/>
      <c r="G19"/>
      <c r="H19"/>
      <c r="I19"/>
      <c r="J19"/>
      <c r="K19" t="s">
        <v>3668</v>
      </c>
    </row>
    <row r="20" spans="1:11">
      <c r="A20"/>
      <c r="B20"/>
      <c r="C20"/>
      <c r="D20"/>
      <c r="E20"/>
      <c r="F20"/>
      <c r="G20"/>
      <c r="H20"/>
      <c r="I20"/>
      <c r="J20"/>
      <c r="K20" t="s">
        <v>3416</v>
      </c>
    </row>
    <row r="21" spans="1:11">
      <c r="A21"/>
      <c r="B21"/>
      <c r="C21"/>
      <c r="D21"/>
      <c r="E21"/>
      <c r="F21"/>
      <c r="G21"/>
      <c r="H21"/>
      <c r="I21"/>
      <c r="J21"/>
      <c r="K21" t="s">
        <v>3669</v>
      </c>
    </row>
    <row r="22" spans="1:11">
      <c r="A22"/>
      <c r="B22"/>
      <c r="C22"/>
      <c r="D22"/>
      <c r="E22"/>
      <c r="F22"/>
      <c r="G22"/>
      <c r="H22"/>
      <c r="I22"/>
      <c r="J22"/>
      <c r="K22" t="s">
        <v>3670</v>
      </c>
    </row>
    <row r="23" spans="1:11">
      <c r="A23"/>
      <c r="B23"/>
      <c r="C23"/>
      <c r="D23"/>
      <c r="E23"/>
      <c r="F23"/>
      <c r="G23"/>
      <c r="H23"/>
      <c r="I23"/>
      <c r="J23"/>
      <c r="K23" t="s">
        <v>3671</v>
      </c>
    </row>
    <row r="24" spans="1:11">
      <c r="A24"/>
      <c r="B24"/>
      <c r="C24"/>
      <c r="D24"/>
      <c r="E24"/>
      <c r="F24"/>
      <c r="G24"/>
      <c r="H24"/>
      <c r="I24"/>
      <c r="J24"/>
      <c r="K24" t="s">
        <v>3672</v>
      </c>
    </row>
    <row r="25" spans="1:11">
      <c r="A25"/>
      <c r="B25"/>
      <c r="C25"/>
      <c r="D25"/>
      <c r="E25"/>
      <c r="F25"/>
      <c r="G25"/>
      <c r="H25"/>
      <c r="I25"/>
      <c r="J25"/>
      <c r="K25" t="s">
        <v>3673</v>
      </c>
    </row>
    <row r="26" spans="1:11">
      <c r="A26"/>
      <c r="B26"/>
      <c r="C26"/>
      <c r="D26"/>
      <c r="E26"/>
      <c r="F26"/>
      <c r="G26"/>
      <c r="H26"/>
      <c r="I26"/>
      <c r="J26"/>
      <c r="K26" t="s">
        <v>3149</v>
      </c>
    </row>
    <row r="27" spans="1:11">
      <c r="A27"/>
      <c r="B27"/>
      <c r="C27"/>
      <c r="D27"/>
      <c r="E27"/>
      <c r="F27"/>
      <c r="G27"/>
      <c r="H27"/>
      <c r="I27"/>
      <c r="J27"/>
      <c r="K27" t="s">
        <v>3674</v>
      </c>
    </row>
    <row r="28" spans="1:11">
      <c r="A28"/>
      <c r="B28"/>
      <c r="C28"/>
      <c r="D28"/>
      <c r="E28"/>
      <c r="F28"/>
      <c r="G28"/>
      <c r="H28"/>
      <c r="I28"/>
      <c r="J28"/>
      <c r="K28" t="s">
        <v>3675</v>
      </c>
    </row>
    <row r="29" spans="1:11">
      <c r="A29"/>
      <c r="B29"/>
      <c r="C29"/>
      <c r="D29"/>
      <c r="E29"/>
      <c r="F29"/>
      <c r="G29"/>
      <c r="H29"/>
      <c r="I29"/>
      <c r="J29"/>
      <c r="K29" t="s">
        <v>3676</v>
      </c>
    </row>
    <row r="30" spans="1:11">
      <c r="A30"/>
      <c r="B30"/>
      <c r="C30"/>
      <c r="D30"/>
      <c r="E30"/>
      <c r="F30"/>
      <c r="G30"/>
      <c r="H30"/>
      <c r="I30"/>
      <c r="J30"/>
      <c r="K30" t="s">
        <v>3677</v>
      </c>
    </row>
    <row r="31" spans="1:11">
      <c r="A31"/>
      <c r="B31"/>
      <c r="C31"/>
      <c r="D31"/>
      <c r="E31"/>
      <c r="F31"/>
      <c r="G31"/>
      <c r="H31"/>
      <c r="I31"/>
      <c r="J31"/>
      <c r="K31" t="s">
        <v>935</v>
      </c>
    </row>
    <row r="32" spans="1:11">
      <c r="A32"/>
      <c r="B32"/>
      <c r="C32"/>
      <c r="D32"/>
      <c r="E32"/>
      <c r="F32"/>
      <c r="G32"/>
      <c r="H32"/>
      <c r="I32"/>
      <c r="J32"/>
      <c r="K32" t="s">
        <v>3678</v>
      </c>
    </row>
    <row r="33" spans="1:11">
      <c r="A33"/>
      <c r="B33"/>
      <c r="C33"/>
      <c r="D33"/>
      <c r="E33"/>
      <c r="F33"/>
      <c r="G33"/>
      <c r="H33"/>
      <c r="I33"/>
      <c r="J33"/>
      <c r="K33" t="s">
        <v>3679</v>
      </c>
    </row>
    <row r="34" spans="1:11">
      <c r="A34"/>
      <c r="B34"/>
      <c r="C34"/>
      <c r="D34"/>
      <c r="E34"/>
      <c r="F34"/>
      <c r="G34"/>
      <c r="H34"/>
      <c r="I34"/>
      <c r="J34"/>
      <c r="K34" t="s">
        <v>3680</v>
      </c>
    </row>
    <row r="35" spans="1:11">
      <c r="A35"/>
      <c r="B35"/>
      <c r="C35"/>
      <c r="D35"/>
      <c r="E35"/>
      <c r="F35"/>
      <c r="G35"/>
      <c r="H35"/>
      <c r="I35"/>
      <c r="J35"/>
      <c r="K35" t="s">
        <v>3085</v>
      </c>
    </row>
    <row r="36" spans="1:11">
      <c r="A36"/>
      <c r="B36"/>
      <c r="C36"/>
      <c r="D36"/>
      <c r="E36"/>
      <c r="F36"/>
      <c r="G36"/>
      <c r="H36"/>
      <c r="I36"/>
      <c r="J36"/>
      <c r="K36" t="s">
        <v>3681</v>
      </c>
    </row>
    <row r="37" spans="1:11">
      <c r="A37"/>
      <c r="B37"/>
      <c r="C37"/>
      <c r="D37"/>
      <c r="E37"/>
      <c r="F37"/>
      <c r="G37"/>
      <c r="H37"/>
      <c r="I37"/>
      <c r="J37"/>
      <c r="K37" t="s">
        <v>3682</v>
      </c>
    </row>
    <row r="38" spans="1:11">
      <c r="A38"/>
      <c r="B38"/>
      <c r="C38"/>
      <c r="D38"/>
      <c r="E38"/>
      <c r="F38"/>
      <c r="G38"/>
      <c r="H38"/>
      <c r="I38"/>
      <c r="J38"/>
      <c r="K38" t="s">
        <v>3683</v>
      </c>
    </row>
    <row r="39" spans="1:11">
      <c r="A39"/>
      <c r="B39"/>
      <c r="C39"/>
      <c r="D39"/>
      <c r="E39"/>
      <c r="F39"/>
      <c r="G39"/>
      <c r="H39"/>
      <c r="I39"/>
      <c r="J39"/>
      <c r="K39" t="s">
        <v>3684</v>
      </c>
    </row>
    <row r="40" spans="1:11">
      <c r="A40"/>
      <c r="B40"/>
      <c r="C40"/>
      <c r="D40"/>
      <c r="E40"/>
      <c r="F40"/>
      <c r="G40"/>
      <c r="H40"/>
      <c r="I40"/>
      <c r="J40"/>
      <c r="K40" t="s">
        <v>3685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BBBE4-A0D0-4B71-93D5-E7F7DC07C2D8}">
  <dimension ref="A1:P12"/>
  <sheetViews>
    <sheetView tabSelected="1" zoomScaleNormal="100" workbookViewId="0">
      <selection activeCell="G7" sqref="G7"/>
    </sheetView>
  </sheetViews>
  <sheetFormatPr defaultRowHeight="14.4"/>
  <cols>
    <col min="1" max="1" width="18.5546875" customWidth="1"/>
    <col min="2" max="2" width="12.33203125" bestFit="1" customWidth="1"/>
    <col min="3" max="3" width="13.6640625" customWidth="1"/>
    <col min="4" max="4" width="17.88671875" customWidth="1"/>
    <col min="5" max="5" width="15.109375" customWidth="1"/>
    <col min="6" max="6" width="11.6640625" customWidth="1"/>
    <col min="7" max="7" width="16.33203125" bestFit="1" customWidth="1"/>
    <col min="8" max="8" width="17.6640625" bestFit="1" customWidth="1"/>
    <col min="9" max="9" width="15.88671875" bestFit="1" customWidth="1"/>
    <col min="10" max="10" width="13.6640625" customWidth="1"/>
    <col min="11" max="11" width="11" customWidth="1"/>
    <col min="12" max="12" width="10.44140625" customWidth="1"/>
    <col min="13" max="13" width="10.6640625" customWidth="1"/>
    <col min="14" max="14" width="25.88671875" customWidth="1"/>
    <col min="15" max="15" width="8" bestFit="1" customWidth="1"/>
    <col min="16" max="16" width="20.21875" bestFit="1" customWidth="1"/>
  </cols>
  <sheetData>
    <row r="1" spans="1:16" ht="28.8">
      <c r="A1" s="882" t="s">
        <v>2507</v>
      </c>
      <c r="B1" s="1317" t="s">
        <v>2512</v>
      </c>
      <c r="C1" s="1317"/>
      <c r="D1" s="1317"/>
      <c r="E1" s="883" t="s">
        <v>617</v>
      </c>
      <c r="F1" s="888" t="s">
        <v>2514</v>
      </c>
      <c r="G1" s="884" t="s">
        <v>2508</v>
      </c>
      <c r="H1" s="772" t="s">
        <v>2509</v>
      </c>
      <c r="I1" s="884" t="s">
        <v>2956</v>
      </c>
      <c r="J1" s="1052" t="s">
        <v>2957</v>
      </c>
    </row>
    <row r="2" spans="1:16" ht="28.8">
      <c r="A2" s="885" t="s">
        <v>620</v>
      </c>
      <c r="B2" s="1318" t="s">
        <v>2523</v>
      </c>
      <c r="C2" s="1319"/>
      <c r="D2" s="1319"/>
      <c r="E2" s="886" t="s">
        <v>2510</v>
      </c>
      <c r="F2" s="889" t="s">
        <v>2334</v>
      </c>
      <c r="G2" s="887" t="s">
        <v>627</v>
      </c>
      <c r="H2" s="894" t="s">
        <v>2515</v>
      </c>
      <c r="I2" s="887" t="s">
        <v>2958</v>
      </c>
      <c r="J2" s="1052" t="s">
        <v>2959</v>
      </c>
    </row>
    <row r="3" spans="1:16" ht="28.8">
      <c r="A3" s="885" t="s">
        <v>624</v>
      </c>
      <c r="B3" s="1319" t="s">
        <v>2513</v>
      </c>
      <c r="C3" s="1319"/>
      <c r="D3" s="1319"/>
      <c r="E3" s="886" t="s">
        <v>2511</v>
      </c>
      <c r="F3" s="889" t="s">
        <v>3578</v>
      </c>
      <c r="G3" s="887" t="s">
        <v>633</v>
      </c>
      <c r="H3" s="58" t="s">
        <v>2516</v>
      </c>
      <c r="I3" s="887" t="s">
        <v>616</v>
      </c>
      <c r="J3" s="1051">
        <f ca="1">TODAY()</f>
        <v>46017</v>
      </c>
    </row>
    <row r="4" spans="1:16" ht="53.4" customHeight="1">
      <c r="A4" s="881" t="s">
        <v>2493</v>
      </c>
      <c r="B4" s="880" t="s">
        <v>2494</v>
      </c>
      <c r="C4" s="872" t="s">
        <v>2495</v>
      </c>
      <c r="D4" s="872" t="s">
        <v>2496</v>
      </c>
      <c r="E4" s="872" t="s">
        <v>2497</v>
      </c>
      <c r="F4" s="872" t="s">
        <v>2498</v>
      </c>
      <c r="G4" s="872" t="s">
        <v>642</v>
      </c>
      <c r="H4" s="872" t="s">
        <v>2499</v>
      </c>
      <c r="I4" s="872" t="s">
        <v>2500</v>
      </c>
      <c r="J4" s="872" t="s">
        <v>2501</v>
      </c>
      <c r="K4" s="872" t="s">
        <v>647</v>
      </c>
      <c r="L4" s="872" t="s">
        <v>2502</v>
      </c>
      <c r="M4" s="872" t="s">
        <v>2503</v>
      </c>
      <c r="N4" s="872" t="s">
        <v>19</v>
      </c>
    </row>
    <row r="5" spans="1:16" ht="15.6">
      <c r="A5" s="895" t="s">
        <v>688</v>
      </c>
      <c r="B5" s="873">
        <v>521</v>
      </c>
      <c r="C5" s="873">
        <v>521</v>
      </c>
      <c r="D5" s="873">
        <v>519</v>
      </c>
      <c r="E5" s="873">
        <v>0</v>
      </c>
      <c r="F5" s="873">
        <v>2</v>
      </c>
      <c r="G5" s="874"/>
      <c r="H5" s="874">
        <v>1</v>
      </c>
      <c r="I5" s="873">
        <v>0</v>
      </c>
      <c r="J5" s="874">
        <f>D5+H5</f>
        <v>520</v>
      </c>
      <c r="K5" s="875">
        <f>B5-J5</f>
        <v>1</v>
      </c>
      <c r="L5" s="874">
        <v>0</v>
      </c>
      <c r="M5" s="873">
        <v>0</v>
      </c>
      <c r="N5" s="877"/>
      <c r="O5" s="954">
        <f>J5/B5</f>
        <v>0.99808061420345484</v>
      </c>
      <c r="P5" s="1162"/>
    </row>
    <row r="6" spans="1:16" ht="15">
      <c r="A6" s="895" t="s">
        <v>2517</v>
      </c>
      <c r="B6" s="873">
        <v>521</v>
      </c>
      <c r="C6" s="873">
        <v>521</v>
      </c>
      <c r="D6" s="873">
        <v>494</v>
      </c>
      <c r="E6" s="873">
        <v>0</v>
      </c>
      <c r="F6" s="873">
        <v>27</v>
      </c>
      <c r="G6" s="874"/>
      <c r="H6" s="874">
        <v>1</v>
      </c>
      <c r="I6" s="873">
        <v>0</v>
      </c>
      <c r="J6" s="874">
        <f t="shared" ref="J6:J11" si="0">D6+H6</f>
        <v>495</v>
      </c>
      <c r="K6" s="875">
        <f>B6-J6</f>
        <v>26</v>
      </c>
      <c r="L6" s="874"/>
      <c r="M6" s="873"/>
      <c r="N6" s="876"/>
      <c r="O6" s="953"/>
    </row>
    <row r="7" spans="1:16" ht="15.6">
      <c r="A7" s="895" t="s">
        <v>2518</v>
      </c>
      <c r="B7" s="873">
        <v>521</v>
      </c>
      <c r="C7" s="873">
        <v>521</v>
      </c>
      <c r="D7" s="873">
        <v>502</v>
      </c>
      <c r="E7" s="873">
        <v>0</v>
      </c>
      <c r="F7" s="873">
        <v>19</v>
      </c>
      <c r="G7" s="874"/>
      <c r="H7" s="874">
        <v>12</v>
      </c>
      <c r="I7" s="873">
        <v>0</v>
      </c>
      <c r="J7" s="874">
        <f>D7+H7</f>
        <v>514</v>
      </c>
      <c r="K7" s="875">
        <f t="shared" ref="K7:K11" si="1">B7-J7</f>
        <v>7</v>
      </c>
      <c r="L7" s="874">
        <v>2</v>
      </c>
      <c r="M7" s="873">
        <v>2</v>
      </c>
      <c r="N7" s="877"/>
      <c r="O7" s="954">
        <f>J7/B7</f>
        <v>0.98656429942418422</v>
      </c>
      <c r="P7" s="1163"/>
    </row>
    <row r="8" spans="1:16" ht="15.6">
      <c r="A8" s="895" t="s">
        <v>2504</v>
      </c>
      <c r="B8" s="873">
        <v>521</v>
      </c>
      <c r="C8" s="873">
        <v>521</v>
      </c>
      <c r="D8" s="873">
        <v>356</v>
      </c>
      <c r="E8" s="873">
        <v>0</v>
      </c>
      <c r="F8" s="873">
        <v>35</v>
      </c>
      <c r="G8" s="874"/>
      <c r="H8" s="874">
        <v>31</v>
      </c>
      <c r="I8" s="873">
        <v>0</v>
      </c>
      <c r="J8" s="874">
        <f t="shared" si="0"/>
        <v>387</v>
      </c>
      <c r="K8" s="875">
        <f t="shared" si="1"/>
        <v>134</v>
      </c>
      <c r="L8" s="874">
        <v>3</v>
      </c>
      <c r="M8" s="873">
        <v>3</v>
      </c>
      <c r="N8" s="877"/>
      <c r="O8" s="953"/>
    </row>
    <row r="9" spans="1:16" ht="15">
      <c r="A9" s="895" t="s">
        <v>2505</v>
      </c>
      <c r="B9" s="873">
        <v>202</v>
      </c>
      <c r="C9" s="873">
        <v>202</v>
      </c>
      <c r="D9" s="1232">
        <v>119.88600000000001</v>
      </c>
      <c r="E9" s="873">
        <v>0</v>
      </c>
      <c r="F9" s="873">
        <v>51</v>
      </c>
      <c r="G9" s="1174"/>
      <c r="H9" s="1174">
        <f>9.007+4.141+0.237+2.818+1.175+3.914+4.809</f>
        <v>26.101000000000003</v>
      </c>
      <c r="I9" s="873">
        <v>0</v>
      </c>
      <c r="J9" s="892">
        <f t="shared" si="0"/>
        <v>145.98700000000002</v>
      </c>
      <c r="K9" s="893">
        <f t="shared" si="1"/>
        <v>56.012999999999977</v>
      </c>
      <c r="L9" s="892">
        <v>10.553000000000001</v>
      </c>
      <c r="M9" s="873">
        <v>4</v>
      </c>
      <c r="N9" s="876"/>
      <c r="O9" s="954">
        <f>J9/B9</f>
        <v>0.72270792079207935</v>
      </c>
      <c r="P9" s="1163"/>
    </row>
    <row r="10" spans="1:16" ht="15">
      <c r="A10" s="896" t="s">
        <v>2899</v>
      </c>
      <c r="B10" s="873">
        <v>202</v>
      </c>
      <c r="C10" s="873">
        <v>202</v>
      </c>
      <c r="D10" s="891">
        <v>119.88600000000002</v>
      </c>
      <c r="E10" s="873">
        <v>0</v>
      </c>
      <c r="F10" s="873">
        <v>51</v>
      </c>
      <c r="G10" s="1174"/>
      <c r="H10" s="1174">
        <f>0.237+1.867+4.141+4.45+2.818+2.69</f>
        <v>16.202999999999999</v>
      </c>
      <c r="I10" s="873">
        <v>0</v>
      </c>
      <c r="J10" s="892">
        <f>D10+H10</f>
        <v>136.08900000000003</v>
      </c>
      <c r="K10" s="893">
        <f t="shared" si="1"/>
        <v>65.910999999999973</v>
      </c>
      <c r="L10" s="874">
        <f>12.588-2.69</f>
        <v>9.8979999999999997</v>
      </c>
      <c r="M10" s="873">
        <v>4</v>
      </c>
      <c r="N10" s="878"/>
      <c r="O10" s="953"/>
    </row>
    <row r="11" spans="1:16" ht="15.6">
      <c r="A11" s="895" t="s">
        <v>2506</v>
      </c>
      <c r="B11" s="873">
        <v>202</v>
      </c>
      <c r="C11" s="873">
        <v>202</v>
      </c>
      <c r="D11" s="891">
        <v>51.705999999999996</v>
      </c>
      <c r="E11" s="873">
        <v>0</v>
      </c>
      <c r="F11" s="873">
        <v>30</v>
      </c>
      <c r="G11" s="892"/>
      <c r="H11" s="892">
        <f>9.07+3.53+3.88+3.09</f>
        <v>19.57</v>
      </c>
      <c r="I11" s="873">
        <v>0</v>
      </c>
      <c r="J11" s="892">
        <f t="shared" si="0"/>
        <v>71.275999999999996</v>
      </c>
      <c r="K11" s="893">
        <f t="shared" si="1"/>
        <v>130.72399999999999</v>
      </c>
      <c r="L11" s="892"/>
      <c r="M11" s="873">
        <v>1</v>
      </c>
      <c r="N11" s="879"/>
      <c r="O11" s="955">
        <f>SUM(O5:O10)/3</f>
        <v>0.90245094480657284</v>
      </c>
    </row>
    <row r="12" spans="1:16">
      <c r="O12" s="1172">
        <f>SUM(O5:O11)/4</f>
        <v>0.90245094480657284</v>
      </c>
    </row>
  </sheetData>
  <mergeCells count="3">
    <mergeCell ref="B1:D1"/>
    <mergeCell ref="B2:D2"/>
    <mergeCell ref="B3:D3"/>
  </mergeCells>
  <pageMargins left="0.7" right="0.7" top="0.75" bottom="0.75" header="0.3" footer="0.3"/>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EBF1F-7A02-488B-8BF7-4094EFA84D48}">
  <dimension ref="A1:J949"/>
  <sheetViews>
    <sheetView topLeftCell="A404" workbookViewId="0">
      <selection activeCell="D364" sqref="D364:D365"/>
    </sheetView>
  </sheetViews>
  <sheetFormatPr defaultColWidth="9.109375" defaultRowHeight="14.4"/>
  <cols>
    <col min="1" max="1" width="7.5546875" style="910" customWidth="1"/>
    <col min="2" max="2" width="43" style="909" bestFit="1" customWidth="1"/>
    <col min="3" max="3" width="50.88671875" style="910" bestFit="1" customWidth="1"/>
    <col min="4" max="4" width="14.44140625" style="909" bestFit="1" customWidth="1"/>
    <col min="5" max="5" width="18.109375" style="910" hidden="1" customWidth="1"/>
    <col min="6" max="6" width="16.6640625" style="909" customWidth="1"/>
    <col min="7" max="7" width="13.44140625" style="909" customWidth="1"/>
    <col min="8" max="8" width="13.5546875" style="910" customWidth="1"/>
    <col min="9" max="9" width="57" style="909" customWidth="1"/>
    <col min="10" max="10" width="9.109375" style="915"/>
    <col min="11" max="16384" width="9.109375" style="909"/>
  </cols>
  <sheetData>
    <row r="1" spans="1:10" ht="14.25" customHeight="1">
      <c r="A1" s="1320" t="s">
        <v>2669</v>
      </c>
      <c r="B1" s="1320"/>
      <c r="C1" s="1320"/>
      <c r="D1" s="1320"/>
      <c r="E1" s="1320"/>
      <c r="F1" s="1320"/>
      <c r="G1" s="1320"/>
      <c r="H1" s="1320"/>
      <c r="I1" s="1320"/>
      <c r="J1" s="908"/>
    </row>
    <row r="2" spans="1:10" ht="12.75" customHeight="1">
      <c r="A2" s="910">
        <v>1</v>
      </c>
      <c r="B2" s="911" t="s">
        <v>2670</v>
      </c>
      <c r="C2" s="912" t="s">
        <v>2671</v>
      </c>
      <c r="E2" s="913"/>
      <c r="F2" s="913"/>
      <c r="G2" s="914" t="s">
        <v>2672</v>
      </c>
      <c r="I2" s="912" t="s">
        <v>2673</v>
      </c>
    </row>
    <row r="3" spans="1:10" ht="12.75" customHeight="1">
      <c r="A3" s="910">
        <v>3</v>
      </c>
      <c r="B3" s="911" t="s">
        <v>2674</v>
      </c>
      <c r="C3" s="912" t="s">
        <v>2675</v>
      </c>
      <c r="E3" s="912"/>
      <c r="F3" s="912"/>
      <c r="G3" s="909" t="s">
        <v>2676</v>
      </c>
      <c r="I3" s="912" t="s">
        <v>2677</v>
      </c>
    </row>
    <row r="4" spans="1:10" ht="6" customHeight="1">
      <c r="B4" s="911"/>
      <c r="C4" s="912"/>
      <c r="E4" s="912"/>
      <c r="F4" s="912"/>
      <c r="H4" s="912"/>
      <c r="I4" s="913"/>
    </row>
    <row r="5" spans="1:10">
      <c r="A5" s="916" t="s">
        <v>2678</v>
      </c>
      <c r="B5" s="917" t="s">
        <v>10</v>
      </c>
      <c r="C5" s="918" t="s">
        <v>1122</v>
      </c>
      <c r="D5" s="916" t="s">
        <v>2679</v>
      </c>
      <c r="E5" s="916" t="s">
        <v>2680</v>
      </c>
      <c r="F5" s="919"/>
      <c r="G5" s="919"/>
      <c r="H5" s="919"/>
      <c r="I5" s="920"/>
    </row>
    <row r="6" spans="1:10">
      <c r="A6" s="921">
        <v>1</v>
      </c>
      <c r="B6" s="922" t="s">
        <v>2681</v>
      </c>
      <c r="C6" s="923">
        <f>+COUNTIF($D$125:$D$951,B6)</f>
        <v>18</v>
      </c>
      <c r="D6" s="921">
        <f>+COUNTIFS($D$125:$D$951,B6,$J$125:$J$951,"ROW")</f>
        <v>0</v>
      </c>
      <c r="E6" s="921">
        <f>+COUNTIFS($D$125:$D$951,B6,$J$125:$J$951,"Clear")</f>
        <v>18</v>
      </c>
      <c r="F6" s="919"/>
      <c r="G6" s="919"/>
      <c r="H6" s="919"/>
      <c r="I6" s="920"/>
    </row>
    <row r="7" spans="1:10">
      <c r="A7" s="921">
        <v>2</v>
      </c>
      <c r="B7" s="922" t="s">
        <v>28</v>
      </c>
      <c r="C7" s="923">
        <f>+COUNTIF($D$125:$D$951,B7)</f>
        <v>207</v>
      </c>
      <c r="D7" s="921">
        <f>+COUNTIFS($D$125:$D$951,B7,$J$125:$J$951,"ROW")</f>
        <v>32</v>
      </c>
      <c r="E7" s="921">
        <f>+COUNTIFS($D$125:$D$951,B7,$J$125:$J$951,"Clear")</f>
        <v>175</v>
      </c>
      <c r="F7" s="919"/>
      <c r="G7" s="919"/>
      <c r="H7" s="919"/>
      <c r="I7" s="920"/>
    </row>
    <row r="8" spans="1:10">
      <c r="A8" s="921">
        <v>3</v>
      </c>
      <c r="B8" s="922" t="s">
        <v>33</v>
      </c>
      <c r="C8" s="923">
        <f>+COUNTIF($D$125:$D$951,B8)</f>
        <v>72</v>
      </c>
      <c r="D8" s="921">
        <f>+COUNTIFS($D$125:$D$951,B8,$J$125:$J$951,"ROW")</f>
        <v>40</v>
      </c>
      <c r="E8" s="921">
        <f>+COUNTIFS($D$125:$D$951,B8,$J$125:$J$951,"Clear")</f>
        <v>32</v>
      </c>
      <c r="F8" s="919"/>
      <c r="G8" s="919"/>
      <c r="H8" s="919"/>
      <c r="I8" s="920"/>
    </row>
    <row r="9" spans="1:10">
      <c r="A9" s="921">
        <v>4</v>
      </c>
      <c r="B9" s="922" t="s">
        <v>660</v>
      </c>
      <c r="C9" s="923">
        <f>+COUNTIF($D$125:$D$951,B9)</f>
        <v>0</v>
      </c>
      <c r="D9" s="921">
        <f>+COUNTIFS($D$125:$D$951,B9,$J$125:$J$951,"ROW")</f>
        <v>0</v>
      </c>
      <c r="E9" s="921">
        <f>+COUNTIFS($D$125:$D$951,B9,$J$125:$J$951,"Clear")</f>
        <v>0</v>
      </c>
      <c r="F9" s="919"/>
      <c r="G9" s="919"/>
      <c r="H9" s="919"/>
      <c r="I9" s="920"/>
    </row>
    <row r="10" spans="1:10">
      <c r="A10" s="921">
        <v>5</v>
      </c>
      <c r="B10" s="922" t="s">
        <v>2682</v>
      </c>
      <c r="C10" s="923">
        <f>+COUNTIF($D$125:$D$951,B10)</f>
        <v>2</v>
      </c>
      <c r="D10" s="921">
        <f>+COUNTIFS($D$125:$D$951,B10,$J$125:$J$951,"ROW")</f>
        <v>0</v>
      </c>
      <c r="E10" s="921">
        <f>+COUNTIFS($D$125:$D$951,B10,$J$125:$J$951,"Clear")</f>
        <v>2</v>
      </c>
      <c r="F10" s="919"/>
      <c r="G10" s="919"/>
      <c r="H10" s="919"/>
      <c r="I10" s="920"/>
    </row>
    <row r="11" spans="1:10" s="912" customFormat="1">
      <c r="A11" s="1321" t="s">
        <v>1122</v>
      </c>
      <c r="B11" s="1321"/>
      <c r="C11" s="925">
        <f>SUM(C6:C10)</f>
        <v>299</v>
      </c>
      <c r="D11" s="924">
        <f>+SUM(D6:D10)</f>
        <v>72</v>
      </c>
      <c r="E11" s="924">
        <f>+SUM(E6:E10)</f>
        <v>227</v>
      </c>
      <c r="F11" s="919"/>
      <c r="G11" s="919"/>
      <c r="H11" s="919"/>
      <c r="I11" s="920"/>
      <c r="J11" s="926"/>
    </row>
    <row r="12" spans="1:10" ht="12.75" customHeight="1">
      <c r="B12" s="927"/>
    </row>
    <row r="13" spans="1:10" s="910" customFormat="1" ht="28.8">
      <c r="A13" s="918" t="s">
        <v>2683</v>
      </c>
      <c r="B13" s="918" t="s">
        <v>2684</v>
      </c>
      <c r="C13" s="918" t="s">
        <v>2685</v>
      </c>
      <c r="D13" s="918" t="s">
        <v>2686</v>
      </c>
      <c r="E13" s="918" t="s">
        <v>2687</v>
      </c>
      <c r="F13" s="918" t="s">
        <v>2688</v>
      </c>
      <c r="G13" s="918" t="s">
        <v>2689</v>
      </c>
      <c r="H13" s="918" t="s">
        <v>2690</v>
      </c>
      <c r="I13" s="916" t="s">
        <v>19</v>
      </c>
      <c r="J13" s="928"/>
    </row>
    <row r="14" spans="1:10">
      <c r="A14" s="921">
        <v>1</v>
      </c>
      <c r="B14" s="921">
        <v>2</v>
      </c>
      <c r="C14" s="921">
        <v>3</v>
      </c>
      <c r="D14" s="921">
        <v>4</v>
      </c>
      <c r="E14" s="921">
        <v>5</v>
      </c>
      <c r="F14" s="921">
        <v>6</v>
      </c>
      <c r="G14" s="921">
        <v>7</v>
      </c>
      <c r="H14" s="921">
        <v>8</v>
      </c>
      <c r="I14" s="921">
        <v>9</v>
      </c>
    </row>
    <row r="15" spans="1:10">
      <c r="A15" s="921"/>
      <c r="B15" s="921" t="s">
        <v>2884</v>
      </c>
      <c r="C15" s="943" t="s">
        <v>275</v>
      </c>
      <c r="D15" s="941" t="s">
        <v>27</v>
      </c>
      <c r="E15" s="921"/>
      <c r="F15" s="948">
        <v>45092</v>
      </c>
      <c r="G15" s="948">
        <v>45190</v>
      </c>
      <c r="H15" s="950">
        <v>98</v>
      </c>
      <c r="I15" s="921"/>
    </row>
    <row r="16" spans="1:10">
      <c r="A16" s="921"/>
      <c r="B16" s="921" t="s">
        <v>2884</v>
      </c>
      <c r="C16" s="943" t="s">
        <v>230</v>
      </c>
      <c r="D16" s="941" t="s">
        <v>27</v>
      </c>
      <c r="E16" s="921"/>
      <c r="F16" s="948">
        <v>45092</v>
      </c>
      <c r="G16" s="948">
        <v>45190</v>
      </c>
      <c r="H16" s="950">
        <v>98</v>
      </c>
      <c r="I16" s="921"/>
    </row>
    <row r="17" spans="1:9">
      <c r="A17" s="921"/>
      <c r="B17" s="921" t="s">
        <v>2884</v>
      </c>
      <c r="C17" s="943" t="s">
        <v>173</v>
      </c>
      <c r="D17" s="941" t="s">
        <v>27</v>
      </c>
      <c r="E17" s="921"/>
      <c r="F17" s="948">
        <v>45092</v>
      </c>
      <c r="G17" s="948">
        <v>45190</v>
      </c>
      <c r="H17" s="950">
        <v>98</v>
      </c>
      <c r="I17" s="921"/>
    </row>
    <row r="18" spans="1:9">
      <c r="A18" s="921"/>
      <c r="B18" s="921" t="s">
        <v>2884</v>
      </c>
      <c r="C18" s="943" t="s">
        <v>186</v>
      </c>
      <c r="D18" s="941" t="s">
        <v>27</v>
      </c>
      <c r="E18" s="921"/>
      <c r="F18" s="948">
        <v>45092</v>
      </c>
      <c r="G18" s="948">
        <v>45190</v>
      </c>
      <c r="H18" s="950">
        <v>98</v>
      </c>
      <c r="I18" s="921"/>
    </row>
    <row r="19" spans="1:9">
      <c r="A19" s="921"/>
      <c r="B19" s="921" t="s">
        <v>2884</v>
      </c>
      <c r="C19" s="943" t="s">
        <v>194</v>
      </c>
      <c r="D19" s="941" t="s">
        <v>27</v>
      </c>
      <c r="E19" s="921"/>
      <c r="F19" s="948">
        <v>45092</v>
      </c>
      <c r="G19" s="948">
        <v>45190</v>
      </c>
      <c r="H19" s="950">
        <v>98</v>
      </c>
      <c r="I19" s="921"/>
    </row>
    <row r="20" spans="1:9">
      <c r="A20" s="921"/>
      <c r="B20" s="921" t="s">
        <v>2884</v>
      </c>
      <c r="C20" s="943" t="s">
        <v>204</v>
      </c>
      <c r="D20" s="941" t="s">
        <v>27</v>
      </c>
      <c r="E20" s="921"/>
      <c r="F20" s="948">
        <v>45092</v>
      </c>
      <c r="G20" s="948">
        <v>45190</v>
      </c>
      <c r="H20" s="950">
        <v>98</v>
      </c>
      <c r="I20" s="921"/>
    </row>
    <row r="21" spans="1:9">
      <c r="A21" s="921"/>
      <c r="B21" s="921" t="s">
        <v>2884</v>
      </c>
      <c r="C21" s="943" t="s">
        <v>213</v>
      </c>
      <c r="D21" s="941" t="s">
        <v>27</v>
      </c>
      <c r="E21" s="921"/>
      <c r="F21" s="948">
        <v>45092</v>
      </c>
      <c r="G21" s="948">
        <v>45190</v>
      </c>
      <c r="H21" s="950">
        <v>98</v>
      </c>
      <c r="I21" s="921"/>
    </row>
    <row r="22" spans="1:9">
      <c r="A22" s="921"/>
      <c r="B22" s="921" t="s">
        <v>2884</v>
      </c>
      <c r="C22" s="943" t="s">
        <v>103</v>
      </c>
      <c r="D22" s="941" t="s">
        <v>27</v>
      </c>
      <c r="E22" s="921"/>
      <c r="F22" s="948">
        <v>45092</v>
      </c>
      <c r="G22" s="948">
        <v>45190</v>
      </c>
      <c r="H22" s="950">
        <v>98</v>
      </c>
      <c r="I22" s="921"/>
    </row>
    <row r="23" spans="1:9">
      <c r="A23" s="921"/>
      <c r="B23" s="921" t="s">
        <v>2884</v>
      </c>
      <c r="C23" s="943" t="s">
        <v>121</v>
      </c>
      <c r="D23" s="941" t="s">
        <v>27</v>
      </c>
      <c r="E23" s="921"/>
      <c r="F23" s="948">
        <v>45092</v>
      </c>
      <c r="G23" s="948">
        <v>45190</v>
      </c>
      <c r="H23" s="950">
        <v>98</v>
      </c>
      <c r="I23" s="921"/>
    </row>
    <row r="24" spans="1:9">
      <c r="A24" s="921"/>
      <c r="B24" s="921" t="s">
        <v>2880</v>
      </c>
      <c r="C24" s="943" t="s">
        <v>158</v>
      </c>
      <c r="D24" s="941" t="s">
        <v>2878</v>
      </c>
      <c r="E24" s="921"/>
      <c r="F24" s="948">
        <v>45092</v>
      </c>
      <c r="G24" s="948">
        <v>45575</v>
      </c>
      <c r="H24" s="950">
        <v>483</v>
      </c>
      <c r="I24" s="921"/>
    </row>
    <row r="25" spans="1:9">
      <c r="A25" s="921"/>
      <c r="B25" s="921" t="s">
        <v>2880</v>
      </c>
      <c r="C25" s="943" t="s">
        <v>171</v>
      </c>
      <c r="D25" s="941" t="s">
        <v>2878</v>
      </c>
      <c r="E25" s="921"/>
      <c r="F25" s="948">
        <v>45092</v>
      </c>
      <c r="G25" s="948">
        <v>45630</v>
      </c>
      <c r="H25" s="950">
        <v>538</v>
      </c>
      <c r="I25" s="921"/>
    </row>
    <row r="26" spans="1:9">
      <c r="A26" s="921"/>
      <c r="B26" s="921" t="s">
        <v>2880</v>
      </c>
      <c r="C26" s="943" t="s">
        <v>192</v>
      </c>
      <c r="D26" s="941" t="s">
        <v>2878</v>
      </c>
      <c r="E26" s="921"/>
      <c r="F26" s="948">
        <v>45092</v>
      </c>
      <c r="G26" s="948">
        <v>45630</v>
      </c>
      <c r="H26" s="950">
        <v>538</v>
      </c>
      <c r="I26" s="921"/>
    </row>
    <row r="27" spans="1:9">
      <c r="A27" s="921"/>
      <c r="B27" s="921" t="s">
        <v>2880</v>
      </c>
      <c r="C27" s="943" t="s">
        <v>145</v>
      </c>
      <c r="D27" s="941" t="s">
        <v>2878</v>
      </c>
      <c r="E27" s="921"/>
      <c r="F27" s="948">
        <v>45092</v>
      </c>
      <c r="G27" s="948">
        <v>45630</v>
      </c>
      <c r="H27" s="950">
        <v>538</v>
      </c>
      <c r="I27" s="921"/>
    </row>
    <row r="28" spans="1:9">
      <c r="A28" s="921"/>
      <c r="B28" s="921" t="s">
        <v>2880</v>
      </c>
      <c r="C28" s="943" t="s">
        <v>161</v>
      </c>
      <c r="D28" s="941" t="s">
        <v>2878</v>
      </c>
      <c r="E28" s="921"/>
      <c r="F28" s="948">
        <v>45092</v>
      </c>
      <c r="G28" s="948">
        <v>45630</v>
      </c>
      <c r="H28" s="950">
        <v>538</v>
      </c>
      <c r="I28" s="921"/>
    </row>
    <row r="29" spans="1:9">
      <c r="A29" s="921"/>
      <c r="B29" s="921" t="s">
        <v>2880</v>
      </c>
      <c r="C29" s="943" t="s">
        <v>211</v>
      </c>
      <c r="D29" s="941" t="s">
        <v>2878</v>
      </c>
      <c r="E29" s="921"/>
      <c r="F29" s="948">
        <v>45092</v>
      </c>
      <c r="G29" s="948">
        <v>45630</v>
      </c>
      <c r="H29" s="950">
        <v>538</v>
      </c>
      <c r="I29" s="921"/>
    </row>
    <row r="30" spans="1:9">
      <c r="A30" s="921"/>
      <c r="B30" s="921" t="s">
        <v>2880</v>
      </c>
      <c r="C30" s="943" t="s">
        <v>199</v>
      </c>
      <c r="D30" s="941" t="s">
        <v>2878</v>
      </c>
      <c r="E30" s="921"/>
      <c r="F30" s="948">
        <v>45092</v>
      </c>
      <c r="G30" s="948">
        <v>45630</v>
      </c>
      <c r="H30" s="950">
        <v>538</v>
      </c>
      <c r="I30" s="921"/>
    </row>
    <row r="31" spans="1:9">
      <c r="A31" s="921"/>
      <c r="B31" s="921" t="s">
        <v>2880</v>
      </c>
      <c r="C31" s="943" t="s">
        <v>195</v>
      </c>
      <c r="D31" s="941" t="s">
        <v>2878</v>
      </c>
      <c r="E31" s="921"/>
      <c r="F31" s="948">
        <v>45092</v>
      </c>
      <c r="G31" s="948">
        <v>45630</v>
      </c>
      <c r="H31" s="950">
        <v>538</v>
      </c>
      <c r="I31" s="921"/>
    </row>
    <row r="32" spans="1:9">
      <c r="A32" s="921"/>
      <c r="B32" s="921" t="s">
        <v>2880</v>
      </c>
      <c r="C32" s="943" t="s">
        <v>176</v>
      </c>
      <c r="D32" s="941" t="s">
        <v>2878</v>
      </c>
      <c r="E32" s="921"/>
      <c r="F32" s="948">
        <v>45092</v>
      </c>
      <c r="G32" s="948">
        <v>45630</v>
      </c>
      <c r="H32" s="950">
        <v>538</v>
      </c>
      <c r="I32" s="921"/>
    </row>
    <row r="33" spans="1:9">
      <c r="A33" s="921"/>
      <c r="B33" s="921" t="s">
        <v>2880</v>
      </c>
      <c r="C33" s="943" t="s">
        <v>263</v>
      </c>
      <c r="D33" s="941" t="s">
        <v>2878</v>
      </c>
      <c r="E33" s="921"/>
      <c r="F33" s="948">
        <v>45092</v>
      </c>
      <c r="G33" s="948">
        <v>45948</v>
      </c>
      <c r="H33" s="950">
        <v>856</v>
      </c>
      <c r="I33" s="921"/>
    </row>
    <row r="34" spans="1:9">
      <c r="A34" s="921"/>
      <c r="B34" s="921" t="s">
        <v>2884</v>
      </c>
      <c r="C34" s="943" t="s">
        <v>272</v>
      </c>
      <c r="D34" s="941" t="s">
        <v>27</v>
      </c>
      <c r="E34" s="921"/>
      <c r="F34" s="948">
        <v>45092</v>
      </c>
      <c r="G34" s="948">
        <v>45329</v>
      </c>
      <c r="H34" s="950">
        <v>237</v>
      </c>
      <c r="I34" s="921"/>
    </row>
    <row r="35" spans="1:9">
      <c r="A35" s="921"/>
      <c r="B35" s="921" t="s">
        <v>2884</v>
      </c>
      <c r="C35" s="943" t="s">
        <v>128</v>
      </c>
      <c r="D35" s="941" t="s">
        <v>27</v>
      </c>
      <c r="E35" s="921"/>
      <c r="F35" s="948">
        <v>45092</v>
      </c>
      <c r="G35" s="948">
        <v>45329</v>
      </c>
      <c r="H35" s="950">
        <v>237</v>
      </c>
      <c r="I35" s="921"/>
    </row>
    <row r="36" spans="1:9">
      <c r="A36" s="921"/>
      <c r="B36" s="921" t="s">
        <v>2884</v>
      </c>
      <c r="C36" s="943" t="s">
        <v>146</v>
      </c>
      <c r="D36" s="941" t="s">
        <v>27</v>
      </c>
      <c r="E36" s="921"/>
      <c r="F36" s="948">
        <v>45092</v>
      </c>
      <c r="G36" s="948">
        <v>45329</v>
      </c>
      <c r="H36" s="950">
        <v>237</v>
      </c>
      <c r="I36" s="921"/>
    </row>
    <row r="37" spans="1:9">
      <c r="A37" s="921"/>
      <c r="B37" s="921" t="s">
        <v>2884</v>
      </c>
      <c r="C37" s="943" t="s">
        <v>180</v>
      </c>
      <c r="D37" s="941" t="s">
        <v>27</v>
      </c>
      <c r="E37" s="921"/>
      <c r="F37" s="948">
        <v>45092</v>
      </c>
      <c r="G37" s="948">
        <v>45329</v>
      </c>
      <c r="H37" s="950">
        <v>237</v>
      </c>
      <c r="I37" s="921"/>
    </row>
    <row r="38" spans="1:9">
      <c r="A38" s="921"/>
      <c r="B38" s="921" t="s">
        <v>2884</v>
      </c>
      <c r="C38" s="943" t="s">
        <v>167</v>
      </c>
      <c r="D38" s="941" t="s">
        <v>27</v>
      </c>
      <c r="E38" s="921"/>
      <c r="F38" s="948">
        <v>45092</v>
      </c>
      <c r="G38" s="948">
        <v>45329</v>
      </c>
      <c r="H38" s="950">
        <v>237</v>
      </c>
      <c r="I38" s="921"/>
    </row>
    <row r="39" spans="1:9">
      <c r="A39" s="921"/>
      <c r="B39" s="921" t="s">
        <v>2884</v>
      </c>
      <c r="C39" s="943" t="s">
        <v>162</v>
      </c>
      <c r="D39" s="941" t="s">
        <v>27</v>
      </c>
      <c r="E39" s="921"/>
      <c r="F39" s="948">
        <v>45092</v>
      </c>
      <c r="G39" s="948">
        <v>45329</v>
      </c>
      <c r="H39" s="950">
        <v>237</v>
      </c>
      <c r="I39" s="921"/>
    </row>
    <row r="40" spans="1:9">
      <c r="A40" s="921"/>
      <c r="B40" s="921" t="s">
        <v>2884</v>
      </c>
      <c r="C40" s="943" t="s">
        <v>493</v>
      </c>
      <c r="D40" s="941" t="s">
        <v>27</v>
      </c>
      <c r="E40" s="921"/>
      <c r="F40" s="948">
        <v>45092</v>
      </c>
      <c r="G40" s="948">
        <v>45329</v>
      </c>
      <c r="H40" s="950">
        <v>237</v>
      </c>
      <c r="I40" s="921"/>
    </row>
    <row r="41" spans="1:9">
      <c r="A41" s="921"/>
      <c r="B41" s="921" t="s">
        <v>2884</v>
      </c>
      <c r="C41" s="943" t="s">
        <v>444</v>
      </c>
      <c r="D41" s="941" t="s">
        <v>27</v>
      </c>
      <c r="E41" s="921"/>
      <c r="F41" s="948">
        <v>45092</v>
      </c>
      <c r="G41" s="948">
        <v>45573</v>
      </c>
      <c r="H41" s="950">
        <v>481</v>
      </c>
      <c r="I41" s="921"/>
    </row>
    <row r="42" spans="1:9">
      <c r="A42" s="921"/>
      <c r="B42" s="921" t="s">
        <v>2884</v>
      </c>
      <c r="C42" s="943" t="s">
        <v>980</v>
      </c>
      <c r="D42" s="941" t="s">
        <v>27</v>
      </c>
      <c r="E42" s="921"/>
      <c r="F42" s="948">
        <v>45092</v>
      </c>
      <c r="G42" s="948">
        <v>45573</v>
      </c>
      <c r="H42" s="950">
        <v>481</v>
      </c>
      <c r="I42" s="921"/>
    </row>
    <row r="43" spans="1:9">
      <c r="A43" s="921"/>
      <c r="B43" s="921" t="s">
        <v>2884</v>
      </c>
      <c r="C43" s="943" t="s">
        <v>972</v>
      </c>
      <c r="D43" s="941" t="s">
        <v>27</v>
      </c>
      <c r="E43" s="921"/>
      <c r="F43" s="948">
        <v>45092</v>
      </c>
      <c r="G43" s="948">
        <v>45573</v>
      </c>
      <c r="H43" s="950">
        <v>481</v>
      </c>
      <c r="I43" s="921"/>
    </row>
    <row r="44" spans="1:9">
      <c r="A44" s="921"/>
      <c r="B44" s="921" t="s">
        <v>2884</v>
      </c>
      <c r="C44" s="943" t="s">
        <v>1003</v>
      </c>
      <c r="D44" s="941" t="s">
        <v>27</v>
      </c>
      <c r="E44" s="921"/>
      <c r="F44" s="948">
        <v>45092</v>
      </c>
      <c r="G44" s="948">
        <v>45573</v>
      </c>
      <c r="H44" s="950">
        <v>481</v>
      </c>
      <c r="I44" s="921"/>
    </row>
    <row r="45" spans="1:9">
      <c r="A45" s="921"/>
      <c r="B45" s="921" t="s">
        <v>2884</v>
      </c>
      <c r="C45" s="943" t="s">
        <v>996</v>
      </c>
      <c r="D45" s="941" t="s">
        <v>27</v>
      </c>
      <c r="E45" s="921"/>
      <c r="F45" s="948">
        <v>45092</v>
      </c>
      <c r="G45" s="948">
        <v>45192</v>
      </c>
      <c r="H45" s="950">
        <v>100</v>
      </c>
      <c r="I45" s="921"/>
    </row>
    <row r="46" spans="1:9">
      <c r="A46" s="921"/>
      <c r="B46" s="921" t="s">
        <v>2884</v>
      </c>
      <c r="C46" s="943" t="s">
        <v>458</v>
      </c>
      <c r="D46" s="941" t="s">
        <v>27</v>
      </c>
      <c r="E46" s="921"/>
      <c r="F46" s="948">
        <v>45107</v>
      </c>
      <c r="G46" s="948">
        <v>45190</v>
      </c>
      <c r="H46" s="950">
        <v>83</v>
      </c>
      <c r="I46" s="921"/>
    </row>
    <row r="47" spans="1:9">
      <c r="A47" s="921"/>
      <c r="B47" s="921" t="s">
        <v>2884</v>
      </c>
      <c r="C47" s="943" t="s">
        <v>218</v>
      </c>
      <c r="D47" s="941" t="s">
        <v>27</v>
      </c>
      <c r="E47" s="921"/>
      <c r="F47" s="948">
        <v>45107</v>
      </c>
      <c r="G47" s="948">
        <v>45190</v>
      </c>
      <c r="H47" s="950">
        <v>83</v>
      </c>
      <c r="I47" s="921"/>
    </row>
    <row r="48" spans="1:9">
      <c r="A48" s="921"/>
      <c r="B48" s="921" t="s">
        <v>2884</v>
      </c>
      <c r="C48" s="943" t="s">
        <v>1009</v>
      </c>
      <c r="D48" s="941" t="s">
        <v>27</v>
      </c>
      <c r="E48" s="921"/>
      <c r="F48" s="948">
        <v>45107</v>
      </c>
      <c r="G48" s="948">
        <v>45190</v>
      </c>
      <c r="H48" s="950">
        <v>83</v>
      </c>
      <c r="I48" s="921"/>
    </row>
    <row r="49" spans="1:9">
      <c r="A49" s="921"/>
      <c r="B49" s="921" t="s">
        <v>2884</v>
      </c>
      <c r="C49" s="943" t="s">
        <v>1001</v>
      </c>
      <c r="D49" s="941" t="s">
        <v>27</v>
      </c>
      <c r="E49" s="921"/>
      <c r="F49" s="948">
        <v>45107</v>
      </c>
      <c r="G49" s="948">
        <v>45190</v>
      </c>
      <c r="H49" s="950">
        <v>83</v>
      </c>
      <c r="I49" s="921"/>
    </row>
    <row r="50" spans="1:9">
      <c r="A50" s="921"/>
      <c r="B50" s="921" t="s">
        <v>2884</v>
      </c>
      <c r="C50" s="943" t="s">
        <v>992</v>
      </c>
      <c r="D50" s="941" t="s">
        <v>27</v>
      </c>
      <c r="E50" s="921"/>
      <c r="F50" s="948">
        <v>45107</v>
      </c>
      <c r="G50" s="948">
        <v>45190</v>
      </c>
      <c r="H50" s="950">
        <v>83</v>
      </c>
      <c r="I50" s="921"/>
    </row>
    <row r="51" spans="1:9">
      <c r="A51" s="921"/>
      <c r="B51" s="921" t="s">
        <v>2884</v>
      </c>
      <c r="C51" s="943" t="s">
        <v>1007</v>
      </c>
      <c r="D51" s="941" t="s">
        <v>27</v>
      </c>
      <c r="E51" s="921"/>
      <c r="F51" s="948">
        <v>45107</v>
      </c>
      <c r="G51" s="948">
        <v>45190</v>
      </c>
      <c r="H51" s="950">
        <v>83</v>
      </c>
      <c r="I51" s="921"/>
    </row>
    <row r="52" spans="1:9">
      <c r="A52" s="921"/>
      <c r="B52" s="921" t="s">
        <v>2884</v>
      </c>
      <c r="C52" s="943" t="s">
        <v>977</v>
      </c>
      <c r="D52" s="941" t="s">
        <v>27</v>
      </c>
      <c r="E52" s="921"/>
      <c r="F52" s="948">
        <v>45107</v>
      </c>
      <c r="G52" s="948">
        <v>45190</v>
      </c>
      <c r="H52" s="950">
        <v>83</v>
      </c>
      <c r="I52" s="921"/>
    </row>
    <row r="53" spans="1:9">
      <c r="A53" s="921"/>
      <c r="B53" s="921" t="s">
        <v>2884</v>
      </c>
      <c r="C53" s="943" t="s">
        <v>981</v>
      </c>
      <c r="D53" s="941" t="s">
        <v>27</v>
      </c>
      <c r="E53" s="921"/>
      <c r="F53" s="948">
        <v>45107</v>
      </c>
      <c r="G53" s="948">
        <v>45190</v>
      </c>
      <c r="H53" s="950">
        <v>83</v>
      </c>
      <c r="I53" s="921"/>
    </row>
    <row r="54" spans="1:9">
      <c r="A54" s="921"/>
      <c r="B54" s="921" t="s">
        <v>2884</v>
      </c>
      <c r="C54" s="943" t="s">
        <v>988</v>
      </c>
      <c r="D54" s="941" t="s">
        <v>27</v>
      </c>
      <c r="E54" s="921"/>
      <c r="F54" s="948">
        <v>45107</v>
      </c>
      <c r="G54" s="948">
        <v>45190</v>
      </c>
      <c r="H54" s="950">
        <v>83</v>
      </c>
      <c r="I54" s="921"/>
    </row>
    <row r="55" spans="1:9">
      <c r="A55" s="921"/>
      <c r="B55" s="921" t="s">
        <v>2884</v>
      </c>
      <c r="C55" s="943" t="s">
        <v>461</v>
      </c>
      <c r="D55" s="941" t="s">
        <v>27</v>
      </c>
      <c r="E55" s="921"/>
      <c r="F55" s="948">
        <v>45107</v>
      </c>
      <c r="G55" s="948">
        <v>45190</v>
      </c>
      <c r="H55" s="950">
        <v>83</v>
      </c>
      <c r="I55" s="921"/>
    </row>
    <row r="56" spans="1:9">
      <c r="A56" s="921"/>
      <c r="B56" s="921" t="s">
        <v>2881</v>
      </c>
      <c r="C56" s="943" t="s">
        <v>461</v>
      </c>
      <c r="D56" s="941" t="s">
        <v>2878</v>
      </c>
      <c r="E56" s="921"/>
      <c r="F56" s="948">
        <v>45130</v>
      </c>
      <c r="G56" s="948">
        <v>45487</v>
      </c>
      <c r="H56" s="950">
        <v>357</v>
      </c>
      <c r="I56" s="921"/>
    </row>
    <row r="57" spans="1:9">
      <c r="A57" s="921"/>
      <c r="B57" s="921" t="s">
        <v>2881</v>
      </c>
      <c r="C57" s="943" t="s">
        <v>431</v>
      </c>
      <c r="D57" s="941" t="s">
        <v>2878</v>
      </c>
      <c r="E57" s="921"/>
      <c r="F57" s="948">
        <v>45130</v>
      </c>
      <c r="G57" s="948">
        <v>45487</v>
      </c>
      <c r="H57" s="950">
        <v>357</v>
      </c>
      <c r="I57" s="921"/>
    </row>
    <row r="58" spans="1:9">
      <c r="A58" s="921"/>
      <c r="B58" s="921" t="s">
        <v>2881</v>
      </c>
      <c r="C58" s="943" t="s">
        <v>963</v>
      </c>
      <c r="D58" s="941" t="s">
        <v>2878</v>
      </c>
      <c r="E58" s="921"/>
      <c r="F58" s="948">
        <v>45130</v>
      </c>
      <c r="G58" s="948">
        <v>45487</v>
      </c>
      <c r="H58" s="950">
        <v>357</v>
      </c>
      <c r="I58" s="921"/>
    </row>
    <row r="59" spans="1:9">
      <c r="A59" s="921"/>
      <c r="B59" s="921" t="s">
        <v>2881</v>
      </c>
      <c r="C59" s="943" t="s">
        <v>967</v>
      </c>
      <c r="D59" s="941" t="s">
        <v>2878</v>
      </c>
      <c r="E59" s="921"/>
      <c r="F59" s="948">
        <v>45130</v>
      </c>
      <c r="G59" s="948">
        <v>45487</v>
      </c>
      <c r="H59" s="950">
        <v>357</v>
      </c>
      <c r="I59" s="921"/>
    </row>
    <row r="60" spans="1:9">
      <c r="A60" s="921"/>
      <c r="B60" s="921" t="s">
        <v>2881</v>
      </c>
      <c r="C60" s="943" t="s">
        <v>984</v>
      </c>
      <c r="D60" s="941" t="s">
        <v>2878</v>
      </c>
      <c r="E60" s="921"/>
      <c r="F60" s="948">
        <v>45130</v>
      </c>
      <c r="G60" s="948">
        <v>45487</v>
      </c>
      <c r="H60" s="950">
        <v>357</v>
      </c>
      <c r="I60" s="921"/>
    </row>
    <row r="61" spans="1:9">
      <c r="A61" s="921"/>
      <c r="B61" s="921" t="s">
        <v>2881</v>
      </c>
      <c r="C61" s="943" t="s">
        <v>990</v>
      </c>
      <c r="D61" s="941" t="s">
        <v>2878</v>
      </c>
      <c r="E61" s="921"/>
      <c r="F61" s="948">
        <v>45130</v>
      </c>
      <c r="G61" s="948">
        <v>45487</v>
      </c>
      <c r="H61" s="950">
        <v>357</v>
      </c>
      <c r="I61" s="921"/>
    </row>
    <row r="62" spans="1:9">
      <c r="A62" s="921"/>
      <c r="B62" s="921" t="s">
        <v>2881</v>
      </c>
      <c r="C62" s="943" t="s">
        <v>973</v>
      </c>
      <c r="D62" s="941" t="s">
        <v>2878</v>
      </c>
      <c r="E62" s="921"/>
      <c r="F62" s="948">
        <v>45130</v>
      </c>
      <c r="G62" s="948">
        <v>45487</v>
      </c>
      <c r="H62" s="950">
        <v>357</v>
      </c>
      <c r="I62" s="921"/>
    </row>
    <row r="63" spans="1:9">
      <c r="A63" s="921"/>
      <c r="B63" s="921" t="s">
        <v>2881</v>
      </c>
      <c r="C63" s="943" t="s">
        <v>982</v>
      </c>
      <c r="D63" s="941" t="s">
        <v>2878</v>
      </c>
      <c r="E63" s="921"/>
      <c r="F63" s="948">
        <v>45130</v>
      </c>
      <c r="G63" s="948">
        <v>45487</v>
      </c>
      <c r="H63" s="950">
        <v>357</v>
      </c>
      <c r="I63" s="921"/>
    </row>
    <row r="64" spans="1:9">
      <c r="A64" s="921"/>
      <c r="B64" s="921" t="s">
        <v>2881</v>
      </c>
      <c r="C64" s="943" t="s">
        <v>1055</v>
      </c>
      <c r="D64" s="941" t="s">
        <v>2878</v>
      </c>
      <c r="E64" s="921"/>
      <c r="F64" s="948">
        <v>45130</v>
      </c>
      <c r="G64" s="948">
        <v>45487</v>
      </c>
      <c r="H64" s="950">
        <v>357</v>
      </c>
      <c r="I64" s="921"/>
    </row>
    <row r="65" spans="1:9">
      <c r="A65" s="921"/>
      <c r="B65" s="921" t="s">
        <v>2881</v>
      </c>
      <c r="C65" s="943" t="s">
        <v>1020</v>
      </c>
      <c r="D65" s="941" t="s">
        <v>2878</v>
      </c>
      <c r="E65" s="921"/>
      <c r="F65" s="948">
        <v>45130</v>
      </c>
      <c r="G65" s="948">
        <v>45487</v>
      </c>
      <c r="H65" s="950">
        <v>357</v>
      </c>
      <c r="I65" s="921"/>
    </row>
    <row r="66" spans="1:9">
      <c r="A66" s="921"/>
      <c r="B66" s="921" t="s">
        <v>2882</v>
      </c>
      <c r="C66" s="943" t="s">
        <v>107</v>
      </c>
      <c r="D66" s="941" t="s">
        <v>1517</v>
      </c>
      <c r="E66" s="921"/>
      <c r="F66" s="948">
        <v>45140</v>
      </c>
      <c r="G66" s="948">
        <v>45164</v>
      </c>
      <c r="H66" s="950">
        <v>24</v>
      </c>
      <c r="I66" s="921"/>
    </row>
    <row r="67" spans="1:9">
      <c r="A67" s="921"/>
      <c r="B67" s="921" t="s">
        <v>2882</v>
      </c>
      <c r="C67" s="943" t="s">
        <v>2874</v>
      </c>
      <c r="D67" s="941" t="s">
        <v>2878</v>
      </c>
      <c r="E67" s="921"/>
      <c r="F67" s="948">
        <v>45144</v>
      </c>
      <c r="G67" s="948">
        <v>45646</v>
      </c>
      <c r="H67" s="950">
        <v>502</v>
      </c>
      <c r="I67" s="921"/>
    </row>
    <row r="68" spans="1:9">
      <c r="A68" s="921"/>
      <c r="B68" s="921" t="s">
        <v>2882</v>
      </c>
      <c r="C68" s="943" t="s">
        <v>1045</v>
      </c>
      <c r="D68" s="941" t="s">
        <v>2878</v>
      </c>
      <c r="E68" s="921"/>
      <c r="F68" s="948">
        <v>45152</v>
      </c>
      <c r="G68" s="948">
        <v>45637</v>
      </c>
      <c r="H68" s="950">
        <v>485</v>
      </c>
      <c r="I68" s="921"/>
    </row>
    <row r="69" spans="1:9">
      <c r="A69" s="921"/>
      <c r="B69" s="921" t="s">
        <v>2882</v>
      </c>
      <c r="C69" s="943" t="s">
        <v>2875</v>
      </c>
      <c r="D69" s="941" t="s">
        <v>1517</v>
      </c>
      <c r="E69" s="921"/>
      <c r="F69" s="948">
        <v>45152</v>
      </c>
      <c r="G69" s="948">
        <v>45205</v>
      </c>
      <c r="H69" s="950">
        <v>53</v>
      </c>
      <c r="I69" s="921"/>
    </row>
    <row r="70" spans="1:9">
      <c r="A70" s="921"/>
      <c r="B70" s="921" t="s">
        <v>2883</v>
      </c>
      <c r="C70" s="943" t="s">
        <v>806</v>
      </c>
      <c r="D70" s="941" t="s">
        <v>2878</v>
      </c>
      <c r="E70" s="921"/>
      <c r="F70" s="948">
        <v>45144</v>
      </c>
      <c r="G70" s="948">
        <v>45173</v>
      </c>
      <c r="H70" s="950">
        <v>29</v>
      </c>
      <c r="I70" s="921"/>
    </row>
    <row r="71" spans="1:9">
      <c r="A71" s="921"/>
      <c r="B71" s="921" t="s">
        <v>2881</v>
      </c>
      <c r="C71" s="943" t="s">
        <v>539</v>
      </c>
      <c r="D71" s="941" t="s">
        <v>2878</v>
      </c>
      <c r="E71" s="921"/>
      <c r="F71" s="948">
        <v>45193</v>
      </c>
      <c r="G71" s="948">
        <v>45487</v>
      </c>
      <c r="H71" s="950">
        <v>294</v>
      </c>
      <c r="I71" s="921"/>
    </row>
    <row r="72" spans="1:9">
      <c r="A72" s="921"/>
      <c r="B72" s="921" t="s">
        <v>2883</v>
      </c>
      <c r="C72" s="943" t="s">
        <v>361</v>
      </c>
      <c r="D72" s="941" t="s">
        <v>2878</v>
      </c>
      <c r="E72" s="921"/>
      <c r="F72" s="948">
        <v>45178</v>
      </c>
      <c r="G72" s="948">
        <v>45487</v>
      </c>
      <c r="H72" s="950">
        <v>309</v>
      </c>
      <c r="I72" s="921"/>
    </row>
    <row r="73" spans="1:9">
      <c r="A73" s="921"/>
      <c r="B73" s="921" t="s">
        <v>2883</v>
      </c>
      <c r="C73" s="943" t="s">
        <v>408</v>
      </c>
      <c r="D73" s="941" t="s">
        <v>2878</v>
      </c>
      <c r="E73" s="921"/>
      <c r="F73" s="948">
        <v>45178</v>
      </c>
      <c r="G73" s="948">
        <v>45187</v>
      </c>
      <c r="H73" s="950">
        <v>9</v>
      </c>
      <c r="I73" s="921"/>
    </row>
    <row r="74" spans="1:9">
      <c r="A74" s="921"/>
      <c r="B74" s="921" t="s">
        <v>2883</v>
      </c>
      <c r="C74" s="943" t="s">
        <v>148</v>
      </c>
      <c r="D74" s="941" t="s">
        <v>1517</v>
      </c>
      <c r="E74" s="921"/>
      <c r="F74" s="948">
        <v>45178</v>
      </c>
      <c r="G74" s="948">
        <v>45185</v>
      </c>
      <c r="H74" s="950">
        <v>7</v>
      </c>
      <c r="I74" s="921"/>
    </row>
    <row r="75" spans="1:9">
      <c r="A75" s="921"/>
      <c r="B75" s="921" t="s">
        <v>2883</v>
      </c>
      <c r="C75" s="943" t="s">
        <v>153</v>
      </c>
      <c r="D75" s="941" t="s">
        <v>2878</v>
      </c>
      <c r="E75" s="921"/>
      <c r="F75" s="948">
        <v>45178</v>
      </c>
      <c r="G75" s="948">
        <v>45187</v>
      </c>
      <c r="H75" s="950">
        <v>9</v>
      </c>
      <c r="I75" s="921"/>
    </row>
    <row r="76" spans="1:9">
      <c r="A76" s="921"/>
      <c r="B76" s="921" t="s">
        <v>2883</v>
      </c>
      <c r="C76" s="943" t="s">
        <v>183</v>
      </c>
      <c r="D76" s="941" t="s">
        <v>2878</v>
      </c>
      <c r="E76" s="921"/>
      <c r="F76" s="948">
        <v>45178</v>
      </c>
      <c r="G76" s="948">
        <v>45191</v>
      </c>
      <c r="H76" s="950">
        <v>13</v>
      </c>
      <c r="I76" s="921"/>
    </row>
    <row r="77" spans="1:9">
      <c r="A77" s="921"/>
      <c r="B77" s="921" t="s">
        <v>2883</v>
      </c>
      <c r="C77" s="943" t="s">
        <v>185</v>
      </c>
      <c r="D77" s="941" t="s">
        <v>2878</v>
      </c>
      <c r="E77" s="921"/>
      <c r="F77" s="948">
        <v>45178</v>
      </c>
      <c r="G77" s="948">
        <v>45199</v>
      </c>
      <c r="H77" s="950">
        <v>21</v>
      </c>
      <c r="I77" s="921"/>
    </row>
    <row r="78" spans="1:9">
      <c r="A78" s="921"/>
      <c r="B78" s="921" t="s">
        <v>2883</v>
      </c>
      <c r="C78" s="943" t="s">
        <v>860</v>
      </c>
      <c r="D78" s="941" t="s">
        <v>1517</v>
      </c>
      <c r="E78" s="921"/>
      <c r="F78" s="948">
        <v>45191</v>
      </c>
      <c r="G78" s="948">
        <v>45204</v>
      </c>
      <c r="H78" s="950">
        <v>13</v>
      </c>
      <c r="I78" s="921"/>
    </row>
    <row r="79" spans="1:9">
      <c r="A79" s="921"/>
      <c r="B79" s="921" t="s">
        <v>2883</v>
      </c>
      <c r="C79" s="943" t="s">
        <v>850</v>
      </c>
      <c r="D79" s="941" t="s">
        <v>1517</v>
      </c>
      <c r="E79" s="921"/>
      <c r="F79" s="948">
        <v>45192</v>
      </c>
      <c r="G79" s="948">
        <v>45198</v>
      </c>
      <c r="H79" s="950">
        <v>6</v>
      </c>
      <c r="I79" s="921"/>
    </row>
    <row r="80" spans="1:9">
      <c r="A80" s="921"/>
      <c r="B80" s="921" t="s">
        <v>2883</v>
      </c>
      <c r="C80" s="943" t="s">
        <v>898</v>
      </c>
      <c r="D80" s="941" t="s">
        <v>2878</v>
      </c>
      <c r="E80" s="921"/>
      <c r="F80" s="948">
        <v>45178</v>
      </c>
      <c r="G80" s="948">
        <v>45250</v>
      </c>
      <c r="H80" s="950">
        <v>72</v>
      </c>
      <c r="I80" s="921"/>
    </row>
    <row r="81" spans="1:9">
      <c r="A81" s="921"/>
      <c r="B81" s="921" t="s">
        <v>2883</v>
      </c>
      <c r="C81" s="943" t="s">
        <v>886</v>
      </c>
      <c r="D81" s="941" t="s">
        <v>2878</v>
      </c>
      <c r="E81" s="921"/>
      <c r="F81" s="948">
        <v>45178</v>
      </c>
      <c r="G81" s="948">
        <v>45236</v>
      </c>
      <c r="H81" s="950">
        <v>58</v>
      </c>
      <c r="I81" s="921"/>
    </row>
    <row r="82" spans="1:9">
      <c r="A82" s="921"/>
      <c r="B82" s="921" t="s">
        <v>2883</v>
      </c>
      <c r="C82" s="943" t="s">
        <v>867</v>
      </c>
      <c r="D82" s="941" t="s">
        <v>2878</v>
      </c>
      <c r="E82" s="921"/>
      <c r="F82" s="948">
        <v>45191</v>
      </c>
      <c r="G82" s="948">
        <v>45210</v>
      </c>
      <c r="H82" s="950">
        <v>19</v>
      </c>
      <c r="I82" s="921"/>
    </row>
    <row r="83" spans="1:9">
      <c r="A83" s="921"/>
      <c r="B83" s="921" t="s">
        <v>2881</v>
      </c>
      <c r="C83" s="943" t="s">
        <v>516</v>
      </c>
      <c r="D83" s="941" t="s">
        <v>2878</v>
      </c>
      <c r="E83" s="921"/>
      <c r="F83" s="948">
        <v>45191</v>
      </c>
      <c r="G83" s="948">
        <v>45487</v>
      </c>
      <c r="H83" s="950">
        <v>296</v>
      </c>
      <c r="I83" s="921"/>
    </row>
    <row r="84" spans="1:9">
      <c r="A84" s="921"/>
      <c r="B84" s="921" t="s">
        <v>2881</v>
      </c>
      <c r="C84" s="943" t="s">
        <v>2876</v>
      </c>
      <c r="D84" s="941" t="s">
        <v>2878</v>
      </c>
      <c r="E84" s="921"/>
      <c r="F84" s="948">
        <v>45191</v>
      </c>
      <c r="G84" s="948">
        <v>45198</v>
      </c>
      <c r="H84" s="950">
        <v>7</v>
      </c>
      <c r="I84" s="921"/>
    </row>
    <row r="85" spans="1:9">
      <c r="A85" s="921"/>
      <c r="B85" s="921" t="s">
        <v>2881</v>
      </c>
      <c r="C85" s="943" t="s">
        <v>958</v>
      </c>
      <c r="D85" s="941" t="s">
        <v>2878</v>
      </c>
      <c r="E85" s="921"/>
      <c r="F85" s="948">
        <v>45191</v>
      </c>
      <c r="G85" s="948">
        <v>45487</v>
      </c>
      <c r="H85" s="950">
        <v>296</v>
      </c>
      <c r="I85" s="921"/>
    </row>
    <row r="86" spans="1:9">
      <c r="A86" s="921"/>
      <c r="B86" s="921" t="s">
        <v>2881</v>
      </c>
      <c r="C86" s="943" t="s">
        <v>2877</v>
      </c>
      <c r="D86" s="941" t="s">
        <v>2878</v>
      </c>
      <c r="E86" s="921"/>
      <c r="F86" s="948">
        <v>45133</v>
      </c>
      <c r="G86" s="948">
        <v>45174</v>
      </c>
      <c r="H86" s="950">
        <v>41</v>
      </c>
      <c r="I86" s="921"/>
    </row>
    <row r="87" spans="1:9">
      <c r="A87" s="921"/>
      <c r="B87" s="921" t="s">
        <v>2883</v>
      </c>
      <c r="C87" s="944" t="s">
        <v>308</v>
      </c>
      <c r="D87" s="941" t="s">
        <v>1517</v>
      </c>
      <c r="E87" s="921"/>
      <c r="F87" s="948">
        <v>45232</v>
      </c>
      <c r="G87" s="948">
        <v>45233</v>
      </c>
      <c r="H87" s="941">
        <v>1</v>
      </c>
      <c r="I87" s="921"/>
    </row>
    <row r="88" spans="1:9">
      <c r="A88" s="921"/>
      <c r="B88" s="921" t="s">
        <v>2881</v>
      </c>
      <c r="C88" s="944" t="s">
        <v>528</v>
      </c>
      <c r="D88" s="941" t="s">
        <v>655</v>
      </c>
      <c r="E88" s="921"/>
      <c r="F88" s="948">
        <v>45237</v>
      </c>
      <c r="G88" s="948">
        <v>45487</v>
      </c>
      <c r="H88" s="941">
        <v>250</v>
      </c>
      <c r="I88" s="921"/>
    </row>
    <row r="89" spans="1:9">
      <c r="A89" s="921"/>
      <c r="B89" s="921" t="s">
        <v>2881</v>
      </c>
      <c r="C89" s="944" t="s">
        <v>500</v>
      </c>
      <c r="D89" s="941" t="s">
        <v>655</v>
      </c>
      <c r="E89" s="921"/>
      <c r="F89" s="948">
        <v>45237</v>
      </c>
      <c r="G89" s="948">
        <v>45487</v>
      </c>
      <c r="H89" s="941">
        <v>250</v>
      </c>
      <c r="I89" s="921"/>
    </row>
    <row r="90" spans="1:9">
      <c r="A90" s="921"/>
      <c r="B90" s="921" t="s">
        <v>2883</v>
      </c>
      <c r="C90" s="944" t="s">
        <v>873</v>
      </c>
      <c r="D90" s="941" t="s">
        <v>2879</v>
      </c>
      <c r="E90" s="921"/>
      <c r="F90" s="948">
        <v>45238</v>
      </c>
      <c r="G90" s="948">
        <v>45261</v>
      </c>
      <c r="H90" s="941">
        <v>23</v>
      </c>
      <c r="I90" s="921"/>
    </row>
    <row r="91" spans="1:9">
      <c r="A91" s="921"/>
      <c r="B91" s="921" t="s">
        <v>2883</v>
      </c>
      <c r="C91" s="944" t="s">
        <v>806</v>
      </c>
      <c r="D91" s="941" t="s">
        <v>656</v>
      </c>
      <c r="E91" s="921"/>
      <c r="F91" s="948">
        <v>45250</v>
      </c>
      <c r="G91" s="948">
        <v>45416</v>
      </c>
      <c r="H91" s="941">
        <v>166</v>
      </c>
      <c r="I91" s="921"/>
    </row>
    <row r="92" spans="1:9">
      <c r="A92" s="921"/>
      <c r="B92" s="921" t="s">
        <v>2885</v>
      </c>
      <c r="C92" s="944" t="s">
        <v>173</v>
      </c>
      <c r="D92" s="941" t="s">
        <v>2878</v>
      </c>
      <c r="E92" s="921"/>
      <c r="F92" s="948">
        <v>45258</v>
      </c>
      <c r="G92" s="948">
        <v>45487</v>
      </c>
      <c r="H92" s="941">
        <v>229</v>
      </c>
      <c r="I92" s="921"/>
    </row>
    <row r="93" spans="1:9">
      <c r="A93" s="921"/>
      <c r="B93" s="921" t="s">
        <v>2885</v>
      </c>
      <c r="C93" s="944" t="s">
        <v>186</v>
      </c>
      <c r="D93" s="941" t="s">
        <v>2878</v>
      </c>
      <c r="E93" s="921"/>
      <c r="F93" s="948">
        <v>45258</v>
      </c>
      <c r="G93" s="948">
        <v>45324</v>
      </c>
      <c r="H93" s="941">
        <v>66</v>
      </c>
      <c r="I93" s="921"/>
    </row>
    <row r="94" spans="1:9">
      <c r="A94" s="921"/>
      <c r="B94" s="921" t="s">
        <v>2885</v>
      </c>
      <c r="C94" s="944" t="s">
        <v>194</v>
      </c>
      <c r="D94" s="941" t="s">
        <v>2878</v>
      </c>
      <c r="E94" s="921"/>
      <c r="F94" s="948">
        <v>45258</v>
      </c>
      <c r="G94" s="948">
        <v>45487</v>
      </c>
      <c r="H94" s="941">
        <v>229</v>
      </c>
      <c r="I94" s="921"/>
    </row>
    <row r="95" spans="1:9">
      <c r="A95" s="921"/>
      <c r="B95" s="921" t="s">
        <v>2885</v>
      </c>
      <c r="C95" s="944" t="s">
        <v>204</v>
      </c>
      <c r="D95" s="941" t="s">
        <v>2878</v>
      </c>
      <c r="E95" s="921"/>
      <c r="F95" s="948">
        <v>45258</v>
      </c>
      <c r="G95" s="948">
        <v>45487</v>
      </c>
      <c r="H95" s="941">
        <v>229</v>
      </c>
      <c r="I95" s="921"/>
    </row>
    <row r="96" spans="1:9">
      <c r="A96" s="921"/>
      <c r="B96" s="921" t="s">
        <v>2885</v>
      </c>
      <c r="C96" s="944" t="s">
        <v>213</v>
      </c>
      <c r="D96" s="941" t="s">
        <v>2878</v>
      </c>
      <c r="E96" s="921"/>
      <c r="F96" s="948">
        <v>45258</v>
      </c>
      <c r="G96" s="948">
        <v>45313</v>
      </c>
      <c r="H96" s="941">
        <v>55</v>
      </c>
      <c r="I96" s="921"/>
    </row>
    <row r="97" spans="1:9">
      <c r="A97" s="921"/>
      <c r="B97" s="921" t="s">
        <v>2885</v>
      </c>
      <c r="C97" s="944" t="s">
        <v>103</v>
      </c>
      <c r="D97" s="941" t="s">
        <v>2878</v>
      </c>
      <c r="E97" s="921"/>
      <c r="F97" s="948">
        <v>45258</v>
      </c>
      <c r="G97" s="948">
        <v>45313</v>
      </c>
      <c r="H97" s="941">
        <v>55</v>
      </c>
      <c r="I97" s="921"/>
    </row>
    <row r="98" spans="1:9">
      <c r="A98" s="921"/>
      <c r="B98" s="921" t="s">
        <v>2885</v>
      </c>
      <c r="C98" s="944" t="s">
        <v>218</v>
      </c>
      <c r="D98" s="941" t="s">
        <v>2878</v>
      </c>
      <c r="E98" s="921"/>
      <c r="F98" s="948">
        <v>45258</v>
      </c>
      <c r="G98" s="948">
        <v>45487</v>
      </c>
      <c r="H98" s="941">
        <v>229</v>
      </c>
      <c r="I98" s="921"/>
    </row>
    <row r="99" spans="1:9">
      <c r="A99" s="921"/>
      <c r="B99" s="921" t="s">
        <v>2881</v>
      </c>
      <c r="C99" s="944" t="s">
        <v>1001</v>
      </c>
      <c r="D99" s="941" t="s">
        <v>2878</v>
      </c>
      <c r="E99" s="921"/>
      <c r="F99" s="948">
        <v>45258</v>
      </c>
      <c r="G99" s="948">
        <v>45487</v>
      </c>
      <c r="H99" s="941">
        <v>229</v>
      </c>
      <c r="I99" s="921"/>
    </row>
    <row r="100" spans="1:9">
      <c r="A100" s="921"/>
      <c r="B100" s="921" t="s">
        <v>2881</v>
      </c>
      <c r="C100" s="944" t="s">
        <v>992</v>
      </c>
      <c r="D100" s="941" t="s">
        <v>2878</v>
      </c>
      <c r="E100" s="921"/>
      <c r="F100" s="948">
        <v>45258</v>
      </c>
      <c r="G100" s="948">
        <v>45487</v>
      </c>
      <c r="H100" s="941">
        <v>229</v>
      </c>
      <c r="I100" s="921"/>
    </row>
    <row r="101" spans="1:9">
      <c r="A101" s="921"/>
      <c r="B101" s="921" t="s">
        <v>2881</v>
      </c>
      <c r="C101" s="944" t="s">
        <v>1007</v>
      </c>
      <c r="D101" s="941" t="s">
        <v>2878</v>
      </c>
      <c r="E101" s="921"/>
      <c r="F101" s="948">
        <v>45258</v>
      </c>
      <c r="G101" s="948">
        <v>45487</v>
      </c>
      <c r="H101" s="941">
        <v>229</v>
      </c>
      <c r="I101" s="921"/>
    </row>
    <row r="102" spans="1:9">
      <c r="A102" s="921"/>
      <c r="B102" s="921" t="s">
        <v>2881</v>
      </c>
      <c r="C102" s="944" t="s">
        <v>977</v>
      </c>
      <c r="D102" s="941" t="s">
        <v>2878</v>
      </c>
      <c r="E102" s="921"/>
      <c r="F102" s="948">
        <v>45258</v>
      </c>
      <c r="G102" s="948">
        <v>45487</v>
      </c>
      <c r="H102" s="941">
        <v>229</v>
      </c>
      <c r="I102" s="921"/>
    </row>
    <row r="103" spans="1:9">
      <c r="A103" s="921"/>
      <c r="B103" s="921" t="s">
        <v>2881</v>
      </c>
      <c r="C103" s="944" t="s">
        <v>981</v>
      </c>
      <c r="D103" s="941" t="s">
        <v>2878</v>
      </c>
      <c r="E103" s="921"/>
      <c r="F103" s="948">
        <v>45258</v>
      </c>
      <c r="G103" s="948">
        <v>45487</v>
      </c>
      <c r="H103" s="941">
        <v>229</v>
      </c>
      <c r="I103" s="921"/>
    </row>
    <row r="104" spans="1:9">
      <c r="A104" s="921"/>
      <c r="B104" s="921" t="s">
        <v>2881</v>
      </c>
      <c r="C104" s="944" t="s">
        <v>988</v>
      </c>
      <c r="D104" s="941" t="s">
        <v>2878</v>
      </c>
      <c r="E104" s="921"/>
      <c r="F104" s="948">
        <v>45258</v>
      </c>
      <c r="G104" s="948">
        <v>45487</v>
      </c>
      <c r="H104" s="941">
        <v>229</v>
      </c>
      <c r="I104" s="921"/>
    </row>
    <row r="105" spans="1:9">
      <c r="A105" s="921"/>
      <c r="B105" s="921" t="s">
        <v>2881</v>
      </c>
      <c r="C105" s="944" t="s">
        <v>541</v>
      </c>
      <c r="D105" s="941" t="s">
        <v>656</v>
      </c>
      <c r="E105" s="921"/>
      <c r="F105" s="948">
        <v>45265</v>
      </c>
      <c r="G105" s="948">
        <v>45315</v>
      </c>
      <c r="H105" s="941">
        <v>50</v>
      </c>
      <c r="I105" s="921"/>
    </row>
    <row r="106" spans="1:9">
      <c r="A106" s="921"/>
      <c r="B106" s="921" t="s">
        <v>2881</v>
      </c>
      <c r="C106" s="944" t="s">
        <v>534</v>
      </c>
      <c r="D106" s="941" t="s">
        <v>656</v>
      </c>
      <c r="E106" s="921"/>
      <c r="F106" s="948">
        <v>45265</v>
      </c>
      <c r="G106" s="948">
        <v>45487</v>
      </c>
      <c r="H106" s="941">
        <v>222</v>
      </c>
      <c r="I106" s="921"/>
    </row>
    <row r="107" spans="1:9">
      <c r="A107" s="921"/>
      <c r="B107" s="921" t="s">
        <v>2881</v>
      </c>
      <c r="C107" s="944" t="s">
        <v>522</v>
      </c>
      <c r="D107" s="941" t="s">
        <v>656</v>
      </c>
      <c r="E107" s="921"/>
      <c r="F107" s="948">
        <v>45265</v>
      </c>
      <c r="G107" s="948">
        <v>45487</v>
      </c>
      <c r="H107" s="941">
        <v>222</v>
      </c>
      <c r="I107" s="921"/>
    </row>
    <row r="108" spans="1:9">
      <c r="A108" s="921"/>
      <c r="B108" s="921" t="s">
        <v>2881</v>
      </c>
      <c r="C108" s="944" t="s">
        <v>528</v>
      </c>
      <c r="D108" s="941" t="s">
        <v>656</v>
      </c>
      <c r="E108" s="921"/>
      <c r="F108" s="948">
        <v>45265</v>
      </c>
      <c r="G108" s="948">
        <v>45487</v>
      </c>
      <c r="H108" s="941">
        <v>222</v>
      </c>
      <c r="I108" s="921"/>
    </row>
    <row r="109" spans="1:9">
      <c r="A109" s="921"/>
      <c r="B109" s="921" t="s">
        <v>2881</v>
      </c>
      <c r="C109" s="944" t="s">
        <v>500</v>
      </c>
      <c r="D109" s="941" t="s">
        <v>656</v>
      </c>
      <c r="E109" s="921"/>
      <c r="F109" s="948">
        <v>45265</v>
      </c>
      <c r="G109" s="948">
        <v>45487</v>
      </c>
      <c r="H109" s="941">
        <v>222</v>
      </c>
      <c r="I109" s="921"/>
    </row>
    <row r="110" spans="1:9">
      <c r="A110" s="921"/>
      <c r="B110" s="921" t="s">
        <v>2881</v>
      </c>
      <c r="C110" s="944" t="s">
        <v>441</v>
      </c>
      <c r="D110" s="941" t="s">
        <v>656</v>
      </c>
      <c r="E110" s="921"/>
      <c r="F110" s="948">
        <v>45265</v>
      </c>
      <c r="G110" s="948">
        <v>45487</v>
      </c>
      <c r="H110" s="941">
        <v>222</v>
      </c>
      <c r="I110" s="921"/>
    </row>
    <row r="111" spans="1:9">
      <c r="A111" s="921"/>
      <c r="B111" s="921" t="s">
        <v>2881</v>
      </c>
      <c r="C111" s="944" t="s">
        <v>470</v>
      </c>
      <c r="D111" s="941" t="s">
        <v>656</v>
      </c>
      <c r="E111" s="921"/>
      <c r="F111" s="948">
        <v>45265</v>
      </c>
      <c r="G111" s="948">
        <v>45487</v>
      </c>
      <c r="H111" s="941">
        <v>222</v>
      </c>
      <c r="I111" s="921"/>
    </row>
    <row r="112" spans="1:9">
      <c r="A112" s="921"/>
      <c r="B112" s="921" t="s">
        <v>2881</v>
      </c>
      <c r="C112" s="944" t="s">
        <v>820</v>
      </c>
      <c r="D112" s="941" t="s">
        <v>656</v>
      </c>
      <c r="E112" s="921"/>
      <c r="F112" s="948">
        <v>45265</v>
      </c>
      <c r="G112" s="948">
        <v>45487</v>
      </c>
      <c r="H112" s="941">
        <v>222</v>
      </c>
      <c r="I112" s="921"/>
    </row>
    <row r="113" spans="1:10">
      <c r="A113" s="921"/>
      <c r="B113" s="921" t="s">
        <v>2881</v>
      </c>
      <c r="C113" s="944" t="s">
        <v>836</v>
      </c>
      <c r="D113" s="941" t="s">
        <v>656</v>
      </c>
      <c r="E113" s="921"/>
      <c r="F113" s="948">
        <v>45265</v>
      </c>
      <c r="G113" s="948">
        <v>45315</v>
      </c>
      <c r="H113" s="941">
        <v>50</v>
      </c>
      <c r="I113" s="921"/>
    </row>
    <row r="114" spans="1:10">
      <c r="A114" s="921"/>
      <c r="B114" s="921" t="s">
        <v>2884</v>
      </c>
      <c r="C114" s="944" t="s">
        <v>187</v>
      </c>
      <c r="D114" s="941" t="s">
        <v>656</v>
      </c>
      <c r="E114" s="921"/>
      <c r="F114" s="948">
        <v>45267</v>
      </c>
      <c r="G114" s="948">
        <v>45269</v>
      </c>
      <c r="H114" s="941">
        <v>2</v>
      </c>
      <c r="I114" s="921"/>
    </row>
    <row r="115" spans="1:10">
      <c r="A115" s="921"/>
      <c r="B115" s="921" t="s">
        <v>2884</v>
      </c>
      <c r="C115" s="944" t="s">
        <v>197</v>
      </c>
      <c r="D115" s="941" t="s">
        <v>656</v>
      </c>
      <c r="E115" s="921"/>
      <c r="F115" s="948">
        <v>45267</v>
      </c>
      <c r="G115" s="948">
        <v>45269</v>
      </c>
      <c r="H115" s="941">
        <v>2</v>
      </c>
      <c r="I115" s="921"/>
    </row>
    <row r="116" spans="1:10">
      <c r="A116" s="921"/>
      <c r="B116" s="921" t="s">
        <v>2886</v>
      </c>
      <c r="C116" s="945" t="s">
        <v>550</v>
      </c>
      <c r="D116" s="947" t="s">
        <v>656</v>
      </c>
      <c r="E116" s="921"/>
      <c r="F116" s="948">
        <v>45309</v>
      </c>
      <c r="G116" s="948">
        <v>45324</v>
      </c>
      <c r="H116" s="941">
        <v>15</v>
      </c>
      <c r="I116" s="921"/>
    </row>
    <row r="117" spans="1:10">
      <c r="A117" s="921"/>
      <c r="B117" s="921" t="s">
        <v>2886</v>
      </c>
      <c r="C117" s="945" t="s">
        <v>899</v>
      </c>
      <c r="D117" s="947" t="s">
        <v>656</v>
      </c>
      <c r="E117" s="921"/>
      <c r="F117" s="948">
        <v>45313</v>
      </c>
      <c r="G117" s="948">
        <v>45319</v>
      </c>
      <c r="H117" s="941">
        <v>6</v>
      </c>
      <c r="I117" s="921"/>
    </row>
    <row r="118" spans="1:10">
      <c r="A118" s="921"/>
      <c r="B118" s="921" t="s">
        <v>2886</v>
      </c>
      <c r="C118" s="946" t="s">
        <v>955</v>
      </c>
      <c r="D118" s="947" t="s">
        <v>1517</v>
      </c>
      <c r="E118" s="921"/>
      <c r="F118" s="948">
        <v>45330</v>
      </c>
      <c r="G118" s="948">
        <v>45422</v>
      </c>
      <c r="H118" s="942">
        <v>92</v>
      </c>
      <c r="I118" s="921"/>
    </row>
    <row r="119" spans="1:10">
      <c r="A119" s="921"/>
      <c r="B119" s="921" t="s">
        <v>2886</v>
      </c>
      <c r="C119" s="946" t="s">
        <v>608</v>
      </c>
      <c r="D119" s="947" t="s">
        <v>1517</v>
      </c>
      <c r="E119" s="921"/>
      <c r="F119" s="948">
        <v>45330</v>
      </c>
      <c r="G119" s="948">
        <v>45487</v>
      </c>
      <c r="H119" s="942">
        <v>157</v>
      </c>
      <c r="I119" s="921"/>
    </row>
    <row r="120" spans="1:10">
      <c r="A120" s="921"/>
      <c r="B120" s="921" t="s">
        <v>2886</v>
      </c>
      <c r="C120" s="945" t="s">
        <v>146</v>
      </c>
      <c r="D120" s="947" t="s">
        <v>1517</v>
      </c>
      <c r="E120" s="921"/>
      <c r="F120" s="948">
        <v>45334</v>
      </c>
      <c r="G120" s="948">
        <v>45339</v>
      </c>
      <c r="H120" s="942">
        <v>5</v>
      </c>
      <c r="I120" s="921"/>
    </row>
    <row r="121" spans="1:10">
      <c r="A121" s="921"/>
      <c r="B121" s="921" t="s">
        <v>2886</v>
      </c>
      <c r="C121" s="945" t="s">
        <v>345</v>
      </c>
      <c r="D121" s="947" t="s">
        <v>656</v>
      </c>
      <c r="E121" s="921"/>
      <c r="F121" s="948">
        <v>45362</v>
      </c>
      <c r="G121" s="948">
        <v>45407</v>
      </c>
      <c r="H121" s="942">
        <v>45</v>
      </c>
      <c r="I121" s="921"/>
    </row>
    <row r="122" spans="1:10">
      <c r="A122" s="921"/>
      <c r="B122" s="921" t="s">
        <v>2886</v>
      </c>
      <c r="C122" s="945" t="s">
        <v>173</v>
      </c>
      <c r="D122" s="947" t="s">
        <v>2878</v>
      </c>
      <c r="E122" s="921"/>
      <c r="F122" s="949">
        <v>45525</v>
      </c>
      <c r="G122" s="949">
        <v>45641</v>
      </c>
      <c r="H122" s="942">
        <v>116</v>
      </c>
      <c r="I122" s="921"/>
    </row>
    <row r="123" spans="1:10">
      <c r="A123" s="921"/>
      <c r="B123" s="921" t="s">
        <v>2886</v>
      </c>
      <c r="C123" s="945" t="s">
        <v>194</v>
      </c>
      <c r="D123" s="947" t="s">
        <v>2878</v>
      </c>
      <c r="E123" s="921"/>
      <c r="F123" s="949">
        <v>45525</v>
      </c>
      <c r="G123" s="949">
        <v>45641</v>
      </c>
      <c r="H123" s="942">
        <v>116</v>
      </c>
      <c r="I123" s="921"/>
    </row>
    <row r="124" spans="1:10">
      <c r="A124" s="921"/>
      <c r="B124" s="921" t="s">
        <v>2886</v>
      </c>
      <c r="C124" s="945" t="s">
        <v>204</v>
      </c>
      <c r="D124" s="947" t="s">
        <v>2878</v>
      </c>
      <c r="E124" s="921"/>
      <c r="F124" s="949">
        <v>45525</v>
      </c>
      <c r="G124" s="949">
        <v>45641</v>
      </c>
      <c r="H124" s="942">
        <v>116</v>
      </c>
      <c r="I124" s="921"/>
    </row>
    <row r="125" spans="1:10" ht="28.8">
      <c r="A125" s="923">
        <v>1</v>
      </c>
      <c r="B125" s="929" t="s">
        <v>2691</v>
      </c>
      <c r="C125" s="923" t="s">
        <v>2692</v>
      </c>
      <c r="D125" s="923" t="s">
        <v>2681</v>
      </c>
      <c r="E125" s="923"/>
      <c r="F125" s="930">
        <v>45041</v>
      </c>
      <c r="G125" s="930">
        <v>45488</v>
      </c>
      <c r="H125" s="931">
        <f t="shared" ref="H125:H188" ca="1" si="0">+(IF(G125=0,TODAY(),G125)-F125)+1</f>
        <v>448</v>
      </c>
      <c r="I125" s="932" t="s">
        <v>2693</v>
      </c>
      <c r="J125" s="915" t="str">
        <f t="shared" ref="J125:J188" si="1">IF(G125&gt;=1,"Clear","ROW")</f>
        <v>Clear</v>
      </c>
    </row>
    <row r="126" spans="1:10" ht="28.8">
      <c r="A126" s="923">
        <v>2</v>
      </c>
      <c r="B126" s="929" t="s">
        <v>2694</v>
      </c>
      <c r="C126" s="933" t="s">
        <v>2695</v>
      </c>
      <c r="D126" s="923" t="s">
        <v>2681</v>
      </c>
      <c r="E126" s="923"/>
      <c r="F126" s="930">
        <v>45216</v>
      </c>
      <c r="G126" s="930">
        <v>45229</v>
      </c>
      <c r="H126" s="931">
        <f t="shared" ca="1" si="0"/>
        <v>14</v>
      </c>
      <c r="I126" s="932"/>
      <c r="J126" s="915" t="str">
        <f t="shared" si="1"/>
        <v>Clear</v>
      </c>
    </row>
    <row r="127" spans="1:10" ht="28.8">
      <c r="A127" s="923">
        <v>3</v>
      </c>
      <c r="B127" s="929" t="s">
        <v>2696</v>
      </c>
      <c r="C127" s="933" t="s">
        <v>2697</v>
      </c>
      <c r="D127" s="923" t="s">
        <v>2681</v>
      </c>
      <c r="E127" s="923"/>
      <c r="F127" s="930">
        <v>45216</v>
      </c>
      <c r="G127" s="930">
        <v>45227</v>
      </c>
      <c r="H127" s="931">
        <f t="shared" ca="1" si="0"/>
        <v>12</v>
      </c>
      <c r="I127" s="932"/>
      <c r="J127" s="915" t="str">
        <f t="shared" si="1"/>
        <v>Clear</v>
      </c>
    </row>
    <row r="128" spans="1:10" ht="28.8">
      <c r="A128" s="923">
        <v>4</v>
      </c>
      <c r="B128" s="929" t="s">
        <v>2698</v>
      </c>
      <c r="C128" s="934" t="s">
        <v>2699</v>
      </c>
      <c r="D128" s="923" t="s">
        <v>2681</v>
      </c>
      <c r="E128" s="923"/>
      <c r="F128" s="930">
        <v>45221</v>
      </c>
      <c r="G128" s="930">
        <v>45401</v>
      </c>
      <c r="H128" s="931">
        <f t="shared" ca="1" si="0"/>
        <v>181</v>
      </c>
      <c r="I128" s="932" t="s">
        <v>2693</v>
      </c>
      <c r="J128" s="915" t="str">
        <f t="shared" si="1"/>
        <v>Clear</v>
      </c>
    </row>
    <row r="129" spans="1:10" ht="28.8">
      <c r="A129" s="923">
        <v>5</v>
      </c>
      <c r="B129" s="929" t="s">
        <v>2700</v>
      </c>
      <c r="C129" s="933" t="s">
        <v>2701</v>
      </c>
      <c r="D129" s="923" t="s">
        <v>2681</v>
      </c>
      <c r="E129" s="923"/>
      <c r="F129" s="930">
        <v>45221</v>
      </c>
      <c r="G129" s="930">
        <v>45297</v>
      </c>
      <c r="H129" s="931">
        <f t="shared" ca="1" si="0"/>
        <v>77</v>
      </c>
      <c r="I129" s="932" t="s">
        <v>2693</v>
      </c>
      <c r="J129" s="915" t="str">
        <f t="shared" si="1"/>
        <v>Clear</v>
      </c>
    </row>
    <row r="130" spans="1:10" ht="28.8">
      <c r="A130" s="923">
        <v>6</v>
      </c>
      <c r="B130" s="929" t="s">
        <v>2702</v>
      </c>
      <c r="C130" s="933" t="s">
        <v>2703</v>
      </c>
      <c r="D130" s="923" t="s">
        <v>2681</v>
      </c>
      <c r="E130" s="923"/>
      <c r="F130" s="930">
        <v>45221</v>
      </c>
      <c r="G130" s="930">
        <v>45303</v>
      </c>
      <c r="H130" s="931">
        <f t="shared" ca="1" si="0"/>
        <v>83</v>
      </c>
      <c r="I130" s="932" t="s">
        <v>2693</v>
      </c>
      <c r="J130" s="915" t="str">
        <f t="shared" si="1"/>
        <v>Clear</v>
      </c>
    </row>
    <row r="131" spans="1:10" ht="28.8">
      <c r="A131" s="923">
        <v>7</v>
      </c>
      <c r="B131" s="929" t="s">
        <v>2704</v>
      </c>
      <c r="C131" s="933" t="s">
        <v>2705</v>
      </c>
      <c r="D131" s="923" t="s">
        <v>2681</v>
      </c>
      <c r="E131" s="923"/>
      <c r="F131" s="930">
        <v>45221</v>
      </c>
      <c r="G131" s="930">
        <v>45303</v>
      </c>
      <c r="H131" s="931">
        <f t="shared" ca="1" si="0"/>
        <v>83</v>
      </c>
      <c r="I131" s="932" t="s">
        <v>2693</v>
      </c>
      <c r="J131" s="915" t="str">
        <f t="shared" si="1"/>
        <v>Clear</v>
      </c>
    </row>
    <row r="132" spans="1:10" ht="28.8">
      <c r="A132" s="923">
        <v>8</v>
      </c>
      <c r="B132" s="929" t="s">
        <v>2706</v>
      </c>
      <c r="C132" s="933" t="s">
        <v>2707</v>
      </c>
      <c r="D132" s="923" t="s">
        <v>2681</v>
      </c>
      <c r="E132" s="923"/>
      <c r="F132" s="930">
        <v>45221</v>
      </c>
      <c r="G132" s="930">
        <v>45304</v>
      </c>
      <c r="H132" s="931">
        <f t="shared" ca="1" si="0"/>
        <v>84</v>
      </c>
      <c r="I132" s="932" t="s">
        <v>2693</v>
      </c>
      <c r="J132" s="915" t="str">
        <f t="shared" si="1"/>
        <v>Clear</v>
      </c>
    </row>
    <row r="133" spans="1:10" ht="28.8">
      <c r="A133" s="923">
        <v>9</v>
      </c>
      <c r="B133" s="929" t="s">
        <v>2708</v>
      </c>
      <c r="C133" s="933" t="s">
        <v>2709</v>
      </c>
      <c r="D133" s="923" t="s">
        <v>2681</v>
      </c>
      <c r="E133" s="923"/>
      <c r="F133" s="930">
        <v>45221</v>
      </c>
      <c r="G133" s="930">
        <v>45297</v>
      </c>
      <c r="H133" s="931">
        <f t="shared" ca="1" si="0"/>
        <v>77</v>
      </c>
      <c r="I133" s="932" t="s">
        <v>2693</v>
      </c>
      <c r="J133" s="915" t="str">
        <f t="shared" si="1"/>
        <v>Clear</v>
      </c>
    </row>
    <row r="134" spans="1:10" ht="28.8">
      <c r="A134" s="923">
        <v>10</v>
      </c>
      <c r="B134" s="929" t="s">
        <v>2710</v>
      </c>
      <c r="C134" s="933" t="s">
        <v>2711</v>
      </c>
      <c r="D134" s="923" t="s">
        <v>2681</v>
      </c>
      <c r="E134" s="923"/>
      <c r="F134" s="930">
        <v>45221</v>
      </c>
      <c r="G134" s="930">
        <v>45297</v>
      </c>
      <c r="H134" s="931">
        <f t="shared" ca="1" si="0"/>
        <v>77</v>
      </c>
      <c r="I134" s="932" t="s">
        <v>2693</v>
      </c>
      <c r="J134" s="915" t="str">
        <f t="shared" si="1"/>
        <v>Clear</v>
      </c>
    </row>
    <row r="135" spans="1:10" ht="28.8">
      <c r="A135" s="923">
        <v>11</v>
      </c>
      <c r="B135" s="929" t="s">
        <v>2712</v>
      </c>
      <c r="C135" s="933" t="s">
        <v>2713</v>
      </c>
      <c r="D135" s="923" t="s">
        <v>2681</v>
      </c>
      <c r="E135" s="923"/>
      <c r="F135" s="930">
        <v>45221</v>
      </c>
      <c r="G135" s="930">
        <v>45297</v>
      </c>
      <c r="H135" s="931">
        <f t="shared" ca="1" si="0"/>
        <v>77</v>
      </c>
      <c r="I135" s="932" t="s">
        <v>2693</v>
      </c>
      <c r="J135" s="915" t="str">
        <f t="shared" si="1"/>
        <v>Clear</v>
      </c>
    </row>
    <row r="136" spans="1:10" ht="28.8">
      <c r="A136" s="923">
        <v>12</v>
      </c>
      <c r="B136" s="929" t="s">
        <v>2714</v>
      </c>
      <c r="C136" s="933" t="s">
        <v>2715</v>
      </c>
      <c r="D136" s="923" t="s">
        <v>2681</v>
      </c>
      <c r="E136" s="923"/>
      <c r="F136" s="930">
        <v>45221</v>
      </c>
      <c r="G136" s="930">
        <v>45297</v>
      </c>
      <c r="H136" s="931">
        <f t="shared" ca="1" si="0"/>
        <v>77</v>
      </c>
      <c r="I136" s="932" t="s">
        <v>2693</v>
      </c>
      <c r="J136" s="915" t="str">
        <f t="shared" si="1"/>
        <v>Clear</v>
      </c>
    </row>
    <row r="137" spans="1:10" ht="43.2">
      <c r="A137" s="923">
        <v>13</v>
      </c>
      <c r="B137" s="929" t="s">
        <v>2716</v>
      </c>
      <c r="C137" s="933" t="s">
        <v>2717</v>
      </c>
      <c r="D137" s="923" t="s">
        <v>2681</v>
      </c>
      <c r="E137" s="923"/>
      <c r="F137" s="930">
        <v>45225</v>
      </c>
      <c r="G137" s="930">
        <v>45316</v>
      </c>
      <c r="H137" s="931">
        <f t="shared" ca="1" si="0"/>
        <v>92</v>
      </c>
      <c r="I137" s="932" t="s">
        <v>2718</v>
      </c>
      <c r="J137" s="915" t="str">
        <f t="shared" si="1"/>
        <v>Clear</v>
      </c>
    </row>
    <row r="138" spans="1:10" ht="28.8">
      <c r="A138" s="923">
        <v>14</v>
      </c>
      <c r="B138" s="929" t="s">
        <v>2719</v>
      </c>
      <c r="C138" s="934" t="s">
        <v>2720</v>
      </c>
      <c r="D138" s="923" t="s">
        <v>2681</v>
      </c>
      <c r="E138" s="923"/>
      <c r="F138" s="930">
        <v>45238</v>
      </c>
      <c r="G138" s="930">
        <v>45254</v>
      </c>
      <c r="H138" s="931">
        <f t="shared" ca="1" si="0"/>
        <v>17</v>
      </c>
      <c r="I138" s="932"/>
      <c r="J138" s="915" t="str">
        <f t="shared" si="1"/>
        <v>Clear</v>
      </c>
    </row>
    <row r="139" spans="1:10" ht="43.2">
      <c r="A139" s="923">
        <v>15</v>
      </c>
      <c r="B139" s="929" t="s">
        <v>2721</v>
      </c>
      <c r="C139" s="933" t="s">
        <v>2722</v>
      </c>
      <c r="D139" s="923" t="s">
        <v>2681</v>
      </c>
      <c r="E139" s="923"/>
      <c r="F139" s="930">
        <v>45238</v>
      </c>
      <c r="G139" s="930">
        <v>45302</v>
      </c>
      <c r="H139" s="931">
        <f t="shared" ca="1" si="0"/>
        <v>65</v>
      </c>
      <c r="I139" s="932" t="s">
        <v>2693</v>
      </c>
      <c r="J139" s="915" t="str">
        <f t="shared" si="1"/>
        <v>Clear</v>
      </c>
    </row>
    <row r="140" spans="1:10" ht="28.8">
      <c r="A140" s="923">
        <v>16</v>
      </c>
      <c r="B140" s="929" t="s">
        <v>2723</v>
      </c>
      <c r="C140" s="933" t="s">
        <v>2724</v>
      </c>
      <c r="D140" s="923" t="s">
        <v>2681</v>
      </c>
      <c r="E140" s="923"/>
      <c r="F140" s="930">
        <v>45253</v>
      </c>
      <c r="G140" s="930">
        <v>45261</v>
      </c>
      <c r="H140" s="931">
        <f t="shared" ca="1" si="0"/>
        <v>9</v>
      </c>
      <c r="I140" s="932"/>
      <c r="J140" s="915" t="str">
        <f t="shared" si="1"/>
        <v>Clear</v>
      </c>
    </row>
    <row r="141" spans="1:10">
      <c r="A141" s="923">
        <v>17</v>
      </c>
      <c r="B141" s="932" t="s">
        <v>2725</v>
      </c>
      <c r="C141" s="933" t="s">
        <v>2046</v>
      </c>
      <c r="D141" s="923" t="s">
        <v>28</v>
      </c>
      <c r="E141" s="923" t="s">
        <v>2430</v>
      </c>
      <c r="F141" s="930">
        <v>45276</v>
      </c>
      <c r="G141" s="930">
        <v>45277</v>
      </c>
      <c r="H141" s="931">
        <f t="shared" ca="1" si="0"/>
        <v>2</v>
      </c>
      <c r="I141" s="932" t="s">
        <v>2726</v>
      </c>
      <c r="J141" s="915" t="str">
        <f t="shared" si="1"/>
        <v>Clear</v>
      </c>
    </row>
    <row r="142" spans="1:10" ht="115.2">
      <c r="A142" s="923">
        <v>18</v>
      </c>
      <c r="B142" s="929" t="s">
        <v>2727</v>
      </c>
      <c r="C142" s="923"/>
      <c r="D142" s="923" t="s">
        <v>28</v>
      </c>
      <c r="E142" s="923" t="s">
        <v>2423</v>
      </c>
      <c r="F142" s="930">
        <v>45286</v>
      </c>
      <c r="G142" s="930">
        <v>45289</v>
      </c>
      <c r="H142" s="931">
        <f t="shared" ca="1" si="0"/>
        <v>4</v>
      </c>
      <c r="I142" s="932" t="s">
        <v>2728</v>
      </c>
      <c r="J142" s="915" t="str">
        <f t="shared" si="1"/>
        <v>Clear</v>
      </c>
    </row>
    <row r="143" spans="1:10" ht="28.8">
      <c r="A143" s="923">
        <v>19</v>
      </c>
      <c r="B143" s="929" t="s">
        <v>2729</v>
      </c>
      <c r="C143" s="923" t="s">
        <v>1245</v>
      </c>
      <c r="D143" s="923" t="s">
        <v>28</v>
      </c>
      <c r="E143" s="923"/>
      <c r="F143" s="930">
        <v>45286</v>
      </c>
      <c r="G143" s="930">
        <v>45723</v>
      </c>
      <c r="H143" s="931">
        <f t="shared" ca="1" si="0"/>
        <v>438</v>
      </c>
      <c r="I143" s="932" t="s">
        <v>2730</v>
      </c>
      <c r="J143" s="915" t="str">
        <f t="shared" si="1"/>
        <v>Clear</v>
      </c>
    </row>
    <row r="144" spans="1:10" ht="28.8">
      <c r="A144" s="923">
        <v>20</v>
      </c>
      <c r="B144" s="929" t="s">
        <v>2731</v>
      </c>
      <c r="C144" s="923" t="s">
        <v>1246</v>
      </c>
      <c r="D144" s="923" t="s">
        <v>28</v>
      </c>
      <c r="E144" s="923"/>
      <c r="F144" s="930">
        <v>45286</v>
      </c>
      <c r="G144" s="930">
        <v>45658</v>
      </c>
      <c r="H144" s="931">
        <f t="shared" ca="1" si="0"/>
        <v>373</v>
      </c>
      <c r="I144" s="932" t="s">
        <v>2730</v>
      </c>
      <c r="J144" s="915" t="str">
        <f t="shared" si="1"/>
        <v>Clear</v>
      </c>
    </row>
    <row r="145" spans="1:10" ht="28.8">
      <c r="A145" s="923">
        <v>21</v>
      </c>
      <c r="B145" s="929" t="s">
        <v>2732</v>
      </c>
      <c r="C145" s="923" t="s">
        <v>1247</v>
      </c>
      <c r="D145" s="923" t="s">
        <v>28</v>
      </c>
      <c r="E145" s="923"/>
      <c r="F145" s="930">
        <v>45286</v>
      </c>
      <c r="G145" s="930">
        <v>45641</v>
      </c>
      <c r="H145" s="931">
        <f t="shared" ca="1" si="0"/>
        <v>356</v>
      </c>
      <c r="I145" s="932" t="s">
        <v>2730</v>
      </c>
      <c r="J145" s="915" t="str">
        <f t="shared" si="1"/>
        <v>Clear</v>
      </c>
    </row>
    <row r="146" spans="1:10" ht="28.8">
      <c r="A146" s="923">
        <v>22</v>
      </c>
      <c r="B146" s="929" t="s">
        <v>2733</v>
      </c>
      <c r="C146" s="923" t="s">
        <v>2062</v>
      </c>
      <c r="D146" s="923" t="s">
        <v>28</v>
      </c>
      <c r="E146" s="923"/>
      <c r="F146" s="930">
        <v>45286</v>
      </c>
      <c r="G146" s="923"/>
      <c r="H146" s="931">
        <f t="shared" ca="1" si="0"/>
        <v>732</v>
      </c>
      <c r="I146" s="932" t="s">
        <v>2730</v>
      </c>
      <c r="J146" s="915" t="str">
        <f t="shared" si="1"/>
        <v>ROW</v>
      </c>
    </row>
    <row r="147" spans="1:10" ht="28.8">
      <c r="A147" s="923">
        <v>23</v>
      </c>
      <c r="B147" s="929" t="s">
        <v>2734</v>
      </c>
      <c r="C147" s="923" t="s">
        <v>2063</v>
      </c>
      <c r="D147" s="923" t="s">
        <v>28</v>
      </c>
      <c r="E147" s="923"/>
      <c r="F147" s="930">
        <v>45286</v>
      </c>
      <c r="G147" s="930">
        <v>45641</v>
      </c>
      <c r="H147" s="931">
        <f t="shared" ca="1" si="0"/>
        <v>356</v>
      </c>
      <c r="I147" s="932" t="s">
        <v>2730</v>
      </c>
      <c r="J147" s="915" t="str">
        <f t="shared" si="1"/>
        <v>Clear</v>
      </c>
    </row>
    <row r="148" spans="1:10" ht="28.8">
      <c r="A148" s="923">
        <v>24</v>
      </c>
      <c r="B148" s="929" t="s">
        <v>2735</v>
      </c>
      <c r="C148" s="923" t="s">
        <v>1248</v>
      </c>
      <c r="D148" s="923" t="s">
        <v>28</v>
      </c>
      <c r="E148" s="923"/>
      <c r="F148" s="930">
        <v>45286</v>
      </c>
      <c r="G148" s="930">
        <v>45641</v>
      </c>
      <c r="H148" s="931">
        <f t="shared" ca="1" si="0"/>
        <v>356</v>
      </c>
      <c r="I148" s="932" t="s">
        <v>2730</v>
      </c>
      <c r="J148" s="915" t="str">
        <f t="shared" si="1"/>
        <v>Clear</v>
      </c>
    </row>
    <row r="149" spans="1:10" ht="28.8">
      <c r="A149" s="923">
        <v>25</v>
      </c>
      <c r="B149" s="929" t="s">
        <v>2736</v>
      </c>
      <c r="C149" s="923" t="s">
        <v>1249</v>
      </c>
      <c r="D149" s="923" t="s">
        <v>28</v>
      </c>
      <c r="E149" s="923"/>
      <c r="F149" s="930">
        <v>45286</v>
      </c>
      <c r="G149" s="930">
        <v>45636</v>
      </c>
      <c r="H149" s="931">
        <f t="shared" ca="1" si="0"/>
        <v>351</v>
      </c>
      <c r="I149" s="932" t="s">
        <v>2730</v>
      </c>
      <c r="J149" s="915" t="str">
        <f t="shared" si="1"/>
        <v>Clear</v>
      </c>
    </row>
    <row r="150" spans="1:10" ht="28.8">
      <c r="A150" s="923">
        <v>26</v>
      </c>
      <c r="B150" s="929" t="s">
        <v>2737</v>
      </c>
      <c r="C150" s="923" t="s">
        <v>2064</v>
      </c>
      <c r="D150" s="923" t="s">
        <v>28</v>
      </c>
      <c r="E150" s="923"/>
      <c r="F150" s="930">
        <v>45286</v>
      </c>
      <c r="G150" s="930">
        <v>45627</v>
      </c>
      <c r="H150" s="931">
        <f t="shared" ca="1" si="0"/>
        <v>342</v>
      </c>
      <c r="I150" s="932" t="s">
        <v>2730</v>
      </c>
      <c r="J150" s="915" t="str">
        <f t="shared" si="1"/>
        <v>Clear</v>
      </c>
    </row>
    <row r="151" spans="1:10" ht="28.8">
      <c r="A151" s="923">
        <v>27</v>
      </c>
      <c r="B151" s="929" t="s">
        <v>2738</v>
      </c>
      <c r="C151" s="923" t="s">
        <v>2065</v>
      </c>
      <c r="D151" s="923" t="s">
        <v>28</v>
      </c>
      <c r="E151" s="923"/>
      <c r="F151" s="930">
        <v>45286</v>
      </c>
      <c r="G151" s="930">
        <v>45604</v>
      </c>
      <c r="H151" s="931">
        <f t="shared" ca="1" si="0"/>
        <v>319</v>
      </c>
      <c r="I151" s="932" t="s">
        <v>2730</v>
      </c>
      <c r="J151" s="915" t="str">
        <f t="shared" si="1"/>
        <v>Clear</v>
      </c>
    </row>
    <row r="152" spans="1:10" ht="28.8">
      <c r="A152" s="923">
        <v>28</v>
      </c>
      <c r="B152" s="929" t="s">
        <v>2739</v>
      </c>
      <c r="C152" s="923" t="s">
        <v>2067</v>
      </c>
      <c r="D152" s="923" t="s">
        <v>28</v>
      </c>
      <c r="E152" s="923" t="s">
        <v>2423</v>
      </c>
      <c r="F152" s="930">
        <v>45286</v>
      </c>
      <c r="G152" s="930">
        <v>45627</v>
      </c>
      <c r="H152" s="931">
        <f t="shared" ca="1" si="0"/>
        <v>342</v>
      </c>
      <c r="I152" s="932" t="s">
        <v>2740</v>
      </c>
      <c r="J152" s="915" t="str">
        <f t="shared" si="1"/>
        <v>Clear</v>
      </c>
    </row>
    <row r="153" spans="1:10" ht="28.8">
      <c r="A153" s="923">
        <v>29</v>
      </c>
      <c r="B153" s="929" t="s">
        <v>2741</v>
      </c>
      <c r="C153" s="923" t="s">
        <v>2068</v>
      </c>
      <c r="D153" s="923" t="s">
        <v>28</v>
      </c>
      <c r="E153" s="923" t="s">
        <v>2423</v>
      </c>
      <c r="F153" s="930">
        <v>45286</v>
      </c>
      <c r="G153" s="930">
        <v>45627</v>
      </c>
      <c r="H153" s="931">
        <f t="shared" ca="1" si="0"/>
        <v>342</v>
      </c>
      <c r="I153" s="932" t="s">
        <v>2740</v>
      </c>
      <c r="J153" s="915" t="str">
        <f t="shared" si="1"/>
        <v>Clear</v>
      </c>
    </row>
    <row r="154" spans="1:10" ht="28.8">
      <c r="A154" s="923">
        <v>30</v>
      </c>
      <c r="B154" s="929" t="s">
        <v>2742</v>
      </c>
      <c r="C154" s="923" t="s">
        <v>1250</v>
      </c>
      <c r="D154" s="923" t="s">
        <v>28</v>
      </c>
      <c r="E154" s="923"/>
      <c r="F154" s="930">
        <v>45286</v>
      </c>
      <c r="G154" s="930">
        <v>45627</v>
      </c>
      <c r="H154" s="931">
        <f t="shared" ca="1" si="0"/>
        <v>342</v>
      </c>
      <c r="I154" s="932" t="s">
        <v>2730</v>
      </c>
      <c r="J154" s="915" t="str">
        <f t="shared" si="1"/>
        <v>Clear</v>
      </c>
    </row>
    <row r="155" spans="1:10" ht="28.8">
      <c r="A155" s="923">
        <v>31</v>
      </c>
      <c r="B155" s="929" t="s">
        <v>2743</v>
      </c>
      <c r="C155" s="923" t="s">
        <v>1251</v>
      </c>
      <c r="D155" s="923" t="s">
        <v>28</v>
      </c>
      <c r="E155" s="923"/>
      <c r="F155" s="930">
        <v>45286</v>
      </c>
      <c r="G155" s="930">
        <v>45658</v>
      </c>
      <c r="H155" s="931">
        <f t="shared" ca="1" si="0"/>
        <v>373</v>
      </c>
      <c r="I155" s="932" t="s">
        <v>2730</v>
      </c>
      <c r="J155" s="915" t="str">
        <f t="shared" si="1"/>
        <v>Clear</v>
      </c>
    </row>
    <row r="156" spans="1:10" ht="28.8">
      <c r="A156" s="923">
        <v>32</v>
      </c>
      <c r="B156" s="929" t="s">
        <v>2744</v>
      </c>
      <c r="C156" s="923" t="s">
        <v>2069</v>
      </c>
      <c r="D156" s="923" t="s">
        <v>28</v>
      </c>
      <c r="E156" s="923"/>
      <c r="F156" s="930">
        <v>45286</v>
      </c>
      <c r="G156" s="930">
        <v>45659</v>
      </c>
      <c r="H156" s="931">
        <f t="shared" ca="1" si="0"/>
        <v>374</v>
      </c>
      <c r="I156" s="932" t="s">
        <v>2730</v>
      </c>
      <c r="J156" s="915" t="str">
        <f t="shared" si="1"/>
        <v>Clear</v>
      </c>
    </row>
    <row r="157" spans="1:10" ht="28.8">
      <c r="A157" s="923">
        <v>33</v>
      </c>
      <c r="B157" s="929" t="s">
        <v>2745</v>
      </c>
      <c r="C157" s="923" t="s">
        <v>1252</v>
      </c>
      <c r="D157" s="923" t="s">
        <v>28</v>
      </c>
      <c r="E157" s="923"/>
      <c r="F157" s="930">
        <v>45286</v>
      </c>
      <c r="G157" s="923"/>
      <c r="H157" s="931">
        <f t="shared" ca="1" si="0"/>
        <v>732</v>
      </c>
      <c r="I157" s="932" t="s">
        <v>2730</v>
      </c>
      <c r="J157" s="915" t="str">
        <f t="shared" si="1"/>
        <v>ROW</v>
      </c>
    </row>
    <row r="158" spans="1:10" ht="28.8">
      <c r="A158" s="923">
        <v>34</v>
      </c>
      <c r="B158" s="929" t="s">
        <v>2746</v>
      </c>
      <c r="C158" s="923" t="s">
        <v>1253</v>
      </c>
      <c r="D158" s="923" t="s">
        <v>28</v>
      </c>
      <c r="E158" s="923"/>
      <c r="F158" s="930">
        <v>45286</v>
      </c>
      <c r="G158" s="935">
        <v>45659</v>
      </c>
      <c r="H158" s="931">
        <f t="shared" ca="1" si="0"/>
        <v>374</v>
      </c>
      <c r="I158" s="932" t="s">
        <v>2730</v>
      </c>
      <c r="J158" s="915" t="str">
        <f t="shared" si="1"/>
        <v>Clear</v>
      </c>
    </row>
    <row r="159" spans="1:10" ht="28.8">
      <c r="A159" s="923">
        <v>35</v>
      </c>
      <c r="B159" s="929" t="s">
        <v>2747</v>
      </c>
      <c r="C159" s="923" t="s">
        <v>1254</v>
      </c>
      <c r="D159" s="923" t="s">
        <v>28</v>
      </c>
      <c r="E159" s="923"/>
      <c r="F159" s="930">
        <v>45286</v>
      </c>
      <c r="G159" s="930">
        <v>45327</v>
      </c>
      <c r="H159" s="931">
        <f t="shared" ca="1" si="0"/>
        <v>42</v>
      </c>
      <c r="I159" s="932" t="s">
        <v>2730</v>
      </c>
      <c r="J159" s="915" t="str">
        <f t="shared" si="1"/>
        <v>Clear</v>
      </c>
    </row>
    <row r="160" spans="1:10" ht="28.8">
      <c r="A160" s="923">
        <v>36</v>
      </c>
      <c r="B160" s="929" t="s">
        <v>2748</v>
      </c>
      <c r="C160" s="923" t="s">
        <v>1255</v>
      </c>
      <c r="D160" s="923" t="s">
        <v>28</v>
      </c>
      <c r="E160" s="923"/>
      <c r="F160" s="930">
        <v>45286</v>
      </c>
      <c r="G160" s="930">
        <v>45627</v>
      </c>
      <c r="H160" s="931">
        <f t="shared" ca="1" si="0"/>
        <v>342</v>
      </c>
      <c r="I160" s="932" t="s">
        <v>2730</v>
      </c>
      <c r="J160" s="915" t="str">
        <f t="shared" si="1"/>
        <v>Clear</v>
      </c>
    </row>
    <row r="161" spans="1:10" ht="28.8">
      <c r="A161" s="923">
        <v>37</v>
      </c>
      <c r="B161" s="929" t="s">
        <v>2749</v>
      </c>
      <c r="C161" s="923" t="s">
        <v>2070</v>
      </c>
      <c r="D161" s="923" t="s">
        <v>28</v>
      </c>
      <c r="E161" s="923"/>
      <c r="F161" s="930">
        <v>45286</v>
      </c>
      <c r="G161" s="930">
        <v>45627</v>
      </c>
      <c r="H161" s="931">
        <f t="shared" ca="1" si="0"/>
        <v>342</v>
      </c>
      <c r="I161" s="932" t="s">
        <v>2730</v>
      </c>
      <c r="J161" s="915" t="str">
        <f t="shared" si="1"/>
        <v>Clear</v>
      </c>
    </row>
    <row r="162" spans="1:10" ht="28.8">
      <c r="A162" s="923">
        <v>38</v>
      </c>
      <c r="B162" s="929" t="s">
        <v>2750</v>
      </c>
      <c r="C162" s="923" t="s">
        <v>1256</v>
      </c>
      <c r="D162" s="923" t="s">
        <v>28</v>
      </c>
      <c r="E162" s="923"/>
      <c r="F162" s="930">
        <v>45286</v>
      </c>
      <c r="G162" s="930">
        <v>45327</v>
      </c>
      <c r="H162" s="931">
        <f t="shared" ca="1" si="0"/>
        <v>42</v>
      </c>
      <c r="I162" s="932" t="s">
        <v>2730</v>
      </c>
      <c r="J162" s="915" t="str">
        <f t="shared" si="1"/>
        <v>Clear</v>
      </c>
    </row>
    <row r="163" spans="1:10" ht="28.8">
      <c r="A163" s="923">
        <v>39</v>
      </c>
      <c r="B163" s="929" t="s">
        <v>2751</v>
      </c>
      <c r="C163" s="923" t="s">
        <v>1257</v>
      </c>
      <c r="D163" s="923" t="s">
        <v>28</v>
      </c>
      <c r="E163" s="923"/>
      <c r="F163" s="930">
        <v>45286</v>
      </c>
      <c r="G163" s="930">
        <v>45440</v>
      </c>
      <c r="H163" s="931">
        <f t="shared" ca="1" si="0"/>
        <v>155</v>
      </c>
      <c r="I163" s="932" t="s">
        <v>2730</v>
      </c>
      <c r="J163" s="915" t="str">
        <f t="shared" si="1"/>
        <v>Clear</v>
      </c>
    </row>
    <row r="164" spans="1:10" ht="28.8">
      <c r="A164" s="923">
        <v>40</v>
      </c>
      <c r="B164" s="929" t="s">
        <v>2752</v>
      </c>
      <c r="C164" s="923" t="s">
        <v>2071</v>
      </c>
      <c r="D164" s="923" t="s">
        <v>28</v>
      </c>
      <c r="E164" s="923"/>
      <c r="F164" s="930">
        <v>45286</v>
      </c>
      <c r="G164" s="930">
        <v>45440</v>
      </c>
      <c r="H164" s="931">
        <f t="shared" ca="1" si="0"/>
        <v>155</v>
      </c>
      <c r="I164" s="932" t="s">
        <v>2730</v>
      </c>
      <c r="J164" s="915" t="str">
        <f t="shared" si="1"/>
        <v>Clear</v>
      </c>
    </row>
    <row r="165" spans="1:10" ht="28.8">
      <c r="A165" s="923">
        <v>41</v>
      </c>
      <c r="B165" s="929" t="s">
        <v>2753</v>
      </c>
      <c r="C165" s="934" t="s">
        <v>2072</v>
      </c>
      <c r="D165" s="923" t="s">
        <v>28</v>
      </c>
      <c r="E165" s="923"/>
      <c r="F165" s="930">
        <v>45286</v>
      </c>
      <c r="G165" s="930">
        <v>45440</v>
      </c>
      <c r="H165" s="931">
        <f t="shared" ca="1" si="0"/>
        <v>155</v>
      </c>
      <c r="I165" s="932" t="s">
        <v>2730</v>
      </c>
      <c r="J165" s="915" t="str">
        <f t="shared" si="1"/>
        <v>Clear</v>
      </c>
    </row>
    <row r="166" spans="1:10" ht="28.8">
      <c r="A166" s="956">
        <v>42</v>
      </c>
      <c r="B166" s="957" t="s">
        <v>2754</v>
      </c>
      <c r="C166" s="958" t="s">
        <v>2073</v>
      </c>
      <c r="D166" s="956" t="s">
        <v>28</v>
      </c>
      <c r="E166" s="956"/>
      <c r="F166" s="959">
        <v>45286</v>
      </c>
      <c r="G166" s="959">
        <v>45627</v>
      </c>
      <c r="H166" s="960">
        <f t="shared" ca="1" si="0"/>
        <v>342</v>
      </c>
      <c r="I166" s="961" t="s">
        <v>2730</v>
      </c>
      <c r="J166" s="915" t="str">
        <f t="shared" si="1"/>
        <v>Clear</v>
      </c>
    </row>
    <row r="167" spans="1:10" ht="28.8">
      <c r="A167" s="962">
        <v>43</v>
      </c>
      <c r="B167" s="963" t="s">
        <v>2755</v>
      </c>
      <c r="C167" s="962" t="s">
        <v>2074</v>
      </c>
      <c r="D167" s="962" t="s">
        <v>28</v>
      </c>
      <c r="E167" s="962"/>
      <c r="F167" s="964">
        <v>45286</v>
      </c>
      <c r="G167" s="964">
        <v>45627</v>
      </c>
      <c r="H167" s="965">
        <f t="shared" ca="1" si="0"/>
        <v>342</v>
      </c>
      <c r="I167" s="966" t="s">
        <v>2730</v>
      </c>
      <c r="J167" s="915" t="str">
        <f t="shared" si="1"/>
        <v>Clear</v>
      </c>
    </row>
    <row r="168" spans="1:10" ht="28.8">
      <c r="A168" s="962">
        <v>44</v>
      </c>
      <c r="B168" s="963" t="s">
        <v>2756</v>
      </c>
      <c r="C168" s="962" t="s">
        <v>1274</v>
      </c>
      <c r="D168" s="962" t="s">
        <v>28</v>
      </c>
      <c r="E168" s="962"/>
      <c r="F168" s="964">
        <v>45297</v>
      </c>
      <c r="G168" s="964">
        <v>45328</v>
      </c>
      <c r="H168" s="965">
        <f t="shared" ca="1" si="0"/>
        <v>32</v>
      </c>
      <c r="I168" s="966"/>
      <c r="J168" s="915" t="str">
        <f t="shared" si="1"/>
        <v>Clear</v>
      </c>
    </row>
    <row r="169" spans="1:10" ht="28.8">
      <c r="A169" s="962">
        <v>45</v>
      </c>
      <c r="B169" s="963" t="s">
        <v>2757</v>
      </c>
      <c r="C169" s="962" t="s">
        <v>1275</v>
      </c>
      <c r="D169" s="962" t="s">
        <v>28</v>
      </c>
      <c r="E169" s="962"/>
      <c r="F169" s="964">
        <v>45297</v>
      </c>
      <c r="G169" s="964">
        <v>45334</v>
      </c>
      <c r="H169" s="965">
        <f t="shared" ca="1" si="0"/>
        <v>38</v>
      </c>
      <c r="I169" s="966" t="s">
        <v>2758</v>
      </c>
      <c r="J169" s="915" t="str">
        <f t="shared" si="1"/>
        <v>Clear</v>
      </c>
    </row>
    <row r="170" spans="1:10" ht="28.8">
      <c r="A170" s="962">
        <v>46</v>
      </c>
      <c r="B170" s="963" t="s">
        <v>2759</v>
      </c>
      <c r="C170" s="962" t="s">
        <v>1276</v>
      </c>
      <c r="D170" s="962" t="s">
        <v>28</v>
      </c>
      <c r="E170" s="962"/>
      <c r="F170" s="964">
        <v>45297</v>
      </c>
      <c r="G170" s="964">
        <v>45334</v>
      </c>
      <c r="H170" s="965">
        <f t="shared" ca="1" si="0"/>
        <v>38</v>
      </c>
      <c r="I170" s="966" t="s">
        <v>2758</v>
      </c>
      <c r="J170" s="915" t="str">
        <f t="shared" si="1"/>
        <v>Clear</v>
      </c>
    </row>
    <row r="171" spans="1:10" ht="72">
      <c r="A171" s="962">
        <v>47</v>
      </c>
      <c r="B171" s="963" t="s">
        <v>2760</v>
      </c>
      <c r="C171" s="962" t="s">
        <v>1277</v>
      </c>
      <c r="D171" s="962" t="s">
        <v>28</v>
      </c>
      <c r="E171" s="962"/>
      <c r="F171" s="964">
        <v>45297</v>
      </c>
      <c r="G171" s="964">
        <v>45731</v>
      </c>
      <c r="H171" s="965">
        <f t="shared" ca="1" si="0"/>
        <v>435</v>
      </c>
      <c r="I171" s="966" t="s">
        <v>2761</v>
      </c>
      <c r="J171" s="915" t="str">
        <f t="shared" si="1"/>
        <v>Clear</v>
      </c>
    </row>
    <row r="172" spans="1:10" ht="28.8">
      <c r="A172" s="962">
        <v>48</v>
      </c>
      <c r="B172" s="963" t="s">
        <v>2762</v>
      </c>
      <c r="C172" s="962" t="s">
        <v>2079</v>
      </c>
      <c r="D172" s="962" t="s">
        <v>28</v>
      </c>
      <c r="E172" s="962"/>
      <c r="F172" s="964">
        <v>45297</v>
      </c>
      <c r="G172" s="962"/>
      <c r="H172" s="965">
        <f t="shared" ca="1" si="0"/>
        <v>721</v>
      </c>
      <c r="I172" s="966"/>
      <c r="J172" s="915" t="str">
        <f t="shared" si="1"/>
        <v>ROW</v>
      </c>
    </row>
    <row r="173" spans="1:10" ht="28.8">
      <c r="A173" s="962">
        <v>49</v>
      </c>
      <c r="B173" s="963" t="s">
        <v>2763</v>
      </c>
      <c r="C173" s="962" t="s">
        <v>2080</v>
      </c>
      <c r="D173" s="962" t="s">
        <v>28</v>
      </c>
      <c r="E173" s="962"/>
      <c r="F173" s="964">
        <v>45297</v>
      </c>
      <c r="G173" s="964">
        <v>45762</v>
      </c>
      <c r="H173" s="965">
        <f t="shared" ca="1" si="0"/>
        <v>466</v>
      </c>
      <c r="I173" s="966"/>
      <c r="J173" s="915" t="str">
        <f t="shared" si="1"/>
        <v>Clear</v>
      </c>
    </row>
    <row r="174" spans="1:10" ht="43.2">
      <c r="A174" s="962">
        <v>50</v>
      </c>
      <c r="B174" s="963" t="s">
        <v>2764</v>
      </c>
      <c r="C174" s="962" t="s">
        <v>2081</v>
      </c>
      <c r="D174" s="962" t="s">
        <v>28</v>
      </c>
      <c r="E174" s="962"/>
      <c r="F174" s="964">
        <v>45297</v>
      </c>
      <c r="G174" s="964">
        <v>45746</v>
      </c>
      <c r="H174" s="965">
        <f t="shared" ca="1" si="0"/>
        <v>450</v>
      </c>
      <c r="I174" s="966" t="s">
        <v>2765</v>
      </c>
      <c r="J174" s="915" t="str">
        <f t="shared" si="1"/>
        <v>Clear</v>
      </c>
    </row>
    <row r="175" spans="1:10" ht="28.8">
      <c r="A175" s="962">
        <v>51</v>
      </c>
      <c r="B175" s="963" t="s">
        <v>2766</v>
      </c>
      <c r="C175" s="962" t="s">
        <v>2085</v>
      </c>
      <c r="D175" s="962" t="s">
        <v>28</v>
      </c>
      <c r="E175" s="962"/>
      <c r="F175" s="964">
        <v>45297</v>
      </c>
      <c r="G175" s="964">
        <v>45311</v>
      </c>
      <c r="H175" s="965">
        <f t="shared" ca="1" si="0"/>
        <v>15</v>
      </c>
      <c r="I175" s="966"/>
      <c r="J175" s="915" t="str">
        <f t="shared" si="1"/>
        <v>Clear</v>
      </c>
    </row>
    <row r="176" spans="1:10" ht="28.8">
      <c r="A176" s="962">
        <v>52</v>
      </c>
      <c r="B176" s="963" t="s">
        <v>2767</v>
      </c>
      <c r="C176" s="962" t="s">
        <v>2089</v>
      </c>
      <c r="D176" s="962" t="s">
        <v>28</v>
      </c>
      <c r="E176" s="962"/>
      <c r="F176" s="964">
        <v>45297</v>
      </c>
      <c r="G176" s="964">
        <v>45325</v>
      </c>
      <c r="H176" s="965">
        <f t="shared" ca="1" si="0"/>
        <v>29</v>
      </c>
      <c r="I176" s="966"/>
      <c r="J176" s="915" t="str">
        <f t="shared" si="1"/>
        <v>Clear</v>
      </c>
    </row>
    <row r="177" spans="1:10" ht="28.8">
      <c r="A177" s="962">
        <v>53</v>
      </c>
      <c r="B177" s="963" t="s">
        <v>2768</v>
      </c>
      <c r="C177" s="962" t="s">
        <v>1278</v>
      </c>
      <c r="D177" s="962" t="s">
        <v>28</v>
      </c>
      <c r="E177" s="962"/>
      <c r="F177" s="964">
        <v>45297</v>
      </c>
      <c r="G177" s="964">
        <v>45334</v>
      </c>
      <c r="H177" s="965">
        <f t="shared" ca="1" si="0"/>
        <v>38</v>
      </c>
      <c r="I177" s="966" t="s">
        <v>2758</v>
      </c>
      <c r="J177" s="915" t="str">
        <f t="shared" si="1"/>
        <v>Clear</v>
      </c>
    </row>
    <row r="178" spans="1:10" ht="28.8">
      <c r="A178" s="962">
        <v>54</v>
      </c>
      <c r="B178" s="963" t="s">
        <v>2769</v>
      </c>
      <c r="C178" s="962" t="s">
        <v>2090</v>
      </c>
      <c r="D178" s="962" t="s">
        <v>28</v>
      </c>
      <c r="E178" s="962"/>
      <c r="F178" s="964">
        <v>45297</v>
      </c>
      <c r="G178" s="964">
        <v>45334</v>
      </c>
      <c r="H178" s="965">
        <f t="shared" ca="1" si="0"/>
        <v>38</v>
      </c>
      <c r="I178" s="966" t="s">
        <v>2758</v>
      </c>
      <c r="J178" s="915" t="str">
        <f t="shared" si="1"/>
        <v>Clear</v>
      </c>
    </row>
    <row r="179" spans="1:10" ht="28.8">
      <c r="A179" s="962">
        <v>55</v>
      </c>
      <c r="B179" s="963" t="s">
        <v>2770</v>
      </c>
      <c r="C179" s="962" t="s">
        <v>2083</v>
      </c>
      <c r="D179" s="962" t="s">
        <v>28</v>
      </c>
      <c r="E179" s="962" t="s">
        <v>2423</v>
      </c>
      <c r="F179" s="964">
        <v>45301</v>
      </c>
      <c r="G179" s="964">
        <v>45750</v>
      </c>
      <c r="H179" s="965">
        <f t="shared" ca="1" si="0"/>
        <v>450</v>
      </c>
      <c r="I179" s="966"/>
      <c r="J179" s="915" t="str">
        <f t="shared" si="1"/>
        <v>Clear</v>
      </c>
    </row>
    <row r="180" spans="1:10" ht="28.8">
      <c r="A180" s="962">
        <v>56</v>
      </c>
      <c r="B180" s="963" t="s">
        <v>2770</v>
      </c>
      <c r="C180" s="962" t="s">
        <v>2092</v>
      </c>
      <c r="D180" s="962" t="s">
        <v>28</v>
      </c>
      <c r="E180" s="962" t="s">
        <v>2771</v>
      </c>
      <c r="F180" s="964">
        <v>45301</v>
      </c>
      <c r="G180" s="964">
        <v>45561</v>
      </c>
      <c r="H180" s="965">
        <f t="shared" ca="1" si="0"/>
        <v>261</v>
      </c>
      <c r="I180" s="966" t="s">
        <v>2772</v>
      </c>
      <c r="J180" s="915" t="str">
        <f t="shared" si="1"/>
        <v>Clear</v>
      </c>
    </row>
    <row r="181" spans="1:10" ht="57.6">
      <c r="A181" s="962">
        <v>57</v>
      </c>
      <c r="B181" s="963" t="s">
        <v>2773</v>
      </c>
      <c r="C181" s="962"/>
      <c r="D181" s="962" t="s">
        <v>28</v>
      </c>
      <c r="E181" s="962" t="s">
        <v>2423</v>
      </c>
      <c r="F181" s="964">
        <v>45302</v>
      </c>
      <c r="G181" s="964">
        <v>45310</v>
      </c>
      <c r="H181" s="965">
        <f t="shared" ca="1" si="0"/>
        <v>9</v>
      </c>
      <c r="I181" s="966" t="s">
        <v>2774</v>
      </c>
      <c r="J181" s="915" t="str">
        <f t="shared" si="1"/>
        <v>Clear</v>
      </c>
    </row>
    <row r="182" spans="1:10" ht="43.2">
      <c r="A182" s="962">
        <v>58</v>
      </c>
      <c r="B182" s="963" t="s">
        <v>2775</v>
      </c>
      <c r="C182" s="962"/>
      <c r="D182" s="962" t="s">
        <v>2681</v>
      </c>
      <c r="E182" s="962" t="s">
        <v>2776</v>
      </c>
      <c r="F182" s="964">
        <v>45300</v>
      </c>
      <c r="G182" s="964">
        <v>45302</v>
      </c>
      <c r="H182" s="965">
        <f t="shared" ca="1" si="0"/>
        <v>3</v>
      </c>
      <c r="I182" s="966" t="s">
        <v>2777</v>
      </c>
      <c r="J182" s="915" t="str">
        <f t="shared" si="1"/>
        <v>Clear</v>
      </c>
    </row>
    <row r="183" spans="1:10" ht="28.8">
      <c r="A183" s="962">
        <v>59</v>
      </c>
      <c r="B183" s="963" t="s">
        <v>2778</v>
      </c>
      <c r="C183" s="962"/>
      <c r="D183" s="962" t="s">
        <v>2681</v>
      </c>
      <c r="E183" s="964"/>
      <c r="F183" s="964">
        <v>45306</v>
      </c>
      <c r="G183" s="967">
        <v>45432</v>
      </c>
      <c r="H183" s="965">
        <f t="shared" ca="1" si="0"/>
        <v>127</v>
      </c>
      <c r="I183" s="966" t="s">
        <v>2779</v>
      </c>
      <c r="J183" s="915" t="str">
        <f t="shared" si="1"/>
        <v>Clear</v>
      </c>
    </row>
    <row r="184" spans="1:10" ht="43.2">
      <c r="A184" s="962">
        <v>60</v>
      </c>
      <c r="B184" s="963" t="s">
        <v>2780</v>
      </c>
      <c r="C184" s="968" t="s">
        <v>2057</v>
      </c>
      <c r="D184" s="962" t="s">
        <v>28</v>
      </c>
      <c r="E184" s="962" t="s">
        <v>2430</v>
      </c>
      <c r="F184" s="964">
        <v>45313</v>
      </c>
      <c r="G184" s="964">
        <v>45313</v>
      </c>
      <c r="H184" s="965">
        <f t="shared" ca="1" si="0"/>
        <v>1</v>
      </c>
      <c r="I184" s="966" t="s">
        <v>2781</v>
      </c>
      <c r="J184" s="915" t="str">
        <f t="shared" si="1"/>
        <v>Clear</v>
      </c>
    </row>
    <row r="185" spans="1:10" ht="57.6">
      <c r="A185" s="962">
        <v>61</v>
      </c>
      <c r="B185" s="963" t="s">
        <v>2782</v>
      </c>
      <c r="C185" s="968" t="s">
        <v>2058</v>
      </c>
      <c r="D185" s="962" t="s">
        <v>28</v>
      </c>
      <c r="E185" s="962" t="s">
        <v>2430</v>
      </c>
      <c r="F185" s="964">
        <v>45314</v>
      </c>
      <c r="G185" s="964">
        <v>45315</v>
      </c>
      <c r="H185" s="965">
        <f t="shared" ca="1" si="0"/>
        <v>2</v>
      </c>
      <c r="I185" s="966" t="s">
        <v>2783</v>
      </c>
      <c r="J185" s="915" t="str">
        <f t="shared" si="1"/>
        <v>Clear</v>
      </c>
    </row>
    <row r="186" spans="1:10" ht="28.8">
      <c r="A186" s="962">
        <v>62</v>
      </c>
      <c r="B186" s="963" t="s">
        <v>2784</v>
      </c>
      <c r="C186" s="962" t="s">
        <v>1258</v>
      </c>
      <c r="D186" s="962" t="s">
        <v>28</v>
      </c>
      <c r="E186" s="962"/>
      <c r="F186" s="964">
        <v>45323</v>
      </c>
      <c r="G186" s="964">
        <v>45706</v>
      </c>
      <c r="H186" s="965">
        <f t="shared" ca="1" si="0"/>
        <v>384</v>
      </c>
      <c r="I186" s="966"/>
      <c r="J186" s="915" t="str">
        <f t="shared" si="1"/>
        <v>Clear</v>
      </c>
    </row>
    <row r="187" spans="1:10" ht="28.8">
      <c r="A187" s="962">
        <v>63</v>
      </c>
      <c r="B187" s="963" t="s">
        <v>2784</v>
      </c>
      <c r="C187" s="962" t="s">
        <v>1259</v>
      </c>
      <c r="D187" s="962" t="s">
        <v>28</v>
      </c>
      <c r="E187" s="962"/>
      <c r="F187" s="964">
        <v>45323</v>
      </c>
      <c r="G187" s="964">
        <v>45651</v>
      </c>
      <c r="H187" s="965">
        <f t="shared" ca="1" si="0"/>
        <v>329</v>
      </c>
      <c r="I187" s="966"/>
      <c r="J187" s="915" t="str">
        <f t="shared" si="1"/>
        <v>Clear</v>
      </c>
    </row>
    <row r="188" spans="1:10" ht="28.8">
      <c r="A188" s="962">
        <v>64</v>
      </c>
      <c r="B188" s="963" t="s">
        <v>2784</v>
      </c>
      <c r="C188" s="962" t="s">
        <v>1260</v>
      </c>
      <c r="D188" s="962" t="s">
        <v>28</v>
      </c>
      <c r="E188" s="962"/>
      <c r="F188" s="964">
        <v>45323</v>
      </c>
      <c r="G188" s="964">
        <v>45658</v>
      </c>
      <c r="H188" s="965">
        <f t="shared" ca="1" si="0"/>
        <v>336</v>
      </c>
      <c r="I188" s="966"/>
      <c r="J188" s="915" t="str">
        <f t="shared" si="1"/>
        <v>Clear</v>
      </c>
    </row>
    <row r="189" spans="1:10" ht="28.8">
      <c r="A189" s="962">
        <v>65</v>
      </c>
      <c r="B189" s="963" t="s">
        <v>2784</v>
      </c>
      <c r="C189" s="962" t="s">
        <v>1261</v>
      </c>
      <c r="D189" s="962" t="s">
        <v>28</v>
      </c>
      <c r="E189" s="962"/>
      <c r="F189" s="964">
        <v>45323</v>
      </c>
      <c r="G189" s="964">
        <v>45334</v>
      </c>
      <c r="H189" s="965">
        <f t="shared" ref="H189:H252" ca="1" si="2">+(IF(G189=0,TODAY(),G189)-F189)+1</f>
        <v>12</v>
      </c>
      <c r="I189" s="966" t="s">
        <v>2758</v>
      </c>
      <c r="J189" s="915" t="str">
        <f t="shared" ref="J189:J252" si="3">IF(G189&gt;=1,"Clear","ROW")</f>
        <v>Clear</v>
      </c>
    </row>
    <row r="190" spans="1:10" ht="28.8">
      <c r="A190" s="962">
        <v>66</v>
      </c>
      <c r="B190" s="963" t="s">
        <v>2784</v>
      </c>
      <c r="C190" s="962" t="s">
        <v>1262</v>
      </c>
      <c r="D190" s="962" t="s">
        <v>28</v>
      </c>
      <c r="E190" s="962"/>
      <c r="F190" s="964">
        <v>45323</v>
      </c>
      <c r="G190" s="964">
        <v>45334</v>
      </c>
      <c r="H190" s="965">
        <f t="shared" ca="1" si="2"/>
        <v>12</v>
      </c>
      <c r="I190" s="966" t="s">
        <v>2758</v>
      </c>
      <c r="J190" s="915" t="str">
        <f t="shared" si="3"/>
        <v>Clear</v>
      </c>
    </row>
    <row r="191" spans="1:10" ht="28.8">
      <c r="A191" s="962">
        <v>67</v>
      </c>
      <c r="B191" s="963" t="s">
        <v>2784</v>
      </c>
      <c r="C191" s="962" t="s">
        <v>1263</v>
      </c>
      <c r="D191" s="962" t="s">
        <v>28</v>
      </c>
      <c r="E191" s="962"/>
      <c r="F191" s="964">
        <v>45323</v>
      </c>
      <c r="G191" s="964">
        <v>45334</v>
      </c>
      <c r="H191" s="965">
        <f t="shared" ca="1" si="2"/>
        <v>12</v>
      </c>
      <c r="I191" s="966" t="s">
        <v>2758</v>
      </c>
      <c r="J191" s="915" t="str">
        <f t="shared" si="3"/>
        <v>Clear</v>
      </c>
    </row>
    <row r="192" spans="1:10" ht="28.8">
      <c r="A192" s="962">
        <v>68</v>
      </c>
      <c r="B192" s="963" t="s">
        <v>2784</v>
      </c>
      <c r="C192" s="962" t="s">
        <v>1264</v>
      </c>
      <c r="D192" s="962" t="s">
        <v>28</v>
      </c>
      <c r="E192" s="962"/>
      <c r="F192" s="964">
        <v>45323</v>
      </c>
      <c r="G192" s="964">
        <v>45334</v>
      </c>
      <c r="H192" s="965">
        <f t="shared" ca="1" si="2"/>
        <v>12</v>
      </c>
      <c r="I192" s="966" t="s">
        <v>2758</v>
      </c>
      <c r="J192" s="915" t="str">
        <f t="shared" si="3"/>
        <v>Clear</v>
      </c>
    </row>
    <row r="193" spans="1:10" ht="28.8">
      <c r="A193" s="962">
        <v>69</v>
      </c>
      <c r="B193" s="963" t="s">
        <v>2784</v>
      </c>
      <c r="C193" s="962" t="s">
        <v>1265</v>
      </c>
      <c r="D193" s="962" t="s">
        <v>28</v>
      </c>
      <c r="E193" s="962"/>
      <c r="F193" s="964">
        <v>45323</v>
      </c>
      <c r="G193" s="964">
        <v>45334</v>
      </c>
      <c r="H193" s="965">
        <f t="shared" ca="1" si="2"/>
        <v>12</v>
      </c>
      <c r="I193" s="966" t="s">
        <v>2758</v>
      </c>
      <c r="J193" s="915" t="str">
        <f t="shared" si="3"/>
        <v>Clear</v>
      </c>
    </row>
    <row r="194" spans="1:10" ht="28.8">
      <c r="A194" s="962">
        <v>70</v>
      </c>
      <c r="B194" s="963" t="s">
        <v>2784</v>
      </c>
      <c r="C194" s="962" t="s">
        <v>1267</v>
      </c>
      <c r="D194" s="962" t="s">
        <v>28</v>
      </c>
      <c r="E194" s="962"/>
      <c r="F194" s="964">
        <v>45323</v>
      </c>
      <c r="G194" s="964">
        <v>45334</v>
      </c>
      <c r="H194" s="965">
        <f t="shared" ca="1" si="2"/>
        <v>12</v>
      </c>
      <c r="I194" s="966" t="s">
        <v>2758</v>
      </c>
      <c r="J194" s="915" t="str">
        <f t="shared" si="3"/>
        <v>Clear</v>
      </c>
    </row>
    <row r="195" spans="1:10" ht="28.8">
      <c r="A195" s="962">
        <v>71</v>
      </c>
      <c r="B195" s="963" t="s">
        <v>2784</v>
      </c>
      <c r="C195" s="962" t="s">
        <v>2075</v>
      </c>
      <c r="D195" s="962" t="s">
        <v>28</v>
      </c>
      <c r="E195" s="962"/>
      <c r="F195" s="964">
        <v>45323</v>
      </c>
      <c r="G195" s="964">
        <v>45334</v>
      </c>
      <c r="H195" s="965">
        <f t="shared" ca="1" si="2"/>
        <v>12</v>
      </c>
      <c r="I195" s="966" t="s">
        <v>2758</v>
      </c>
      <c r="J195" s="915" t="str">
        <f t="shared" si="3"/>
        <v>Clear</v>
      </c>
    </row>
    <row r="196" spans="1:10" ht="28.8">
      <c r="A196" s="962">
        <v>72</v>
      </c>
      <c r="B196" s="963" t="s">
        <v>2784</v>
      </c>
      <c r="C196" s="962" t="s">
        <v>1268</v>
      </c>
      <c r="D196" s="962" t="s">
        <v>28</v>
      </c>
      <c r="E196" s="962"/>
      <c r="F196" s="964">
        <v>45323</v>
      </c>
      <c r="G196" s="964">
        <v>45334</v>
      </c>
      <c r="H196" s="965">
        <f t="shared" ca="1" si="2"/>
        <v>12</v>
      </c>
      <c r="I196" s="966" t="s">
        <v>2758</v>
      </c>
      <c r="J196" s="915" t="str">
        <f t="shared" si="3"/>
        <v>Clear</v>
      </c>
    </row>
    <row r="197" spans="1:10" ht="28.8">
      <c r="A197" s="962">
        <v>73</v>
      </c>
      <c r="B197" s="963" t="s">
        <v>2784</v>
      </c>
      <c r="C197" s="962" t="s">
        <v>1269</v>
      </c>
      <c r="D197" s="962" t="s">
        <v>28</v>
      </c>
      <c r="E197" s="962"/>
      <c r="F197" s="964">
        <v>45323</v>
      </c>
      <c r="G197" s="964">
        <v>45334</v>
      </c>
      <c r="H197" s="965">
        <f t="shared" ca="1" si="2"/>
        <v>12</v>
      </c>
      <c r="I197" s="966" t="s">
        <v>2758</v>
      </c>
      <c r="J197" s="915" t="str">
        <f t="shared" si="3"/>
        <v>Clear</v>
      </c>
    </row>
    <row r="198" spans="1:10" ht="28.8">
      <c r="A198" s="962">
        <v>74</v>
      </c>
      <c r="B198" s="963" t="s">
        <v>2784</v>
      </c>
      <c r="C198" s="962" t="s">
        <v>2076</v>
      </c>
      <c r="D198" s="962" t="s">
        <v>28</v>
      </c>
      <c r="E198" s="962"/>
      <c r="F198" s="964">
        <v>45323</v>
      </c>
      <c r="G198" s="964">
        <v>45334</v>
      </c>
      <c r="H198" s="965">
        <f t="shared" ca="1" si="2"/>
        <v>12</v>
      </c>
      <c r="I198" s="966" t="s">
        <v>2758</v>
      </c>
      <c r="J198" s="915" t="str">
        <f t="shared" si="3"/>
        <v>Clear</v>
      </c>
    </row>
    <row r="199" spans="1:10" ht="57.6">
      <c r="A199" s="962">
        <v>75</v>
      </c>
      <c r="B199" s="963" t="s">
        <v>2784</v>
      </c>
      <c r="C199" s="962" t="s">
        <v>2077</v>
      </c>
      <c r="D199" s="962" t="s">
        <v>28</v>
      </c>
      <c r="E199" s="962"/>
      <c r="F199" s="964">
        <v>45323</v>
      </c>
      <c r="G199" s="964">
        <v>45352</v>
      </c>
      <c r="H199" s="965">
        <f t="shared" ca="1" si="2"/>
        <v>30</v>
      </c>
      <c r="I199" s="966" t="s">
        <v>2785</v>
      </c>
      <c r="J199" s="915" t="str">
        <f t="shared" si="3"/>
        <v>Clear</v>
      </c>
    </row>
    <row r="200" spans="1:10" ht="28.8">
      <c r="A200" s="962">
        <v>76</v>
      </c>
      <c r="B200" s="963" t="s">
        <v>2784</v>
      </c>
      <c r="C200" s="962" t="s">
        <v>2078</v>
      </c>
      <c r="D200" s="962" t="s">
        <v>28</v>
      </c>
      <c r="E200" s="962"/>
      <c r="F200" s="964">
        <v>45323</v>
      </c>
      <c r="G200" s="964">
        <v>45334</v>
      </c>
      <c r="H200" s="965">
        <f t="shared" ca="1" si="2"/>
        <v>12</v>
      </c>
      <c r="I200" s="966" t="s">
        <v>2758</v>
      </c>
      <c r="J200" s="915" t="str">
        <f t="shared" si="3"/>
        <v>Clear</v>
      </c>
    </row>
    <row r="201" spans="1:10" ht="28.8">
      <c r="A201" s="962">
        <v>77</v>
      </c>
      <c r="B201" s="963" t="s">
        <v>2784</v>
      </c>
      <c r="C201" s="962" t="s">
        <v>1270</v>
      </c>
      <c r="D201" s="962" t="s">
        <v>28</v>
      </c>
      <c r="E201" s="962"/>
      <c r="F201" s="964">
        <v>45323</v>
      </c>
      <c r="G201" s="964">
        <v>45440</v>
      </c>
      <c r="H201" s="965">
        <f t="shared" ca="1" si="2"/>
        <v>118</v>
      </c>
      <c r="I201" s="966"/>
      <c r="J201" s="915" t="str">
        <f t="shared" si="3"/>
        <v>Clear</v>
      </c>
    </row>
    <row r="202" spans="1:10" ht="28.8">
      <c r="A202" s="962">
        <v>78</v>
      </c>
      <c r="B202" s="963" t="s">
        <v>2784</v>
      </c>
      <c r="C202" s="962" t="s">
        <v>1271</v>
      </c>
      <c r="D202" s="962" t="s">
        <v>28</v>
      </c>
      <c r="E202" s="962"/>
      <c r="F202" s="964">
        <v>45323</v>
      </c>
      <c r="G202" s="962"/>
      <c r="H202" s="965">
        <f t="shared" ca="1" si="2"/>
        <v>695</v>
      </c>
      <c r="I202" s="966"/>
      <c r="J202" s="915" t="str">
        <f t="shared" si="3"/>
        <v>ROW</v>
      </c>
    </row>
    <row r="203" spans="1:10" ht="28.8">
      <c r="A203" s="962">
        <v>79</v>
      </c>
      <c r="B203" s="963" t="s">
        <v>2784</v>
      </c>
      <c r="C203" s="962" t="s">
        <v>1272</v>
      </c>
      <c r="D203" s="962" t="s">
        <v>28</v>
      </c>
      <c r="E203" s="962"/>
      <c r="F203" s="964">
        <v>45323</v>
      </c>
      <c r="G203" s="962"/>
      <c r="H203" s="965">
        <f t="shared" ca="1" si="2"/>
        <v>695</v>
      </c>
      <c r="I203" s="966"/>
      <c r="J203" s="915" t="str">
        <f t="shared" si="3"/>
        <v>ROW</v>
      </c>
    </row>
    <row r="204" spans="1:10" ht="28.8">
      <c r="A204" s="962">
        <v>80</v>
      </c>
      <c r="B204" s="963" t="s">
        <v>2784</v>
      </c>
      <c r="C204" s="962" t="s">
        <v>1273</v>
      </c>
      <c r="D204" s="962" t="s">
        <v>28</v>
      </c>
      <c r="E204" s="962"/>
      <c r="F204" s="964">
        <v>45323</v>
      </c>
      <c r="G204" s="962"/>
      <c r="H204" s="965">
        <f t="shared" ca="1" si="2"/>
        <v>695</v>
      </c>
      <c r="I204" s="966"/>
      <c r="J204" s="915" t="str">
        <f t="shared" si="3"/>
        <v>ROW</v>
      </c>
    </row>
    <row r="205" spans="1:10" ht="28.8">
      <c r="A205" s="962">
        <v>81</v>
      </c>
      <c r="B205" s="963" t="s">
        <v>2786</v>
      </c>
      <c r="C205" s="962" t="s">
        <v>2413</v>
      </c>
      <c r="D205" s="962" t="s">
        <v>28</v>
      </c>
      <c r="E205" s="962"/>
      <c r="F205" s="964">
        <v>45323</v>
      </c>
      <c r="G205" s="964">
        <v>45402</v>
      </c>
      <c r="H205" s="965">
        <f t="shared" ca="1" si="2"/>
        <v>80</v>
      </c>
      <c r="I205" s="966"/>
      <c r="J205" s="915" t="str">
        <f t="shared" si="3"/>
        <v>Clear</v>
      </c>
    </row>
    <row r="206" spans="1:10" ht="28.8">
      <c r="A206" s="962">
        <v>82</v>
      </c>
      <c r="B206" s="963" t="s">
        <v>2787</v>
      </c>
      <c r="C206" s="962" t="s">
        <v>2414</v>
      </c>
      <c r="D206" s="962" t="s">
        <v>28</v>
      </c>
      <c r="E206" s="962"/>
      <c r="F206" s="964">
        <v>45323</v>
      </c>
      <c r="G206" s="964">
        <v>45440</v>
      </c>
      <c r="H206" s="965">
        <f t="shared" ca="1" si="2"/>
        <v>118</v>
      </c>
      <c r="I206" s="966"/>
      <c r="J206" s="915" t="str">
        <f t="shared" si="3"/>
        <v>Clear</v>
      </c>
    </row>
    <row r="207" spans="1:10" ht="28.8">
      <c r="A207" s="962">
        <v>83</v>
      </c>
      <c r="B207" s="963" t="s">
        <v>2788</v>
      </c>
      <c r="C207" s="962" t="s">
        <v>2057</v>
      </c>
      <c r="D207" s="962" t="s">
        <v>28</v>
      </c>
      <c r="E207" s="962"/>
      <c r="F207" s="964">
        <v>45323</v>
      </c>
      <c r="G207" s="964">
        <v>45440</v>
      </c>
      <c r="H207" s="965">
        <f t="shared" ca="1" si="2"/>
        <v>118</v>
      </c>
      <c r="I207" s="966" t="s">
        <v>2789</v>
      </c>
      <c r="J207" s="915" t="str">
        <f t="shared" si="3"/>
        <v>Clear</v>
      </c>
    </row>
    <row r="208" spans="1:10" ht="28.8">
      <c r="A208" s="962">
        <v>84</v>
      </c>
      <c r="B208" s="963" t="s">
        <v>2788</v>
      </c>
      <c r="C208" s="962" t="s">
        <v>2058</v>
      </c>
      <c r="D208" s="962" t="s">
        <v>28</v>
      </c>
      <c r="E208" s="962"/>
      <c r="F208" s="964">
        <v>45323</v>
      </c>
      <c r="G208" s="964">
        <v>45340</v>
      </c>
      <c r="H208" s="965">
        <f t="shared" ca="1" si="2"/>
        <v>18</v>
      </c>
      <c r="I208" s="966" t="s">
        <v>2789</v>
      </c>
      <c r="J208" s="915" t="str">
        <f t="shared" si="3"/>
        <v>Clear</v>
      </c>
    </row>
    <row r="209" spans="1:10" ht="28.8">
      <c r="A209" s="962">
        <v>85</v>
      </c>
      <c r="B209" s="963" t="s">
        <v>2790</v>
      </c>
      <c r="C209" s="962" t="s">
        <v>1242</v>
      </c>
      <c r="D209" s="962" t="s">
        <v>28</v>
      </c>
      <c r="E209" s="962"/>
      <c r="F209" s="964">
        <v>45334</v>
      </c>
      <c r="G209" s="964">
        <v>45728</v>
      </c>
      <c r="H209" s="965">
        <f t="shared" ca="1" si="2"/>
        <v>395</v>
      </c>
      <c r="I209" s="966" t="s">
        <v>2789</v>
      </c>
      <c r="J209" s="915" t="str">
        <f t="shared" si="3"/>
        <v>Clear</v>
      </c>
    </row>
    <row r="210" spans="1:10" ht="43.2">
      <c r="A210" s="962">
        <v>86</v>
      </c>
      <c r="B210" s="963" t="s">
        <v>2791</v>
      </c>
      <c r="C210" s="962" t="s">
        <v>1239</v>
      </c>
      <c r="D210" s="962" t="s">
        <v>28</v>
      </c>
      <c r="E210" s="962" t="s">
        <v>2792</v>
      </c>
      <c r="F210" s="964">
        <v>45342</v>
      </c>
      <c r="G210" s="964">
        <v>45343</v>
      </c>
      <c r="H210" s="965">
        <f t="shared" ca="1" si="2"/>
        <v>2</v>
      </c>
      <c r="I210" s="966" t="s">
        <v>2793</v>
      </c>
      <c r="J210" s="915" t="str">
        <f t="shared" si="3"/>
        <v>Clear</v>
      </c>
    </row>
    <row r="211" spans="1:10" ht="57.6">
      <c r="A211" s="962">
        <v>87</v>
      </c>
      <c r="B211" s="963" t="s">
        <v>2794</v>
      </c>
      <c r="C211" s="962"/>
      <c r="D211" s="962" t="s">
        <v>2682</v>
      </c>
      <c r="E211" s="962" t="s">
        <v>2795</v>
      </c>
      <c r="F211" s="964">
        <v>45346</v>
      </c>
      <c r="G211" s="964">
        <v>45346</v>
      </c>
      <c r="H211" s="965">
        <f t="shared" ca="1" si="2"/>
        <v>1</v>
      </c>
      <c r="I211" s="966" t="s">
        <v>2796</v>
      </c>
      <c r="J211" s="915" t="str">
        <f t="shared" si="3"/>
        <v>Clear</v>
      </c>
    </row>
    <row r="212" spans="1:10" ht="28.8">
      <c r="A212" s="962">
        <v>88</v>
      </c>
      <c r="B212" s="963" t="s">
        <v>2797</v>
      </c>
      <c r="C212" s="962" t="s">
        <v>1958</v>
      </c>
      <c r="D212" s="962" t="s">
        <v>28</v>
      </c>
      <c r="E212" s="962" t="s">
        <v>1475</v>
      </c>
      <c r="F212" s="964">
        <v>45347</v>
      </c>
      <c r="G212" s="964">
        <v>45348</v>
      </c>
      <c r="H212" s="965">
        <f t="shared" ca="1" si="2"/>
        <v>2</v>
      </c>
      <c r="I212" s="966" t="s">
        <v>2798</v>
      </c>
      <c r="J212" s="915" t="str">
        <f t="shared" si="3"/>
        <v>Clear</v>
      </c>
    </row>
    <row r="213" spans="1:10" ht="115.2">
      <c r="A213" s="962">
        <v>89</v>
      </c>
      <c r="B213" s="963" t="s">
        <v>2799</v>
      </c>
      <c r="C213" s="962" t="s">
        <v>2053</v>
      </c>
      <c r="D213" s="962" t="s">
        <v>28</v>
      </c>
      <c r="E213" s="962" t="s">
        <v>2800</v>
      </c>
      <c r="F213" s="964">
        <v>45347</v>
      </c>
      <c r="G213" s="964">
        <v>45349</v>
      </c>
      <c r="H213" s="965">
        <f t="shared" ca="1" si="2"/>
        <v>3</v>
      </c>
      <c r="I213" s="966" t="s">
        <v>2798</v>
      </c>
      <c r="J213" s="915" t="str">
        <f t="shared" si="3"/>
        <v>Clear</v>
      </c>
    </row>
    <row r="214" spans="1:10" ht="57.6">
      <c r="A214" s="962">
        <v>90</v>
      </c>
      <c r="B214" s="963" t="s">
        <v>2801</v>
      </c>
      <c r="C214" s="962"/>
      <c r="D214" s="962" t="s">
        <v>28</v>
      </c>
      <c r="E214" s="962" t="s">
        <v>2434</v>
      </c>
      <c r="F214" s="964">
        <v>45347</v>
      </c>
      <c r="G214" s="964">
        <v>45350</v>
      </c>
      <c r="H214" s="965">
        <f t="shared" ca="1" si="2"/>
        <v>4</v>
      </c>
      <c r="I214" s="966" t="s">
        <v>2802</v>
      </c>
      <c r="J214" s="915" t="str">
        <f t="shared" si="3"/>
        <v>Clear</v>
      </c>
    </row>
    <row r="215" spans="1:10" ht="28.8">
      <c r="A215" s="962">
        <v>91</v>
      </c>
      <c r="B215" s="963" t="s">
        <v>2803</v>
      </c>
      <c r="C215" s="962"/>
      <c r="D215" s="962" t="s">
        <v>2682</v>
      </c>
      <c r="E215" s="962" t="s">
        <v>2800</v>
      </c>
      <c r="F215" s="964">
        <v>45347</v>
      </c>
      <c r="G215" s="964">
        <v>45351</v>
      </c>
      <c r="H215" s="965">
        <f t="shared" ca="1" si="2"/>
        <v>5</v>
      </c>
      <c r="I215" s="966" t="s">
        <v>2804</v>
      </c>
      <c r="J215" s="915" t="str">
        <f t="shared" si="3"/>
        <v>Clear</v>
      </c>
    </row>
    <row r="216" spans="1:10" ht="28.8">
      <c r="A216" s="962">
        <v>92</v>
      </c>
      <c r="B216" s="963" t="s">
        <v>2805</v>
      </c>
      <c r="C216" s="962" t="s">
        <v>1938</v>
      </c>
      <c r="D216" s="962" t="s">
        <v>28</v>
      </c>
      <c r="E216" s="962" t="s">
        <v>2434</v>
      </c>
      <c r="F216" s="964">
        <v>45353</v>
      </c>
      <c r="G216" s="964">
        <v>45356</v>
      </c>
      <c r="H216" s="965">
        <f t="shared" ca="1" si="2"/>
        <v>4</v>
      </c>
      <c r="I216" s="966" t="s">
        <v>2806</v>
      </c>
      <c r="J216" s="915" t="str">
        <f t="shared" si="3"/>
        <v>Clear</v>
      </c>
    </row>
    <row r="217" spans="1:10" ht="72">
      <c r="A217" s="962">
        <v>93</v>
      </c>
      <c r="B217" s="963" t="s">
        <v>2807</v>
      </c>
      <c r="C217" s="962"/>
      <c r="D217" s="962" t="s">
        <v>28</v>
      </c>
      <c r="E217" s="962" t="s">
        <v>2808</v>
      </c>
      <c r="F217" s="964">
        <v>45353</v>
      </c>
      <c r="G217" s="964">
        <v>45374</v>
      </c>
      <c r="H217" s="965">
        <f t="shared" ca="1" si="2"/>
        <v>22</v>
      </c>
      <c r="I217" s="966" t="s">
        <v>2809</v>
      </c>
      <c r="J217" s="915" t="str">
        <f t="shared" si="3"/>
        <v>Clear</v>
      </c>
    </row>
    <row r="218" spans="1:10" ht="43.2">
      <c r="A218" s="962">
        <v>94</v>
      </c>
      <c r="B218" s="963" t="s">
        <v>2810</v>
      </c>
      <c r="C218" s="962"/>
      <c r="D218" s="962" t="s">
        <v>28</v>
      </c>
      <c r="E218" s="962" t="s">
        <v>2800</v>
      </c>
      <c r="F218" s="964">
        <v>45353</v>
      </c>
      <c r="G218" s="964">
        <v>45359</v>
      </c>
      <c r="H218" s="965">
        <f t="shared" ca="1" si="2"/>
        <v>7</v>
      </c>
      <c r="I218" s="966" t="s">
        <v>2806</v>
      </c>
      <c r="J218" s="915" t="str">
        <f t="shared" si="3"/>
        <v>Clear</v>
      </c>
    </row>
    <row r="219" spans="1:10" ht="43.2">
      <c r="A219" s="962">
        <v>95</v>
      </c>
      <c r="B219" s="963" t="s">
        <v>2811</v>
      </c>
      <c r="C219" s="962" t="s">
        <v>1953</v>
      </c>
      <c r="D219" s="962" t="s">
        <v>28</v>
      </c>
      <c r="E219" s="962" t="s">
        <v>2436</v>
      </c>
      <c r="F219" s="964">
        <v>45353</v>
      </c>
      <c r="G219" s="964">
        <v>45354</v>
      </c>
      <c r="H219" s="965">
        <f t="shared" ca="1" si="2"/>
        <v>2</v>
      </c>
      <c r="I219" s="966" t="s">
        <v>2806</v>
      </c>
      <c r="J219" s="915" t="str">
        <f t="shared" si="3"/>
        <v>Clear</v>
      </c>
    </row>
    <row r="220" spans="1:10" ht="28.8">
      <c r="A220" s="962">
        <v>96</v>
      </c>
      <c r="B220" s="963" t="s">
        <v>2812</v>
      </c>
      <c r="C220" s="962"/>
      <c r="D220" s="962" t="s">
        <v>28</v>
      </c>
      <c r="E220" s="962" t="s">
        <v>2813</v>
      </c>
      <c r="F220" s="964">
        <v>45353</v>
      </c>
      <c r="G220" s="964">
        <v>45358</v>
      </c>
      <c r="H220" s="965">
        <f t="shared" ca="1" si="2"/>
        <v>6</v>
      </c>
      <c r="I220" s="966" t="s">
        <v>2806</v>
      </c>
      <c r="J220" s="915" t="str">
        <f t="shared" si="3"/>
        <v>Clear</v>
      </c>
    </row>
    <row r="221" spans="1:10" ht="43.2">
      <c r="A221" s="962">
        <v>97</v>
      </c>
      <c r="B221" s="963" t="s">
        <v>2814</v>
      </c>
      <c r="C221" s="962" t="s">
        <v>2076</v>
      </c>
      <c r="D221" s="962" t="s">
        <v>28</v>
      </c>
      <c r="E221" s="962" t="s">
        <v>2423</v>
      </c>
      <c r="F221" s="964">
        <v>45353</v>
      </c>
      <c r="G221" s="964">
        <v>45355</v>
      </c>
      <c r="H221" s="965">
        <f t="shared" ca="1" si="2"/>
        <v>3</v>
      </c>
      <c r="I221" s="966" t="s">
        <v>2815</v>
      </c>
      <c r="J221" s="915" t="str">
        <f t="shared" si="3"/>
        <v>Clear</v>
      </c>
    </row>
    <row r="222" spans="1:10" ht="43.2">
      <c r="A222" s="962">
        <v>98</v>
      </c>
      <c r="B222" s="963" t="s">
        <v>2816</v>
      </c>
      <c r="C222" s="969" t="s">
        <v>1960</v>
      </c>
      <c r="D222" s="962" t="s">
        <v>28</v>
      </c>
      <c r="E222" s="962" t="s">
        <v>2436</v>
      </c>
      <c r="F222" s="964">
        <v>45359</v>
      </c>
      <c r="G222" s="964">
        <v>45367</v>
      </c>
      <c r="H222" s="965">
        <f t="shared" ca="1" si="2"/>
        <v>9</v>
      </c>
      <c r="I222" s="966" t="s">
        <v>2817</v>
      </c>
      <c r="J222" s="915" t="str">
        <f t="shared" si="3"/>
        <v>Clear</v>
      </c>
    </row>
    <row r="223" spans="1:10" ht="115.2">
      <c r="A223" s="962">
        <v>99</v>
      </c>
      <c r="B223" s="963" t="s">
        <v>2818</v>
      </c>
      <c r="C223" s="962"/>
      <c r="D223" s="962" t="s">
        <v>28</v>
      </c>
      <c r="E223" s="962" t="s">
        <v>2436</v>
      </c>
      <c r="F223" s="964">
        <v>45359</v>
      </c>
      <c r="G223" s="964">
        <v>45374</v>
      </c>
      <c r="H223" s="965">
        <f t="shared" ca="1" si="2"/>
        <v>16</v>
      </c>
      <c r="I223" s="966" t="s">
        <v>2819</v>
      </c>
      <c r="J223" s="915" t="str">
        <f t="shared" si="3"/>
        <v>Clear</v>
      </c>
    </row>
    <row r="224" spans="1:10" ht="57.6">
      <c r="A224" s="962">
        <v>100</v>
      </c>
      <c r="B224" s="963" t="s">
        <v>2820</v>
      </c>
      <c r="C224" s="962"/>
      <c r="D224" s="962" t="s">
        <v>28</v>
      </c>
      <c r="E224" s="962" t="s">
        <v>2771</v>
      </c>
      <c r="F224" s="964">
        <v>45360</v>
      </c>
      <c r="G224" s="964">
        <v>45364</v>
      </c>
      <c r="H224" s="965">
        <f t="shared" ca="1" si="2"/>
        <v>5</v>
      </c>
      <c r="I224" s="966" t="s">
        <v>2821</v>
      </c>
      <c r="J224" s="915" t="str">
        <f t="shared" si="3"/>
        <v>Clear</v>
      </c>
    </row>
    <row r="225" spans="1:10" ht="57.6">
      <c r="A225" s="962">
        <v>101</v>
      </c>
      <c r="B225" s="963" t="s">
        <v>2822</v>
      </c>
      <c r="C225" s="962"/>
      <c r="D225" s="962" t="s">
        <v>28</v>
      </c>
      <c r="E225" s="962" t="s">
        <v>2434</v>
      </c>
      <c r="F225" s="964">
        <v>45360</v>
      </c>
      <c r="G225" s="964">
        <v>45363</v>
      </c>
      <c r="H225" s="965">
        <f t="shared" ca="1" si="2"/>
        <v>4</v>
      </c>
      <c r="I225" s="966" t="s">
        <v>2819</v>
      </c>
      <c r="J225" s="915" t="str">
        <f t="shared" si="3"/>
        <v>Clear</v>
      </c>
    </row>
    <row r="226" spans="1:10" ht="86.4">
      <c r="A226" s="962">
        <v>102</v>
      </c>
      <c r="B226" s="963" t="s">
        <v>2823</v>
      </c>
      <c r="C226" s="962"/>
      <c r="D226" s="962" t="s">
        <v>28</v>
      </c>
      <c r="E226" s="962" t="s">
        <v>2800</v>
      </c>
      <c r="F226" s="964">
        <v>45360</v>
      </c>
      <c r="G226" s="964">
        <v>45374</v>
      </c>
      <c r="H226" s="965">
        <f t="shared" ca="1" si="2"/>
        <v>15</v>
      </c>
      <c r="I226" s="966" t="s">
        <v>2819</v>
      </c>
      <c r="J226" s="915" t="str">
        <f t="shared" si="3"/>
        <v>Clear</v>
      </c>
    </row>
    <row r="227" spans="1:10" ht="72">
      <c r="A227" s="962">
        <v>103</v>
      </c>
      <c r="B227" s="963" t="s">
        <v>2824</v>
      </c>
      <c r="C227" s="962"/>
      <c r="D227" s="962" t="s">
        <v>28</v>
      </c>
      <c r="E227" s="962" t="s">
        <v>2825</v>
      </c>
      <c r="F227" s="964">
        <v>45360</v>
      </c>
      <c r="G227" s="964">
        <v>45363</v>
      </c>
      <c r="H227" s="965">
        <f t="shared" ca="1" si="2"/>
        <v>4</v>
      </c>
      <c r="I227" s="966" t="s">
        <v>2819</v>
      </c>
      <c r="J227" s="915" t="str">
        <f t="shared" si="3"/>
        <v>Clear</v>
      </c>
    </row>
    <row r="228" spans="1:10" ht="43.2">
      <c r="A228" s="962">
        <v>104</v>
      </c>
      <c r="B228" s="963" t="s">
        <v>2826</v>
      </c>
      <c r="C228" s="962" t="s">
        <v>1956</v>
      </c>
      <c r="D228" s="962" t="s">
        <v>28</v>
      </c>
      <c r="E228" s="962" t="s">
        <v>2436</v>
      </c>
      <c r="F228" s="964">
        <v>45360</v>
      </c>
      <c r="G228" s="964">
        <v>45390</v>
      </c>
      <c r="H228" s="965">
        <f t="shared" ca="1" si="2"/>
        <v>31</v>
      </c>
      <c r="I228" s="966" t="s">
        <v>2827</v>
      </c>
      <c r="J228" s="915" t="str">
        <f t="shared" si="3"/>
        <v>Clear</v>
      </c>
    </row>
    <row r="229" spans="1:10" ht="57.6">
      <c r="A229" s="962">
        <v>105</v>
      </c>
      <c r="B229" s="963" t="s">
        <v>2828</v>
      </c>
      <c r="C229" s="962"/>
      <c r="D229" s="962" t="s">
        <v>28</v>
      </c>
      <c r="E229" s="962" t="s">
        <v>2435</v>
      </c>
      <c r="F229" s="964">
        <v>45362</v>
      </c>
      <c r="G229" s="964">
        <v>45366</v>
      </c>
      <c r="H229" s="965">
        <f t="shared" ca="1" si="2"/>
        <v>5</v>
      </c>
      <c r="I229" s="966" t="s">
        <v>2829</v>
      </c>
      <c r="J229" s="915" t="str">
        <f t="shared" si="3"/>
        <v>Clear</v>
      </c>
    </row>
    <row r="230" spans="1:10" ht="28.8">
      <c r="A230" s="962">
        <v>106</v>
      </c>
      <c r="B230" s="963" t="s">
        <v>2830</v>
      </c>
      <c r="C230" s="968" t="s">
        <v>1949</v>
      </c>
      <c r="D230" s="962" t="s">
        <v>28</v>
      </c>
      <c r="E230" s="962" t="s">
        <v>2825</v>
      </c>
      <c r="F230" s="964">
        <v>45365</v>
      </c>
      <c r="G230" s="964">
        <v>45369</v>
      </c>
      <c r="H230" s="965">
        <f t="shared" ca="1" si="2"/>
        <v>5</v>
      </c>
      <c r="I230" s="966" t="s">
        <v>2831</v>
      </c>
      <c r="J230" s="915" t="str">
        <f t="shared" si="3"/>
        <v>Clear</v>
      </c>
    </row>
    <row r="231" spans="1:10" ht="43.2">
      <c r="A231" s="962">
        <v>107</v>
      </c>
      <c r="B231" s="963" t="s">
        <v>2832</v>
      </c>
      <c r="C231" s="968"/>
      <c r="D231" s="962" t="s">
        <v>28</v>
      </c>
      <c r="E231" s="962" t="s">
        <v>2434</v>
      </c>
      <c r="F231" s="964">
        <v>45365</v>
      </c>
      <c r="G231" s="964">
        <v>45365</v>
      </c>
      <c r="H231" s="965">
        <f t="shared" ca="1" si="2"/>
        <v>1</v>
      </c>
      <c r="I231" s="966" t="s">
        <v>2831</v>
      </c>
      <c r="J231" s="915" t="str">
        <f t="shared" si="3"/>
        <v>Clear</v>
      </c>
    </row>
    <row r="232" spans="1:10">
      <c r="A232" s="962">
        <v>108</v>
      </c>
      <c r="B232" s="963" t="s">
        <v>2833</v>
      </c>
      <c r="C232" s="968" t="s">
        <v>1940</v>
      </c>
      <c r="D232" s="962" t="s">
        <v>28</v>
      </c>
      <c r="E232" s="962" t="s">
        <v>2434</v>
      </c>
      <c r="F232" s="964">
        <v>45366</v>
      </c>
      <c r="G232" s="964">
        <v>45367</v>
      </c>
      <c r="H232" s="965">
        <f t="shared" ca="1" si="2"/>
        <v>2</v>
      </c>
      <c r="I232" s="966" t="s">
        <v>2834</v>
      </c>
      <c r="J232" s="915" t="str">
        <f t="shared" si="3"/>
        <v>Clear</v>
      </c>
    </row>
    <row r="233" spans="1:10" ht="28.8">
      <c r="A233" s="962">
        <v>109</v>
      </c>
      <c r="B233" s="963" t="s">
        <v>2835</v>
      </c>
      <c r="C233" s="968" t="s">
        <v>2054</v>
      </c>
      <c r="D233" s="962" t="s">
        <v>28</v>
      </c>
      <c r="E233" s="962" t="s">
        <v>2434</v>
      </c>
      <c r="F233" s="964">
        <v>45369</v>
      </c>
      <c r="G233" s="964">
        <v>45764</v>
      </c>
      <c r="H233" s="965">
        <f t="shared" ca="1" si="2"/>
        <v>396</v>
      </c>
      <c r="I233" s="966" t="s">
        <v>2836</v>
      </c>
      <c r="J233" s="915" t="str">
        <f t="shared" si="3"/>
        <v>Clear</v>
      </c>
    </row>
    <row r="234" spans="1:10" ht="72">
      <c r="A234" s="962">
        <v>110</v>
      </c>
      <c r="B234" s="963" t="s">
        <v>2837</v>
      </c>
      <c r="C234" s="968" t="s">
        <v>1953</v>
      </c>
      <c r="D234" s="962" t="s">
        <v>28</v>
      </c>
      <c r="E234" s="962" t="s">
        <v>2436</v>
      </c>
      <c r="F234" s="964">
        <v>45368</v>
      </c>
      <c r="G234" s="964">
        <v>45373</v>
      </c>
      <c r="H234" s="965">
        <f t="shared" ca="1" si="2"/>
        <v>6</v>
      </c>
      <c r="I234" s="966" t="s">
        <v>2838</v>
      </c>
      <c r="J234" s="915" t="str">
        <f t="shared" si="3"/>
        <v>Clear</v>
      </c>
    </row>
    <row r="235" spans="1:10" ht="28.8">
      <c r="A235" s="962">
        <v>111</v>
      </c>
      <c r="B235" s="963" t="s">
        <v>2839</v>
      </c>
      <c r="C235" s="968" t="s">
        <v>1960</v>
      </c>
      <c r="D235" s="962" t="s">
        <v>28</v>
      </c>
      <c r="E235" s="962" t="s">
        <v>2436</v>
      </c>
      <c r="F235" s="964">
        <v>45369</v>
      </c>
      <c r="G235" s="964">
        <v>45382</v>
      </c>
      <c r="H235" s="965">
        <f t="shared" ca="1" si="2"/>
        <v>14</v>
      </c>
      <c r="I235" s="966" t="s">
        <v>2840</v>
      </c>
      <c r="J235" s="915" t="str">
        <f t="shared" si="3"/>
        <v>Clear</v>
      </c>
    </row>
    <row r="236" spans="1:10" ht="28.8">
      <c r="A236" s="962">
        <v>112</v>
      </c>
      <c r="B236" s="963" t="s">
        <v>2841</v>
      </c>
      <c r="C236" s="968" t="s">
        <v>1940</v>
      </c>
      <c r="D236" s="962" t="s">
        <v>28</v>
      </c>
      <c r="E236" s="962" t="s">
        <v>2808</v>
      </c>
      <c r="F236" s="964">
        <v>45402</v>
      </c>
      <c r="G236" s="964">
        <v>45403</v>
      </c>
      <c r="H236" s="965">
        <f t="shared" ca="1" si="2"/>
        <v>2</v>
      </c>
      <c r="I236" s="966" t="s">
        <v>2842</v>
      </c>
      <c r="J236" s="915" t="str">
        <f t="shared" si="3"/>
        <v>Clear</v>
      </c>
    </row>
    <row r="237" spans="1:10" ht="28.8">
      <c r="A237" s="962">
        <v>113</v>
      </c>
      <c r="B237" s="963" t="s">
        <v>2841</v>
      </c>
      <c r="C237" s="968" t="s">
        <v>1952</v>
      </c>
      <c r="D237" s="962" t="s">
        <v>28</v>
      </c>
      <c r="E237" s="962" t="s">
        <v>2436</v>
      </c>
      <c r="F237" s="964">
        <v>45402</v>
      </c>
      <c r="G237" s="964">
        <v>45403</v>
      </c>
      <c r="H237" s="965">
        <f t="shared" ca="1" si="2"/>
        <v>2</v>
      </c>
      <c r="I237" s="966" t="s">
        <v>2842</v>
      </c>
      <c r="J237" s="915" t="str">
        <f t="shared" si="3"/>
        <v>Clear</v>
      </c>
    </row>
    <row r="238" spans="1:10" ht="28.8">
      <c r="A238" s="962">
        <v>114</v>
      </c>
      <c r="B238" s="963" t="s">
        <v>2843</v>
      </c>
      <c r="C238" s="968" t="s">
        <v>1987</v>
      </c>
      <c r="D238" s="962" t="s">
        <v>28</v>
      </c>
      <c r="E238" s="962" t="s">
        <v>2434</v>
      </c>
      <c r="F238" s="964">
        <v>45433</v>
      </c>
      <c r="G238" s="964">
        <v>45439</v>
      </c>
      <c r="H238" s="965">
        <f t="shared" ca="1" si="2"/>
        <v>7</v>
      </c>
      <c r="I238" s="966" t="s">
        <v>2844</v>
      </c>
      <c r="J238" s="915" t="str">
        <f t="shared" si="3"/>
        <v>Clear</v>
      </c>
    </row>
    <row r="239" spans="1:10">
      <c r="A239" s="962">
        <v>115</v>
      </c>
      <c r="B239" s="963" t="s">
        <v>2845</v>
      </c>
      <c r="C239" s="968" t="s">
        <v>1991</v>
      </c>
      <c r="D239" s="962" t="s">
        <v>28</v>
      </c>
      <c r="E239" s="962" t="s">
        <v>2434</v>
      </c>
      <c r="F239" s="964">
        <v>45443</v>
      </c>
      <c r="G239" s="964">
        <v>45453</v>
      </c>
      <c r="H239" s="965">
        <f t="shared" ca="1" si="2"/>
        <v>11</v>
      </c>
      <c r="I239" s="966" t="s">
        <v>2846</v>
      </c>
      <c r="J239" s="915" t="str">
        <f t="shared" si="3"/>
        <v>Clear</v>
      </c>
    </row>
    <row r="240" spans="1:10">
      <c r="A240" s="962">
        <v>116</v>
      </c>
      <c r="B240" s="963" t="s">
        <v>2845</v>
      </c>
      <c r="C240" s="968" t="s">
        <v>1990</v>
      </c>
      <c r="D240" s="962" t="s">
        <v>28</v>
      </c>
      <c r="E240" s="962" t="s">
        <v>2434</v>
      </c>
      <c r="F240" s="964">
        <v>45453</v>
      </c>
      <c r="G240" s="964">
        <v>45453</v>
      </c>
      <c r="H240" s="965">
        <f t="shared" ca="1" si="2"/>
        <v>1</v>
      </c>
      <c r="I240" s="966" t="s">
        <v>2846</v>
      </c>
      <c r="J240" s="915" t="str">
        <f t="shared" si="3"/>
        <v>Clear</v>
      </c>
    </row>
    <row r="241" spans="1:10">
      <c r="A241" s="962">
        <v>117</v>
      </c>
      <c r="B241" s="963" t="s">
        <v>2847</v>
      </c>
      <c r="C241" s="968" t="s">
        <v>1257</v>
      </c>
      <c r="D241" s="962" t="s">
        <v>28</v>
      </c>
      <c r="E241" s="962" t="s">
        <v>2441</v>
      </c>
      <c r="F241" s="964">
        <v>45467</v>
      </c>
      <c r="G241" s="964">
        <v>45470</v>
      </c>
      <c r="H241" s="965">
        <f t="shared" ca="1" si="2"/>
        <v>4</v>
      </c>
      <c r="I241" s="966" t="s">
        <v>2846</v>
      </c>
      <c r="J241" s="915" t="str">
        <f t="shared" si="3"/>
        <v>Clear</v>
      </c>
    </row>
    <row r="242" spans="1:10">
      <c r="A242" s="962">
        <v>118</v>
      </c>
      <c r="B242" s="963" t="s">
        <v>2848</v>
      </c>
      <c r="C242" s="968" t="s">
        <v>2071</v>
      </c>
      <c r="D242" s="962" t="s">
        <v>28</v>
      </c>
      <c r="E242" s="962" t="s">
        <v>2441</v>
      </c>
      <c r="F242" s="964">
        <v>45467</v>
      </c>
      <c r="G242" s="964">
        <v>45468</v>
      </c>
      <c r="H242" s="965">
        <f t="shared" ca="1" si="2"/>
        <v>2</v>
      </c>
      <c r="I242" s="966" t="s">
        <v>2846</v>
      </c>
      <c r="J242" s="915" t="str">
        <f t="shared" si="3"/>
        <v>Clear</v>
      </c>
    </row>
    <row r="243" spans="1:10">
      <c r="A243" s="962">
        <v>119</v>
      </c>
      <c r="B243" s="963" t="s">
        <v>2849</v>
      </c>
      <c r="C243" s="968" t="s">
        <v>1954</v>
      </c>
      <c r="D243" s="962" t="s">
        <v>28</v>
      </c>
      <c r="E243" s="962" t="s">
        <v>2800</v>
      </c>
      <c r="F243" s="964">
        <v>45477</v>
      </c>
      <c r="G243" s="964">
        <v>45543</v>
      </c>
      <c r="H243" s="965">
        <f t="shared" ca="1" si="2"/>
        <v>67</v>
      </c>
      <c r="I243" s="966"/>
      <c r="J243" s="915" t="str">
        <f t="shared" si="3"/>
        <v>Clear</v>
      </c>
    </row>
    <row r="244" spans="1:10">
      <c r="A244" s="962">
        <v>120</v>
      </c>
      <c r="B244" s="963" t="s">
        <v>2849</v>
      </c>
      <c r="C244" s="968" t="s">
        <v>1957</v>
      </c>
      <c r="D244" s="962" t="s">
        <v>28</v>
      </c>
      <c r="E244" s="962" t="s">
        <v>2800</v>
      </c>
      <c r="F244" s="964">
        <v>45477</v>
      </c>
      <c r="G244" s="964">
        <v>45518</v>
      </c>
      <c r="H244" s="965">
        <f t="shared" ca="1" si="2"/>
        <v>42</v>
      </c>
      <c r="I244" s="966"/>
      <c r="J244" s="915" t="str">
        <f t="shared" si="3"/>
        <v>Clear</v>
      </c>
    </row>
    <row r="245" spans="1:10">
      <c r="A245" s="962">
        <v>121</v>
      </c>
      <c r="B245" s="963" t="s">
        <v>2849</v>
      </c>
      <c r="C245" s="968" t="s">
        <v>2007</v>
      </c>
      <c r="D245" s="962" t="s">
        <v>28</v>
      </c>
      <c r="E245" s="962" t="s">
        <v>2440</v>
      </c>
      <c r="F245" s="964">
        <v>45477</v>
      </c>
      <c r="G245" s="964">
        <v>45482</v>
      </c>
      <c r="H245" s="965">
        <f t="shared" ca="1" si="2"/>
        <v>6</v>
      </c>
      <c r="I245" s="966"/>
      <c r="J245" s="915" t="str">
        <f t="shared" si="3"/>
        <v>Clear</v>
      </c>
    </row>
    <row r="246" spans="1:10">
      <c r="A246" s="962">
        <v>122</v>
      </c>
      <c r="B246" s="963" t="s">
        <v>2849</v>
      </c>
      <c r="C246" s="968" t="s">
        <v>2008</v>
      </c>
      <c r="D246" s="962" t="s">
        <v>28</v>
      </c>
      <c r="E246" s="962" t="s">
        <v>2440</v>
      </c>
      <c r="F246" s="964">
        <v>45477</v>
      </c>
      <c r="G246" s="964">
        <v>45545</v>
      </c>
      <c r="H246" s="965">
        <f t="shared" ca="1" si="2"/>
        <v>69</v>
      </c>
      <c r="I246" s="966"/>
      <c r="J246" s="915" t="str">
        <f t="shared" si="3"/>
        <v>Clear</v>
      </c>
    </row>
    <row r="247" spans="1:10">
      <c r="A247" s="962">
        <v>123</v>
      </c>
      <c r="B247" s="963" t="s">
        <v>2850</v>
      </c>
      <c r="C247" s="968" t="s">
        <v>1974</v>
      </c>
      <c r="D247" s="962" t="s">
        <v>28</v>
      </c>
      <c r="E247" s="962" t="s">
        <v>2447</v>
      </c>
      <c r="F247" s="964">
        <v>45508</v>
      </c>
      <c r="G247" s="964">
        <v>45510</v>
      </c>
      <c r="H247" s="965">
        <f t="shared" ca="1" si="2"/>
        <v>3</v>
      </c>
      <c r="I247" s="966" t="s">
        <v>2846</v>
      </c>
      <c r="J247" s="915" t="str">
        <f t="shared" si="3"/>
        <v>Clear</v>
      </c>
    </row>
    <row r="248" spans="1:10">
      <c r="A248" s="962">
        <v>124</v>
      </c>
      <c r="B248" s="963" t="s">
        <v>2850</v>
      </c>
      <c r="C248" s="968" t="s">
        <v>1972</v>
      </c>
      <c r="D248" s="962" t="s">
        <v>28</v>
      </c>
      <c r="E248" s="962" t="s">
        <v>2446</v>
      </c>
      <c r="F248" s="964">
        <v>45508</v>
      </c>
      <c r="G248" s="964">
        <v>45510</v>
      </c>
      <c r="H248" s="965">
        <f t="shared" ca="1" si="2"/>
        <v>3</v>
      </c>
      <c r="I248" s="966" t="s">
        <v>2846</v>
      </c>
      <c r="J248" s="915" t="str">
        <f t="shared" si="3"/>
        <v>Clear</v>
      </c>
    </row>
    <row r="249" spans="1:10">
      <c r="A249" s="962">
        <v>125</v>
      </c>
      <c r="B249" s="963" t="s">
        <v>2850</v>
      </c>
      <c r="C249" s="968" t="s">
        <v>1995</v>
      </c>
      <c r="D249" s="962" t="s">
        <v>28</v>
      </c>
      <c r="E249" s="962" t="s">
        <v>2813</v>
      </c>
      <c r="F249" s="964">
        <v>45508</v>
      </c>
      <c r="G249" s="964">
        <v>45510</v>
      </c>
      <c r="H249" s="965">
        <f t="shared" ca="1" si="2"/>
        <v>3</v>
      </c>
      <c r="I249" s="966" t="s">
        <v>2846</v>
      </c>
      <c r="J249" s="915" t="str">
        <f t="shared" si="3"/>
        <v>Clear</v>
      </c>
    </row>
    <row r="250" spans="1:10">
      <c r="A250" s="962">
        <v>126</v>
      </c>
      <c r="B250" s="963" t="s">
        <v>2850</v>
      </c>
      <c r="C250" s="968" t="s">
        <v>2037</v>
      </c>
      <c r="D250" s="962" t="s">
        <v>28</v>
      </c>
      <c r="E250" s="962" t="s">
        <v>2851</v>
      </c>
      <c r="F250" s="964">
        <v>45508</v>
      </c>
      <c r="G250" s="964">
        <v>45510</v>
      </c>
      <c r="H250" s="965">
        <f t="shared" ca="1" si="2"/>
        <v>3</v>
      </c>
      <c r="I250" s="966" t="s">
        <v>2846</v>
      </c>
      <c r="J250" s="915" t="str">
        <f t="shared" si="3"/>
        <v>Clear</v>
      </c>
    </row>
    <row r="251" spans="1:10">
      <c r="A251" s="962">
        <v>127</v>
      </c>
      <c r="B251" s="963" t="s">
        <v>2850</v>
      </c>
      <c r="C251" s="968" t="s">
        <v>2038</v>
      </c>
      <c r="D251" s="962" t="s">
        <v>28</v>
      </c>
      <c r="E251" s="962" t="s">
        <v>2851</v>
      </c>
      <c r="F251" s="964">
        <v>45508</v>
      </c>
      <c r="G251" s="964">
        <v>45510</v>
      </c>
      <c r="H251" s="965">
        <f t="shared" ca="1" si="2"/>
        <v>3</v>
      </c>
      <c r="I251" s="966" t="s">
        <v>2846</v>
      </c>
      <c r="J251" s="915" t="str">
        <f t="shared" si="3"/>
        <v>Clear</v>
      </c>
    </row>
    <row r="252" spans="1:10">
      <c r="A252" s="962">
        <v>128</v>
      </c>
      <c r="B252" s="963" t="s">
        <v>2850</v>
      </c>
      <c r="C252" s="968" t="s">
        <v>1263</v>
      </c>
      <c r="D252" s="962" t="s">
        <v>28</v>
      </c>
      <c r="E252" s="962" t="s">
        <v>2441</v>
      </c>
      <c r="F252" s="964">
        <v>45508</v>
      </c>
      <c r="G252" s="964">
        <v>45510</v>
      </c>
      <c r="H252" s="965">
        <f t="shared" ca="1" si="2"/>
        <v>3</v>
      </c>
      <c r="I252" s="966" t="s">
        <v>2846</v>
      </c>
      <c r="J252" s="915" t="str">
        <f t="shared" si="3"/>
        <v>Clear</v>
      </c>
    </row>
    <row r="253" spans="1:10">
      <c r="A253" s="962">
        <v>129</v>
      </c>
      <c r="B253" s="963" t="s">
        <v>2850</v>
      </c>
      <c r="C253" s="968" t="s">
        <v>2413</v>
      </c>
      <c r="D253" s="962" t="s">
        <v>33</v>
      </c>
      <c r="E253" s="962" t="s">
        <v>2484</v>
      </c>
      <c r="F253" s="964">
        <v>45508</v>
      </c>
      <c r="G253" s="964">
        <v>45510</v>
      </c>
      <c r="H253" s="965">
        <f t="shared" ref="H253:H316" ca="1" si="4">+(IF(G253=0,TODAY(),G253)-F253)+1</f>
        <v>3</v>
      </c>
      <c r="I253" s="966" t="s">
        <v>2846</v>
      </c>
      <c r="J253" s="915" t="str">
        <f t="shared" ref="J253:J316" si="5">IF(G253&gt;=1,"Clear","ROW")</f>
        <v>Clear</v>
      </c>
    </row>
    <row r="254" spans="1:10">
      <c r="A254" s="962">
        <v>130</v>
      </c>
      <c r="B254" s="963" t="s">
        <v>2850</v>
      </c>
      <c r="C254" s="968" t="s">
        <v>2096</v>
      </c>
      <c r="D254" s="962" t="s">
        <v>33</v>
      </c>
      <c r="E254" s="962" t="s">
        <v>2483</v>
      </c>
      <c r="F254" s="964">
        <v>45508</v>
      </c>
      <c r="G254" s="964">
        <v>45510</v>
      </c>
      <c r="H254" s="965">
        <f t="shared" ca="1" si="4"/>
        <v>3</v>
      </c>
      <c r="I254" s="966" t="s">
        <v>2846</v>
      </c>
      <c r="J254" s="915" t="str">
        <f t="shared" si="5"/>
        <v>Clear</v>
      </c>
    </row>
    <row r="255" spans="1:10">
      <c r="A255" s="962">
        <v>131</v>
      </c>
      <c r="B255" s="963" t="s">
        <v>2852</v>
      </c>
      <c r="C255" s="968" t="s">
        <v>1236</v>
      </c>
      <c r="D255" s="962" t="s">
        <v>28</v>
      </c>
      <c r="E255" s="962" t="s">
        <v>2851</v>
      </c>
      <c r="F255" s="964">
        <v>45514</v>
      </c>
      <c r="G255" s="964">
        <v>45515</v>
      </c>
      <c r="H255" s="965">
        <f t="shared" ca="1" si="4"/>
        <v>2</v>
      </c>
      <c r="I255" s="966" t="s">
        <v>2846</v>
      </c>
      <c r="J255" s="915" t="str">
        <f t="shared" si="5"/>
        <v>Clear</v>
      </c>
    </row>
    <row r="256" spans="1:10" ht="28.8">
      <c r="A256" s="962">
        <v>132</v>
      </c>
      <c r="B256" s="963" t="s">
        <v>2869</v>
      </c>
      <c r="C256" s="968" t="s">
        <v>1989</v>
      </c>
      <c r="D256" s="962" t="s">
        <v>33</v>
      </c>
      <c r="E256" s="962"/>
      <c r="F256" s="964">
        <v>45529</v>
      </c>
      <c r="G256" s="900"/>
      <c r="H256" s="965">
        <f t="shared" ca="1" si="4"/>
        <v>489</v>
      </c>
      <c r="I256" s="966" t="s">
        <v>2846</v>
      </c>
      <c r="J256" s="915" t="str">
        <f t="shared" si="5"/>
        <v>ROW</v>
      </c>
    </row>
    <row r="257" spans="1:10">
      <c r="A257" s="962">
        <v>133</v>
      </c>
      <c r="B257" s="963" t="s">
        <v>2853</v>
      </c>
      <c r="C257" s="968" t="s">
        <v>1234</v>
      </c>
      <c r="D257" s="962" t="s">
        <v>28</v>
      </c>
      <c r="E257" s="962" t="s">
        <v>2434</v>
      </c>
      <c r="F257" s="964">
        <v>45531</v>
      </c>
      <c r="G257" s="964">
        <v>45534</v>
      </c>
      <c r="H257" s="965">
        <f t="shared" ca="1" si="4"/>
        <v>4</v>
      </c>
      <c r="I257" s="966" t="s">
        <v>2846</v>
      </c>
      <c r="J257" s="915" t="str">
        <f t="shared" si="5"/>
        <v>Clear</v>
      </c>
    </row>
    <row r="258" spans="1:10">
      <c r="A258" s="962">
        <v>134</v>
      </c>
      <c r="B258" s="963" t="s">
        <v>2854</v>
      </c>
      <c r="C258" s="968" t="s">
        <v>1965</v>
      </c>
      <c r="D258" s="962" t="s">
        <v>33</v>
      </c>
      <c r="E258" s="962" t="s">
        <v>2489</v>
      </c>
      <c r="F258" s="964">
        <v>45545</v>
      </c>
      <c r="G258" s="964">
        <v>45547</v>
      </c>
      <c r="H258" s="965">
        <f t="shared" ca="1" si="4"/>
        <v>3</v>
      </c>
      <c r="I258" s="966" t="s">
        <v>2846</v>
      </c>
      <c r="J258" s="915" t="str">
        <f t="shared" si="5"/>
        <v>Clear</v>
      </c>
    </row>
    <row r="259" spans="1:10" ht="43.2">
      <c r="A259" s="962">
        <v>135</v>
      </c>
      <c r="B259" s="963" t="s">
        <v>2855</v>
      </c>
      <c r="C259" s="968" t="s">
        <v>1971</v>
      </c>
      <c r="D259" s="962" t="s">
        <v>33</v>
      </c>
      <c r="E259" s="962" t="s">
        <v>2856</v>
      </c>
      <c r="F259" s="964">
        <v>45546</v>
      </c>
      <c r="G259" s="964"/>
      <c r="H259" s="965">
        <f t="shared" ca="1" si="4"/>
        <v>472</v>
      </c>
      <c r="I259" s="966" t="s">
        <v>2846</v>
      </c>
      <c r="J259" s="915" t="str">
        <f t="shared" si="5"/>
        <v>ROW</v>
      </c>
    </row>
    <row r="260" spans="1:10">
      <c r="A260" s="962">
        <v>136</v>
      </c>
      <c r="B260" s="963" t="s">
        <v>2857</v>
      </c>
      <c r="C260" s="968" t="s">
        <v>2033</v>
      </c>
      <c r="D260" s="962" t="s">
        <v>28</v>
      </c>
      <c r="E260" s="962" t="s">
        <v>2440</v>
      </c>
      <c r="F260" s="964">
        <v>45550</v>
      </c>
      <c r="G260" s="964">
        <v>45568</v>
      </c>
      <c r="H260" s="965">
        <f t="shared" ca="1" si="4"/>
        <v>19</v>
      </c>
      <c r="I260" s="966" t="s">
        <v>2846</v>
      </c>
      <c r="J260" s="915" t="str">
        <f t="shared" si="5"/>
        <v>Clear</v>
      </c>
    </row>
    <row r="261" spans="1:10">
      <c r="A261" s="962">
        <v>137</v>
      </c>
      <c r="B261" s="963" t="s">
        <v>2858</v>
      </c>
      <c r="C261" s="968" t="s">
        <v>1234</v>
      </c>
      <c r="D261" s="962" t="s">
        <v>28</v>
      </c>
      <c r="E261" s="962" t="s">
        <v>2813</v>
      </c>
      <c r="F261" s="964">
        <v>45563</v>
      </c>
      <c r="G261" s="964">
        <v>45563</v>
      </c>
      <c r="H261" s="965">
        <f t="shared" ca="1" si="4"/>
        <v>1</v>
      </c>
      <c r="I261" s="966" t="s">
        <v>2846</v>
      </c>
      <c r="J261" s="915" t="str">
        <f t="shared" si="5"/>
        <v>Clear</v>
      </c>
    </row>
    <row r="262" spans="1:10" ht="43.2">
      <c r="A262" s="962">
        <v>138</v>
      </c>
      <c r="B262" s="963" t="s">
        <v>2859</v>
      </c>
      <c r="C262" s="968" t="s">
        <v>2010</v>
      </c>
      <c r="D262" s="962" t="s">
        <v>28</v>
      </c>
      <c r="E262" s="962" t="s">
        <v>2860</v>
      </c>
      <c r="F262" s="964">
        <v>45532</v>
      </c>
      <c r="G262" s="964">
        <v>45564</v>
      </c>
      <c r="H262" s="965">
        <f t="shared" ca="1" si="4"/>
        <v>33</v>
      </c>
      <c r="I262" s="966" t="s">
        <v>2846</v>
      </c>
      <c r="J262" s="915" t="str">
        <f t="shared" si="5"/>
        <v>Clear</v>
      </c>
    </row>
    <row r="263" spans="1:10" ht="28.8">
      <c r="A263" s="962">
        <v>139</v>
      </c>
      <c r="B263" s="963" t="s">
        <v>2861</v>
      </c>
      <c r="C263" s="968" t="s">
        <v>2032</v>
      </c>
      <c r="D263" s="962" t="s">
        <v>28</v>
      </c>
      <c r="E263" s="962" t="s">
        <v>2440</v>
      </c>
      <c r="F263" s="964">
        <v>45564</v>
      </c>
      <c r="G263" s="964"/>
      <c r="H263" s="965">
        <f t="shared" ca="1" si="4"/>
        <v>454</v>
      </c>
      <c r="I263" s="966" t="s">
        <v>2846</v>
      </c>
      <c r="J263" s="915" t="str">
        <f t="shared" si="5"/>
        <v>ROW</v>
      </c>
    </row>
    <row r="264" spans="1:10">
      <c r="A264" s="962">
        <v>140</v>
      </c>
      <c r="B264" s="963" t="s">
        <v>2862</v>
      </c>
      <c r="C264" s="968" t="s">
        <v>1981</v>
      </c>
      <c r="D264" s="962" t="s">
        <v>28</v>
      </c>
      <c r="E264" s="962" t="s">
        <v>2440</v>
      </c>
      <c r="F264" s="964">
        <v>45589</v>
      </c>
      <c r="G264" s="964">
        <v>45590</v>
      </c>
      <c r="H264" s="965">
        <f t="shared" ca="1" si="4"/>
        <v>2</v>
      </c>
      <c r="I264" s="966" t="s">
        <v>2846</v>
      </c>
      <c r="J264" s="915" t="str">
        <f t="shared" si="5"/>
        <v>Clear</v>
      </c>
    </row>
    <row r="265" spans="1:10">
      <c r="A265" s="962">
        <v>141</v>
      </c>
      <c r="B265" s="963" t="s">
        <v>2863</v>
      </c>
      <c r="C265" s="968" t="s">
        <v>1976</v>
      </c>
      <c r="D265" s="962" t="s">
        <v>33</v>
      </c>
      <c r="E265" s="962" t="s">
        <v>2492</v>
      </c>
      <c r="F265" s="964">
        <v>45589</v>
      </c>
      <c r="G265" s="964">
        <v>45590</v>
      </c>
      <c r="H265" s="965">
        <f t="shared" ca="1" si="4"/>
        <v>2</v>
      </c>
      <c r="I265" s="966" t="s">
        <v>2846</v>
      </c>
      <c r="J265" s="915" t="str">
        <f t="shared" si="5"/>
        <v>Clear</v>
      </c>
    </row>
    <row r="266" spans="1:10">
      <c r="A266" s="962">
        <v>142</v>
      </c>
      <c r="B266" s="963" t="s">
        <v>2864</v>
      </c>
      <c r="C266" s="968" t="s">
        <v>1233</v>
      </c>
      <c r="D266" s="962" t="s">
        <v>28</v>
      </c>
      <c r="E266" s="962"/>
      <c r="F266" s="964">
        <v>45597</v>
      </c>
      <c r="G266" s="964">
        <v>45838</v>
      </c>
      <c r="H266" s="965">
        <f t="shared" ca="1" si="4"/>
        <v>242</v>
      </c>
      <c r="I266" s="966" t="s">
        <v>2846</v>
      </c>
      <c r="J266" s="915" t="str">
        <f t="shared" si="5"/>
        <v>Clear</v>
      </c>
    </row>
    <row r="267" spans="1:10">
      <c r="A267" s="962">
        <v>143</v>
      </c>
      <c r="B267" s="963" t="s">
        <v>2864</v>
      </c>
      <c r="C267" s="968" t="s">
        <v>1998</v>
      </c>
      <c r="D267" s="962" t="s">
        <v>33</v>
      </c>
      <c r="E267" s="962"/>
      <c r="F267" s="964">
        <v>45597</v>
      </c>
      <c r="G267" s="964"/>
      <c r="H267" s="965">
        <f t="shared" ca="1" si="4"/>
        <v>421</v>
      </c>
      <c r="I267" s="966" t="s">
        <v>2846</v>
      </c>
      <c r="J267" s="915" t="str">
        <f t="shared" si="5"/>
        <v>ROW</v>
      </c>
    </row>
    <row r="268" spans="1:10">
      <c r="A268" s="962">
        <v>144</v>
      </c>
      <c r="B268" s="963" t="s">
        <v>2864</v>
      </c>
      <c r="C268" s="968" t="s">
        <v>2001</v>
      </c>
      <c r="D268" s="962" t="s">
        <v>33</v>
      </c>
      <c r="E268" s="962"/>
      <c r="F268" s="964">
        <v>45597</v>
      </c>
      <c r="G268" s="964"/>
      <c r="H268" s="965">
        <f t="shared" ca="1" si="4"/>
        <v>421</v>
      </c>
      <c r="I268" s="966" t="s">
        <v>2846</v>
      </c>
      <c r="J268" s="915" t="str">
        <f t="shared" si="5"/>
        <v>ROW</v>
      </c>
    </row>
    <row r="269" spans="1:10">
      <c r="A269" s="962">
        <v>145</v>
      </c>
      <c r="B269" s="963" t="s">
        <v>2864</v>
      </c>
      <c r="C269" s="968" t="s">
        <v>2006</v>
      </c>
      <c r="D269" s="962" t="s">
        <v>33</v>
      </c>
      <c r="E269" s="962"/>
      <c r="F269" s="964">
        <v>45597</v>
      </c>
      <c r="G269" s="964"/>
      <c r="H269" s="965">
        <f t="shared" ca="1" si="4"/>
        <v>421</v>
      </c>
      <c r="I269" s="966" t="s">
        <v>2846</v>
      </c>
      <c r="J269" s="915" t="str">
        <f t="shared" si="5"/>
        <v>ROW</v>
      </c>
    </row>
    <row r="270" spans="1:10">
      <c r="A270" s="962">
        <v>146</v>
      </c>
      <c r="B270" s="963" t="s">
        <v>2864</v>
      </c>
      <c r="C270" s="968" t="s">
        <v>1986</v>
      </c>
      <c r="D270" s="962" t="s">
        <v>33</v>
      </c>
      <c r="E270" s="962"/>
      <c r="F270" s="964">
        <v>45597</v>
      </c>
      <c r="G270" s="964"/>
      <c r="H270" s="965">
        <f t="shared" ca="1" si="4"/>
        <v>421</v>
      </c>
      <c r="I270" s="966" t="s">
        <v>2846</v>
      </c>
      <c r="J270" s="915" t="str">
        <f t="shared" si="5"/>
        <v>ROW</v>
      </c>
    </row>
    <row r="271" spans="1:10">
      <c r="A271" s="962">
        <v>147</v>
      </c>
      <c r="B271" s="963" t="s">
        <v>2864</v>
      </c>
      <c r="C271" s="968" t="s">
        <v>1268</v>
      </c>
      <c r="D271" s="962" t="s">
        <v>28</v>
      </c>
      <c r="E271" s="962" t="s">
        <v>2491</v>
      </c>
      <c r="F271" s="964">
        <v>45617</v>
      </c>
      <c r="G271" s="964">
        <v>45616</v>
      </c>
      <c r="H271" s="965">
        <f t="shared" ca="1" si="4"/>
        <v>0</v>
      </c>
      <c r="I271" s="966" t="s">
        <v>2846</v>
      </c>
      <c r="J271" s="915" t="str">
        <f t="shared" si="5"/>
        <v>Clear</v>
      </c>
    </row>
    <row r="272" spans="1:10" ht="28.8">
      <c r="A272" s="962">
        <v>148</v>
      </c>
      <c r="B272" s="963" t="s">
        <v>2865</v>
      </c>
      <c r="C272" s="968" t="s">
        <v>2031</v>
      </c>
      <c r="D272" s="962" t="s">
        <v>33</v>
      </c>
      <c r="E272" s="962" t="s">
        <v>2485</v>
      </c>
      <c r="F272" s="964">
        <v>45620</v>
      </c>
      <c r="G272" s="964">
        <v>45623</v>
      </c>
      <c r="H272" s="965">
        <f t="shared" ca="1" si="4"/>
        <v>4</v>
      </c>
      <c r="I272" s="966" t="s">
        <v>2846</v>
      </c>
      <c r="J272" s="915" t="str">
        <f t="shared" si="5"/>
        <v>Clear</v>
      </c>
    </row>
    <row r="273" spans="1:10" ht="28.8">
      <c r="A273" s="962">
        <v>149</v>
      </c>
      <c r="B273" s="963" t="s">
        <v>2866</v>
      </c>
      <c r="C273" s="968" t="s">
        <v>1231</v>
      </c>
      <c r="D273" s="962" t="s">
        <v>33</v>
      </c>
      <c r="E273" s="962" t="s">
        <v>2489</v>
      </c>
      <c r="F273" s="964">
        <v>45656</v>
      </c>
      <c r="G273" s="964">
        <v>45656</v>
      </c>
      <c r="H273" s="965">
        <f t="shared" ca="1" si="4"/>
        <v>1</v>
      </c>
      <c r="I273" s="966" t="s">
        <v>2846</v>
      </c>
      <c r="J273" s="915" t="str">
        <f t="shared" si="5"/>
        <v>Clear</v>
      </c>
    </row>
    <row r="274" spans="1:10">
      <c r="A274" s="962">
        <v>150</v>
      </c>
      <c r="B274" s="963" t="s">
        <v>2867</v>
      </c>
      <c r="C274" s="968" t="s">
        <v>1928</v>
      </c>
      <c r="D274" s="962" t="s">
        <v>28</v>
      </c>
      <c r="E274" s="962"/>
      <c r="F274" s="964">
        <v>45627</v>
      </c>
      <c r="G274" s="964">
        <v>45691</v>
      </c>
      <c r="H274" s="965">
        <f t="shared" ca="1" si="4"/>
        <v>65</v>
      </c>
      <c r="I274" s="966" t="s">
        <v>2846</v>
      </c>
      <c r="J274" s="915" t="str">
        <f t="shared" si="5"/>
        <v>Clear</v>
      </c>
    </row>
    <row r="275" spans="1:10">
      <c r="A275" s="962">
        <v>151</v>
      </c>
      <c r="B275" s="963" t="s">
        <v>2867</v>
      </c>
      <c r="C275" s="968" t="s">
        <v>2363</v>
      </c>
      <c r="D275" s="962" t="s">
        <v>28</v>
      </c>
      <c r="E275" s="962"/>
      <c r="F275" s="964">
        <v>45627</v>
      </c>
      <c r="G275" s="964">
        <v>45672</v>
      </c>
      <c r="H275" s="965">
        <f t="shared" ca="1" si="4"/>
        <v>46</v>
      </c>
      <c r="I275" s="966" t="s">
        <v>2846</v>
      </c>
      <c r="J275" s="915" t="str">
        <f t="shared" si="5"/>
        <v>Clear</v>
      </c>
    </row>
    <row r="276" spans="1:10">
      <c r="A276" s="962">
        <v>152</v>
      </c>
      <c r="B276" s="963" t="s">
        <v>2867</v>
      </c>
      <c r="C276" s="968" t="s">
        <v>2364</v>
      </c>
      <c r="D276" s="962" t="s">
        <v>28</v>
      </c>
      <c r="E276" s="962"/>
      <c r="F276" s="964">
        <v>45627</v>
      </c>
      <c r="G276" s="964">
        <v>45688</v>
      </c>
      <c r="H276" s="965">
        <f t="shared" ca="1" si="4"/>
        <v>62</v>
      </c>
      <c r="I276" s="966" t="s">
        <v>2846</v>
      </c>
      <c r="J276" s="915" t="str">
        <f t="shared" si="5"/>
        <v>Clear</v>
      </c>
    </row>
    <row r="277" spans="1:10">
      <c r="A277" s="962">
        <v>153</v>
      </c>
      <c r="B277" s="963" t="s">
        <v>2867</v>
      </c>
      <c r="C277" s="968" t="s">
        <v>2365</v>
      </c>
      <c r="D277" s="962" t="s">
        <v>28</v>
      </c>
      <c r="E277" s="962"/>
      <c r="F277" s="964">
        <v>45627</v>
      </c>
      <c r="G277" s="964">
        <v>45720</v>
      </c>
      <c r="H277" s="965">
        <f t="shared" ca="1" si="4"/>
        <v>94</v>
      </c>
      <c r="I277" s="966" t="s">
        <v>2846</v>
      </c>
      <c r="J277" s="915" t="str">
        <f t="shared" si="5"/>
        <v>Clear</v>
      </c>
    </row>
    <row r="278" spans="1:10">
      <c r="A278" s="962">
        <v>154</v>
      </c>
      <c r="B278" s="963" t="s">
        <v>2867</v>
      </c>
      <c r="C278" s="968" t="s">
        <v>2372</v>
      </c>
      <c r="D278" s="962" t="s">
        <v>28</v>
      </c>
      <c r="E278" s="962"/>
      <c r="F278" s="964">
        <v>45627</v>
      </c>
      <c r="G278" s="964">
        <v>45681</v>
      </c>
      <c r="H278" s="965">
        <f t="shared" ca="1" si="4"/>
        <v>55</v>
      </c>
      <c r="I278" s="966" t="s">
        <v>2846</v>
      </c>
      <c r="J278" s="915" t="str">
        <f t="shared" si="5"/>
        <v>Clear</v>
      </c>
    </row>
    <row r="279" spans="1:10">
      <c r="A279" s="962">
        <v>155</v>
      </c>
      <c r="B279" s="963" t="s">
        <v>2867</v>
      </c>
      <c r="C279" s="968" t="s">
        <v>2373</v>
      </c>
      <c r="D279" s="962" t="s">
        <v>28</v>
      </c>
      <c r="E279" s="962"/>
      <c r="F279" s="964">
        <v>45627</v>
      </c>
      <c r="G279" s="964">
        <v>45688</v>
      </c>
      <c r="H279" s="965">
        <f t="shared" ca="1" si="4"/>
        <v>62</v>
      </c>
      <c r="I279" s="966" t="s">
        <v>2846</v>
      </c>
      <c r="J279" s="915" t="str">
        <f t="shared" si="5"/>
        <v>Clear</v>
      </c>
    </row>
    <row r="280" spans="1:10">
      <c r="A280" s="962">
        <v>156</v>
      </c>
      <c r="B280" s="963" t="s">
        <v>2867</v>
      </c>
      <c r="C280" s="968" t="s">
        <v>2374</v>
      </c>
      <c r="D280" s="962" t="s">
        <v>28</v>
      </c>
      <c r="E280" s="962"/>
      <c r="F280" s="964">
        <v>45627</v>
      </c>
      <c r="G280" s="964">
        <v>45720</v>
      </c>
      <c r="H280" s="965">
        <f t="shared" ca="1" si="4"/>
        <v>94</v>
      </c>
      <c r="I280" s="966" t="s">
        <v>2846</v>
      </c>
      <c r="J280" s="915" t="str">
        <f t="shared" si="5"/>
        <v>Clear</v>
      </c>
    </row>
    <row r="281" spans="1:10">
      <c r="A281" s="962">
        <v>157</v>
      </c>
      <c r="B281" s="963" t="s">
        <v>2867</v>
      </c>
      <c r="C281" s="968" t="s">
        <v>2375</v>
      </c>
      <c r="D281" s="962" t="s">
        <v>28</v>
      </c>
      <c r="E281" s="962"/>
      <c r="F281" s="964">
        <v>45627</v>
      </c>
      <c r="G281" s="964">
        <v>45703</v>
      </c>
      <c r="H281" s="965">
        <f t="shared" ca="1" si="4"/>
        <v>77</v>
      </c>
      <c r="I281" s="966" t="s">
        <v>2846</v>
      </c>
      <c r="J281" s="915" t="str">
        <f t="shared" si="5"/>
        <v>Clear</v>
      </c>
    </row>
    <row r="282" spans="1:10">
      <c r="A282" s="962">
        <v>158</v>
      </c>
      <c r="B282" s="963" t="s">
        <v>2867</v>
      </c>
      <c r="C282" s="968" t="s">
        <v>2376</v>
      </c>
      <c r="D282" s="962" t="s">
        <v>28</v>
      </c>
      <c r="E282" s="962"/>
      <c r="F282" s="964">
        <v>45627</v>
      </c>
      <c r="G282" s="964">
        <v>45746</v>
      </c>
      <c r="H282" s="965">
        <f t="shared" ca="1" si="4"/>
        <v>120</v>
      </c>
      <c r="I282" s="966" t="s">
        <v>2846</v>
      </c>
      <c r="J282" s="915" t="str">
        <f t="shared" si="5"/>
        <v>Clear</v>
      </c>
    </row>
    <row r="283" spans="1:10">
      <c r="A283" s="962">
        <v>159</v>
      </c>
      <c r="B283" s="963" t="s">
        <v>2867</v>
      </c>
      <c r="C283" s="968" t="s">
        <v>1208</v>
      </c>
      <c r="D283" s="962" t="s">
        <v>28</v>
      </c>
      <c r="E283" s="962"/>
      <c r="F283" s="964">
        <v>45627</v>
      </c>
      <c r="G283" s="964">
        <v>45672</v>
      </c>
      <c r="H283" s="965">
        <f t="shared" ca="1" si="4"/>
        <v>46</v>
      </c>
      <c r="I283" s="966" t="s">
        <v>2846</v>
      </c>
      <c r="J283" s="915" t="str">
        <f t="shared" si="5"/>
        <v>Clear</v>
      </c>
    </row>
    <row r="284" spans="1:10">
      <c r="A284" s="962">
        <v>160</v>
      </c>
      <c r="B284" s="963" t="s">
        <v>2867</v>
      </c>
      <c r="C284" s="968" t="s">
        <v>1214</v>
      </c>
      <c r="D284" s="962" t="s">
        <v>28</v>
      </c>
      <c r="E284" s="962"/>
      <c r="F284" s="964">
        <v>45631</v>
      </c>
      <c r="G284" s="964">
        <v>45733</v>
      </c>
      <c r="H284" s="965">
        <f t="shared" ca="1" si="4"/>
        <v>103</v>
      </c>
      <c r="I284" s="966" t="s">
        <v>2846</v>
      </c>
      <c r="J284" s="915" t="str">
        <f t="shared" si="5"/>
        <v>Clear</v>
      </c>
    </row>
    <row r="285" spans="1:10">
      <c r="A285" s="962">
        <v>161</v>
      </c>
      <c r="B285" s="963" t="s">
        <v>2867</v>
      </c>
      <c r="C285" s="968" t="s">
        <v>1931</v>
      </c>
      <c r="D285" s="962" t="s">
        <v>28</v>
      </c>
      <c r="E285" s="962"/>
      <c r="F285" s="964">
        <v>45631</v>
      </c>
      <c r="G285" s="964">
        <v>45808</v>
      </c>
      <c r="H285" s="965">
        <f t="shared" ca="1" si="4"/>
        <v>178</v>
      </c>
      <c r="I285" s="966" t="s">
        <v>2846</v>
      </c>
      <c r="J285" s="915" t="str">
        <f t="shared" si="5"/>
        <v>Clear</v>
      </c>
    </row>
    <row r="286" spans="1:10" ht="28.8">
      <c r="A286" s="962">
        <v>162</v>
      </c>
      <c r="B286" s="963" t="s">
        <v>2867</v>
      </c>
      <c r="C286" s="968" t="s">
        <v>1932</v>
      </c>
      <c r="D286" s="962" t="s">
        <v>28</v>
      </c>
      <c r="E286" s="962"/>
      <c r="F286" s="964">
        <v>45631</v>
      </c>
      <c r="G286" s="964">
        <v>45719</v>
      </c>
      <c r="H286" s="965">
        <f t="shared" ca="1" si="4"/>
        <v>89</v>
      </c>
      <c r="I286" s="966" t="s">
        <v>2868</v>
      </c>
      <c r="J286" s="915" t="str">
        <f t="shared" si="5"/>
        <v>Clear</v>
      </c>
    </row>
    <row r="287" spans="1:10">
      <c r="A287" s="962">
        <v>163</v>
      </c>
      <c r="B287" s="963" t="s">
        <v>2867</v>
      </c>
      <c r="C287" s="968" t="s">
        <v>1215</v>
      </c>
      <c r="D287" s="962" t="s">
        <v>28</v>
      </c>
      <c r="E287" s="962"/>
      <c r="F287" s="964">
        <v>45631</v>
      </c>
      <c r="G287" s="964">
        <v>45746</v>
      </c>
      <c r="H287" s="965">
        <f t="shared" ca="1" si="4"/>
        <v>116</v>
      </c>
      <c r="I287" s="966" t="s">
        <v>2846</v>
      </c>
      <c r="J287" s="915" t="str">
        <f t="shared" si="5"/>
        <v>Clear</v>
      </c>
    </row>
    <row r="288" spans="1:10">
      <c r="A288" s="962">
        <v>164</v>
      </c>
      <c r="B288" s="963" t="s">
        <v>2867</v>
      </c>
      <c r="C288" s="968" t="s">
        <v>1933</v>
      </c>
      <c r="D288" s="962" t="s">
        <v>28</v>
      </c>
      <c r="E288" s="962"/>
      <c r="F288" s="964">
        <v>45631</v>
      </c>
      <c r="G288" s="964">
        <v>45728</v>
      </c>
      <c r="H288" s="965">
        <f t="shared" ca="1" si="4"/>
        <v>98</v>
      </c>
      <c r="I288" s="966" t="s">
        <v>2846</v>
      </c>
      <c r="J288" s="915" t="str">
        <f t="shared" si="5"/>
        <v>Clear</v>
      </c>
    </row>
    <row r="289" spans="1:10">
      <c r="A289" s="962">
        <v>165</v>
      </c>
      <c r="B289" s="963" t="s">
        <v>2867</v>
      </c>
      <c r="C289" s="968" t="s">
        <v>1934</v>
      </c>
      <c r="D289" s="962" t="s">
        <v>28</v>
      </c>
      <c r="E289" s="962"/>
      <c r="F289" s="964">
        <v>45631</v>
      </c>
      <c r="G289" s="964">
        <v>45802</v>
      </c>
      <c r="H289" s="965">
        <f t="shared" ca="1" si="4"/>
        <v>172</v>
      </c>
      <c r="I289" s="966" t="s">
        <v>2846</v>
      </c>
      <c r="J289" s="915" t="str">
        <f t="shared" si="5"/>
        <v>Clear</v>
      </c>
    </row>
    <row r="290" spans="1:10">
      <c r="A290" s="962">
        <v>166</v>
      </c>
      <c r="B290" s="963" t="s">
        <v>2867</v>
      </c>
      <c r="C290" s="968" t="s">
        <v>1935</v>
      </c>
      <c r="D290" s="962" t="s">
        <v>28</v>
      </c>
      <c r="E290" s="962"/>
      <c r="F290" s="964">
        <v>45631</v>
      </c>
      <c r="G290" s="964"/>
      <c r="H290" s="965">
        <f t="shared" ca="1" si="4"/>
        <v>387</v>
      </c>
      <c r="I290" s="966" t="s">
        <v>2846</v>
      </c>
      <c r="J290" s="915" t="str">
        <f t="shared" si="5"/>
        <v>ROW</v>
      </c>
    </row>
    <row r="291" spans="1:10">
      <c r="A291" s="962">
        <v>167</v>
      </c>
      <c r="B291" s="963" t="s">
        <v>2867</v>
      </c>
      <c r="C291" s="968" t="s">
        <v>1936</v>
      </c>
      <c r="D291" s="962" t="s">
        <v>28</v>
      </c>
      <c r="E291" s="962"/>
      <c r="F291" s="964">
        <v>45631</v>
      </c>
      <c r="G291" s="900">
        <v>45785</v>
      </c>
      <c r="H291" s="965">
        <f t="shared" ca="1" si="4"/>
        <v>155</v>
      </c>
      <c r="I291" s="966" t="s">
        <v>2846</v>
      </c>
      <c r="J291" s="915" t="str">
        <f t="shared" si="5"/>
        <v>Clear</v>
      </c>
    </row>
    <row r="292" spans="1:10">
      <c r="A292" s="962">
        <v>168</v>
      </c>
      <c r="B292" s="963" t="s">
        <v>2867</v>
      </c>
      <c r="C292" s="968" t="s">
        <v>1937</v>
      </c>
      <c r="D292" s="962" t="s">
        <v>28</v>
      </c>
      <c r="E292" s="962"/>
      <c r="F292" s="964">
        <v>45631</v>
      </c>
      <c r="G292" s="964">
        <v>45826</v>
      </c>
      <c r="H292" s="965">
        <f t="shared" ca="1" si="4"/>
        <v>196</v>
      </c>
      <c r="I292" s="966" t="s">
        <v>2846</v>
      </c>
      <c r="J292" s="915" t="str">
        <f t="shared" si="5"/>
        <v>Clear</v>
      </c>
    </row>
    <row r="293" spans="1:10">
      <c r="A293" s="962">
        <v>169</v>
      </c>
      <c r="B293" s="963" t="s">
        <v>2867</v>
      </c>
      <c r="C293" s="968" t="s">
        <v>1216</v>
      </c>
      <c r="D293" s="962" t="s">
        <v>28</v>
      </c>
      <c r="E293" s="962"/>
      <c r="F293" s="964">
        <v>45631</v>
      </c>
      <c r="G293" s="964">
        <v>45826</v>
      </c>
      <c r="H293" s="965">
        <f t="shared" ca="1" si="4"/>
        <v>196</v>
      </c>
      <c r="I293" s="966" t="s">
        <v>2846</v>
      </c>
      <c r="J293" s="915" t="str">
        <f t="shared" si="5"/>
        <v>Clear</v>
      </c>
    </row>
    <row r="294" spans="1:10">
      <c r="A294" s="962">
        <v>170</v>
      </c>
      <c r="B294" s="963" t="s">
        <v>2867</v>
      </c>
      <c r="C294" s="968" t="s">
        <v>1217</v>
      </c>
      <c r="D294" s="962" t="s">
        <v>28</v>
      </c>
      <c r="E294" s="962"/>
      <c r="F294" s="964">
        <v>45632</v>
      </c>
      <c r="G294" s="964">
        <v>45756</v>
      </c>
      <c r="H294" s="965">
        <f t="shared" ca="1" si="4"/>
        <v>125</v>
      </c>
      <c r="I294" s="966" t="s">
        <v>2846</v>
      </c>
      <c r="J294" s="915" t="str">
        <f t="shared" si="5"/>
        <v>Clear</v>
      </c>
    </row>
    <row r="295" spans="1:10">
      <c r="A295" s="962">
        <v>171</v>
      </c>
      <c r="B295" s="963" t="s">
        <v>2867</v>
      </c>
      <c r="C295" s="968" t="s">
        <v>1219</v>
      </c>
      <c r="D295" s="962" t="s">
        <v>28</v>
      </c>
      <c r="E295" s="962"/>
      <c r="F295" s="964">
        <v>45632</v>
      </c>
      <c r="G295" s="964">
        <v>45756</v>
      </c>
      <c r="H295" s="965">
        <f t="shared" ca="1" si="4"/>
        <v>125</v>
      </c>
      <c r="I295" s="966" t="s">
        <v>2846</v>
      </c>
      <c r="J295" s="915" t="str">
        <f t="shared" si="5"/>
        <v>Clear</v>
      </c>
    </row>
    <row r="296" spans="1:10">
      <c r="A296" s="962">
        <v>172</v>
      </c>
      <c r="B296" s="963" t="s">
        <v>2867</v>
      </c>
      <c r="C296" s="968" t="s">
        <v>1939</v>
      </c>
      <c r="D296" s="962" t="s">
        <v>28</v>
      </c>
      <c r="E296" s="962"/>
      <c r="F296" s="964">
        <v>45632</v>
      </c>
      <c r="G296" s="964">
        <v>45756</v>
      </c>
      <c r="H296" s="965">
        <f t="shared" ca="1" si="4"/>
        <v>125</v>
      </c>
      <c r="I296" s="966" t="s">
        <v>2846</v>
      </c>
      <c r="J296" s="915" t="str">
        <f t="shared" si="5"/>
        <v>Clear</v>
      </c>
    </row>
    <row r="297" spans="1:10">
      <c r="A297" s="962">
        <v>173</v>
      </c>
      <c r="B297" s="963" t="s">
        <v>2867</v>
      </c>
      <c r="C297" s="968" t="s">
        <v>1941</v>
      </c>
      <c r="D297" s="962" t="s">
        <v>28</v>
      </c>
      <c r="E297" s="962"/>
      <c r="F297" s="964">
        <v>45632</v>
      </c>
      <c r="G297" s="964">
        <v>45840</v>
      </c>
      <c r="H297" s="965">
        <f t="shared" ca="1" si="4"/>
        <v>209</v>
      </c>
      <c r="I297" s="966" t="s">
        <v>2846</v>
      </c>
      <c r="J297" s="915" t="str">
        <f t="shared" si="5"/>
        <v>Clear</v>
      </c>
    </row>
    <row r="298" spans="1:10">
      <c r="A298" s="962">
        <v>174</v>
      </c>
      <c r="B298" s="963" t="s">
        <v>2867</v>
      </c>
      <c r="C298" s="968" t="s">
        <v>1220</v>
      </c>
      <c r="D298" s="962" t="s">
        <v>28</v>
      </c>
      <c r="E298" s="962"/>
      <c r="F298" s="964">
        <v>45632</v>
      </c>
      <c r="G298" s="964">
        <v>45838</v>
      </c>
      <c r="H298" s="965">
        <f t="shared" ca="1" si="4"/>
        <v>207</v>
      </c>
      <c r="I298" s="966" t="s">
        <v>2846</v>
      </c>
      <c r="J298" s="915" t="str">
        <f t="shared" si="5"/>
        <v>Clear</v>
      </c>
    </row>
    <row r="299" spans="1:10">
      <c r="A299" s="962">
        <v>175</v>
      </c>
      <c r="B299" s="963" t="s">
        <v>2867</v>
      </c>
      <c r="C299" s="968" t="s">
        <v>1221</v>
      </c>
      <c r="D299" s="962" t="s">
        <v>28</v>
      </c>
      <c r="E299" s="962"/>
      <c r="F299" s="964">
        <v>45632</v>
      </c>
      <c r="G299" s="964">
        <v>45838</v>
      </c>
      <c r="H299" s="965">
        <f t="shared" ca="1" si="4"/>
        <v>207</v>
      </c>
      <c r="I299" s="966" t="s">
        <v>2846</v>
      </c>
      <c r="J299" s="915" t="str">
        <f t="shared" si="5"/>
        <v>Clear</v>
      </c>
    </row>
    <row r="300" spans="1:10">
      <c r="A300" s="962">
        <v>176</v>
      </c>
      <c r="B300" s="963" t="s">
        <v>2867</v>
      </c>
      <c r="C300" s="968" t="s">
        <v>1222</v>
      </c>
      <c r="D300" s="962" t="s">
        <v>28</v>
      </c>
      <c r="E300" s="962"/>
      <c r="F300" s="964">
        <v>45632</v>
      </c>
      <c r="G300" s="964">
        <v>45838</v>
      </c>
      <c r="H300" s="965">
        <f t="shared" ca="1" si="4"/>
        <v>207</v>
      </c>
      <c r="I300" s="966" t="s">
        <v>2846</v>
      </c>
      <c r="J300" s="915" t="str">
        <f t="shared" si="5"/>
        <v>Clear</v>
      </c>
    </row>
    <row r="301" spans="1:10">
      <c r="A301" s="962">
        <v>177</v>
      </c>
      <c r="B301" s="963" t="s">
        <v>2867</v>
      </c>
      <c r="C301" s="968" t="s">
        <v>1947</v>
      </c>
      <c r="D301" s="962" t="s">
        <v>28</v>
      </c>
      <c r="E301" s="962"/>
      <c r="F301" s="964">
        <v>45632</v>
      </c>
      <c r="G301" s="964">
        <v>45756</v>
      </c>
      <c r="H301" s="965">
        <f t="shared" ca="1" si="4"/>
        <v>125</v>
      </c>
      <c r="I301" s="966" t="s">
        <v>2846</v>
      </c>
      <c r="J301" s="915" t="str">
        <f t="shared" si="5"/>
        <v>Clear</v>
      </c>
    </row>
    <row r="302" spans="1:10">
      <c r="A302" s="962">
        <v>178</v>
      </c>
      <c r="B302" s="963" t="s">
        <v>2867</v>
      </c>
      <c r="C302" s="968" t="s">
        <v>1224</v>
      </c>
      <c r="D302" s="962" t="s">
        <v>28</v>
      </c>
      <c r="E302" s="962"/>
      <c r="F302" s="964">
        <v>45632</v>
      </c>
      <c r="G302" s="964">
        <v>45838</v>
      </c>
      <c r="H302" s="965">
        <f t="shared" ca="1" si="4"/>
        <v>207</v>
      </c>
      <c r="I302" s="966" t="s">
        <v>2846</v>
      </c>
      <c r="J302" s="915" t="str">
        <f t="shared" si="5"/>
        <v>Clear</v>
      </c>
    </row>
    <row r="303" spans="1:10">
      <c r="A303" s="962">
        <v>179</v>
      </c>
      <c r="B303" s="963" t="s">
        <v>2867</v>
      </c>
      <c r="C303" s="968" t="s">
        <v>1225</v>
      </c>
      <c r="D303" s="962" t="s">
        <v>28</v>
      </c>
      <c r="E303" s="962"/>
      <c r="F303" s="964">
        <v>45632</v>
      </c>
      <c r="G303" s="964">
        <v>45838</v>
      </c>
      <c r="H303" s="965">
        <f t="shared" ca="1" si="4"/>
        <v>207</v>
      </c>
      <c r="I303" s="966" t="s">
        <v>2846</v>
      </c>
      <c r="J303" s="915" t="str">
        <f t="shared" si="5"/>
        <v>Clear</v>
      </c>
    </row>
    <row r="304" spans="1:10">
      <c r="A304" s="962">
        <v>180</v>
      </c>
      <c r="B304" s="963" t="s">
        <v>2867</v>
      </c>
      <c r="C304" s="968" t="s">
        <v>1226</v>
      </c>
      <c r="D304" s="962" t="s">
        <v>28</v>
      </c>
      <c r="E304" s="962"/>
      <c r="F304" s="964">
        <v>45632</v>
      </c>
      <c r="G304" s="964"/>
      <c r="H304" s="965">
        <f t="shared" ca="1" si="4"/>
        <v>386</v>
      </c>
      <c r="I304" s="966" t="s">
        <v>2846</v>
      </c>
      <c r="J304" s="915" t="str">
        <f t="shared" si="5"/>
        <v>ROW</v>
      </c>
    </row>
    <row r="305" spans="1:10">
      <c r="A305" s="962">
        <v>181</v>
      </c>
      <c r="B305" s="963" t="s">
        <v>2867</v>
      </c>
      <c r="C305" s="968" t="s">
        <v>1948</v>
      </c>
      <c r="D305" s="962" t="s">
        <v>28</v>
      </c>
      <c r="E305" s="962"/>
      <c r="F305" s="964">
        <v>45632</v>
      </c>
      <c r="G305" s="964"/>
      <c r="H305" s="965">
        <f t="shared" ca="1" si="4"/>
        <v>386</v>
      </c>
      <c r="I305" s="966" t="s">
        <v>2846</v>
      </c>
      <c r="J305" s="915" t="str">
        <f t="shared" si="5"/>
        <v>ROW</v>
      </c>
    </row>
    <row r="306" spans="1:10">
      <c r="A306" s="962">
        <v>182</v>
      </c>
      <c r="B306" s="963" t="s">
        <v>2867</v>
      </c>
      <c r="C306" s="968" t="s">
        <v>1961</v>
      </c>
      <c r="D306" s="962" t="s">
        <v>28</v>
      </c>
      <c r="E306" s="962"/>
      <c r="F306" s="964">
        <v>45632</v>
      </c>
      <c r="G306" s="964"/>
      <c r="H306" s="965">
        <f t="shared" ca="1" si="4"/>
        <v>386</v>
      </c>
      <c r="I306" s="966" t="s">
        <v>2846</v>
      </c>
      <c r="J306" s="915" t="str">
        <f t="shared" si="5"/>
        <v>ROW</v>
      </c>
    </row>
    <row r="307" spans="1:10">
      <c r="A307" s="962">
        <v>183</v>
      </c>
      <c r="B307" s="963" t="s">
        <v>2867</v>
      </c>
      <c r="C307" s="968" t="s">
        <v>1962</v>
      </c>
      <c r="D307" s="962" t="s">
        <v>28</v>
      </c>
      <c r="E307" s="962"/>
      <c r="F307" s="964">
        <v>45632</v>
      </c>
      <c r="G307" s="964"/>
      <c r="H307" s="965">
        <f t="shared" ca="1" si="4"/>
        <v>386</v>
      </c>
      <c r="I307" s="966" t="s">
        <v>2846</v>
      </c>
      <c r="J307" s="915" t="str">
        <f t="shared" si="5"/>
        <v>ROW</v>
      </c>
    </row>
    <row r="308" spans="1:10">
      <c r="A308" s="962">
        <v>184</v>
      </c>
      <c r="B308" s="963" t="s">
        <v>2867</v>
      </c>
      <c r="C308" s="968" t="s">
        <v>1963</v>
      </c>
      <c r="D308" s="962" t="s">
        <v>28</v>
      </c>
      <c r="E308" s="962"/>
      <c r="F308" s="964">
        <v>45632</v>
      </c>
      <c r="G308" s="964"/>
      <c r="H308" s="965">
        <f t="shared" ca="1" si="4"/>
        <v>386</v>
      </c>
      <c r="I308" s="966" t="s">
        <v>2846</v>
      </c>
      <c r="J308" s="915" t="str">
        <f t="shared" si="5"/>
        <v>ROW</v>
      </c>
    </row>
    <row r="309" spans="1:10">
      <c r="A309" s="962">
        <v>185</v>
      </c>
      <c r="B309" s="963" t="s">
        <v>2867</v>
      </c>
      <c r="C309" s="968" t="s">
        <v>1228</v>
      </c>
      <c r="D309" s="962" t="s">
        <v>28</v>
      </c>
      <c r="E309" s="962"/>
      <c r="F309" s="964">
        <v>45632</v>
      </c>
      <c r="G309" s="964">
        <v>45756</v>
      </c>
      <c r="H309" s="965">
        <f t="shared" ca="1" si="4"/>
        <v>125</v>
      </c>
      <c r="I309" s="966" t="s">
        <v>2846</v>
      </c>
      <c r="J309" s="915" t="str">
        <f t="shared" si="5"/>
        <v>Clear</v>
      </c>
    </row>
    <row r="310" spans="1:10">
      <c r="A310" s="962">
        <v>186</v>
      </c>
      <c r="B310" s="963" t="s">
        <v>2867</v>
      </c>
      <c r="C310" s="968" t="s">
        <v>1229</v>
      </c>
      <c r="D310" s="962" t="s">
        <v>28</v>
      </c>
      <c r="E310" s="962"/>
      <c r="F310" s="964">
        <v>45632</v>
      </c>
      <c r="G310" s="964"/>
      <c r="H310" s="965">
        <f t="shared" ca="1" si="4"/>
        <v>386</v>
      </c>
      <c r="I310" s="966" t="s">
        <v>2846</v>
      </c>
      <c r="J310" s="915" t="str">
        <f t="shared" si="5"/>
        <v>ROW</v>
      </c>
    </row>
    <row r="311" spans="1:10">
      <c r="A311" s="962">
        <v>187</v>
      </c>
      <c r="B311" s="963" t="s">
        <v>2867</v>
      </c>
      <c r="C311" s="968" t="s">
        <v>1968</v>
      </c>
      <c r="D311" s="962" t="s">
        <v>28</v>
      </c>
      <c r="E311" s="962"/>
      <c r="F311" s="964">
        <v>45632</v>
      </c>
      <c r="G311" s="964">
        <v>45756</v>
      </c>
      <c r="H311" s="965">
        <f t="shared" ca="1" si="4"/>
        <v>125</v>
      </c>
      <c r="I311" s="966" t="s">
        <v>2846</v>
      </c>
      <c r="J311" s="915" t="str">
        <f t="shared" si="5"/>
        <v>Clear</v>
      </c>
    </row>
    <row r="312" spans="1:10">
      <c r="A312" s="962">
        <v>188</v>
      </c>
      <c r="B312" s="963" t="s">
        <v>2867</v>
      </c>
      <c r="C312" s="968" t="s">
        <v>1969</v>
      </c>
      <c r="D312" s="962" t="s">
        <v>28</v>
      </c>
      <c r="E312" s="962"/>
      <c r="F312" s="964">
        <v>45632</v>
      </c>
      <c r="G312" s="964">
        <v>45756</v>
      </c>
      <c r="H312" s="965">
        <f t="shared" ca="1" si="4"/>
        <v>125</v>
      </c>
      <c r="I312" s="966" t="s">
        <v>2846</v>
      </c>
      <c r="J312" s="915" t="str">
        <f t="shared" si="5"/>
        <v>Clear</v>
      </c>
    </row>
    <row r="313" spans="1:10">
      <c r="A313" s="962">
        <v>189</v>
      </c>
      <c r="B313" s="963" t="s">
        <v>2867</v>
      </c>
      <c r="C313" s="968" t="s">
        <v>1970</v>
      </c>
      <c r="D313" s="962" t="s">
        <v>28</v>
      </c>
      <c r="E313" s="962"/>
      <c r="F313" s="964">
        <v>45632</v>
      </c>
      <c r="G313" s="964">
        <v>45808</v>
      </c>
      <c r="H313" s="965">
        <f t="shared" ca="1" si="4"/>
        <v>177</v>
      </c>
      <c r="I313" s="966" t="s">
        <v>2846</v>
      </c>
      <c r="J313" s="915" t="str">
        <f t="shared" si="5"/>
        <v>Clear</v>
      </c>
    </row>
    <row r="314" spans="1:10">
      <c r="A314" s="962">
        <v>190</v>
      </c>
      <c r="B314" s="963" t="s">
        <v>2867</v>
      </c>
      <c r="C314" s="968" t="s">
        <v>2009</v>
      </c>
      <c r="D314" s="962" t="s">
        <v>28</v>
      </c>
      <c r="E314" s="962"/>
      <c r="F314" s="964">
        <v>45632</v>
      </c>
      <c r="G314" s="964"/>
      <c r="H314" s="965">
        <f t="shared" ca="1" si="4"/>
        <v>386</v>
      </c>
      <c r="I314" s="966" t="s">
        <v>2846</v>
      </c>
      <c r="J314" s="915" t="str">
        <f t="shared" si="5"/>
        <v>ROW</v>
      </c>
    </row>
    <row r="315" spans="1:10">
      <c r="A315" s="962">
        <v>191</v>
      </c>
      <c r="B315" s="963" t="s">
        <v>2867</v>
      </c>
      <c r="C315" s="968" t="s">
        <v>2011</v>
      </c>
      <c r="D315" s="962" t="s">
        <v>28</v>
      </c>
      <c r="E315" s="962"/>
      <c r="F315" s="964">
        <v>45632</v>
      </c>
      <c r="G315" s="964">
        <v>45808</v>
      </c>
      <c r="H315" s="965">
        <f t="shared" ca="1" si="4"/>
        <v>177</v>
      </c>
      <c r="I315" s="966" t="s">
        <v>2846</v>
      </c>
      <c r="J315" s="915" t="str">
        <f t="shared" si="5"/>
        <v>Clear</v>
      </c>
    </row>
    <row r="316" spans="1:10">
      <c r="A316" s="962">
        <v>192</v>
      </c>
      <c r="B316" s="963" t="s">
        <v>2867</v>
      </c>
      <c r="C316" s="968" t="s">
        <v>2012</v>
      </c>
      <c r="D316" s="962" t="s">
        <v>28</v>
      </c>
      <c r="E316" s="962"/>
      <c r="F316" s="964">
        <v>45632</v>
      </c>
      <c r="G316" s="964">
        <v>45808</v>
      </c>
      <c r="H316" s="965">
        <f t="shared" ca="1" si="4"/>
        <v>177</v>
      </c>
      <c r="I316" s="966" t="s">
        <v>2846</v>
      </c>
      <c r="J316" s="915" t="str">
        <f t="shared" si="5"/>
        <v>Clear</v>
      </c>
    </row>
    <row r="317" spans="1:10">
      <c r="A317" s="962">
        <v>193</v>
      </c>
      <c r="B317" s="963" t="s">
        <v>2867</v>
      </c>
      <c r="C317" s="968" t="s">
        <v>2013</v>
      </c>
      <c r="D317" s="962" t="s">
        <v>28</v>
      </c>
      <c r="E317" s="962"/>
      <c r="F317" s="964">
        <v>45632</v>
      </c>
      <c r="G317" s="964">
        <v>45847</v>
      </c>
      <c r="H317" s="965">
        <f t="shared" ref="H317:H346" ca="1" si="6">+(IF(G317=0,TODAY(),G317)-F317)+1</f>
        <v>216</v>
      </c>
      <c r="I317" s="966" t="s">
        <v>2846</v>
      </c>
      <c r="J317" s="915" t="str">
        <f t="shared" ref="J317:J375" si="7">IF(G317&gt;=1,"Clear","ROW")</f>
        <v>Clear</v>
      </c>
    </row>
    <row r="318" spans="1:10">
      <c r="A318" s="962">
        <v>194</v>
      </c>
      <c r="B318" s="963" t="s">
        <v>2867</v>
      </c>
      <c r="C318" s="968" t="s">
        <v>2014</v>
      </c>
      <c r="D318" s="962" t="s">
        <v>28</v>
      </c>
      <c r="E318" s="962"/>
      <c r="F318" s="964">
        <v>45632</v>
      </c>
      <c r="G318" s="964">
        <v>45847</v>
      </c>
      <c r="H318" s="965">
        <f t="shared" ca="1" si="6"/>
        <v>216</v>
      </c>
      <c r="I318" s="966" t="s">
        <v>2846</v>
      </c>
      <c r="J318" s="915" t="str">
        <f t="shared" si="7"/>
        <v>Clear</v>
      </c>
    </row>
    <row r="319" spans="1:10">
      <c r="A319" s="962">
        <v>195</v>
      </c>
      <c r="B319" s="963" t="s">
        <v>2867</v>
      </c>
      <c r="C319" s="968" t="s">
        <v>2015</v>
      </c>
      <c r="D319" s="962" t="s">
        <v>28</v>
      </c>
      <c r="E319" s="962"/>
      <c r="F319" s="964">
        <v>45632</v>
      </c>
      <c r="G319" s="964">
        <v>45847</v>
      </c>
      <c r="H319" s="965">
        <f t="shared" ca="1" si="6"/>
        <v>216</v>
      </c>
      <c r="I319" s="966" t="s">
        <v>2846</v>
      </c>
      <c r="J319" s="915" t="str">
        <f t="shared" si="7"/>
        <v>Clear</v>
      </c>
    </row>
    <row r="320" spans="1:10">
      <c r="A320" s="962">
        <v>196</v>
      </c>
      <c r="B320" s="963" t="s">
        <v>2867</v>
      </c>
      <c r="C320" s="968" t="s">
        <v>2016</v>
      </c>
      <c r="D320" s="962" t="s">
        <v>28</v>
      </c>
      <c r="E320" s="962"/>
      <c r="F320" s="964">
        <v>45632</v>
      </c>
      <c r="G320" s="964">
        <v>45847</v>
      </c>
      <c r="H320" s="965">
        <f t="shared" ca="1" si="6"/>
        <v>216</v>
      </c>
      <c r="I320" s="966" t="s">
        <v>2846</v>
      </c>
      <c r="J320" s="915" t="str">
        <f t="shared" si="7"/>
        <v>Clear</v>
      </c>
    </row>
    <row r="321" spans="1:10">
      <c r="A321" s="962">
        <v>197</v>
      </c>
      <c r="B321" s="963" t="s">
        <v>2867</v>
      </c>
      <c r="C321" s="968" t="s">
        <v>2017</v>
      </c>
      <c r="D321" s="962" t="s">
        <v>28</v>
      </c>
      <c r="E321" s="962"/>
      <c r="F321" s="964">
        <v>45632</v>
      </c>
      <c r="G321" s="964">
        <v>45847</v>
      </c>
      <c r="H321" s="965">
        <f t="shared" ca="1" si="6"/>
        <v>216</v>
      </c>
      <c r="I321" s="966" t="s">
        <v>2846</v>
      </c>
      <c r="J321" s="915" t="str">
        <f t="shared" si="7"/>
        <v>Clear</v>
      </c>
    </row>
    <row r="322" spans="1:10">
      <c r="A322" s="962">
        <v>198</v>
      </c>
      <c r="B322" s="963" t="s">
        <v>2867</v>
      </c>
      <c r="C322" s="968" t="s">
        <v>2018</v>
      </c>
      <c r="D322" s="962" t="s">
        <v>28</v>
      </c>
      <c r="E322" s="962"/>
      <c r="F322" s="964">
        <v>45632</v>
      </c>
      <c r="G322" s="964"/>
      <c r="H322" s="965">
        <f t="shared" ca="1" si="6"/>
        <v>386</v>
      </c>
      <c r="I322" s="966" t="s">
        <v>2846</v>
      </c>
      <c r="J322" s="915" t="str">
        <f t="shared" si="7"/>
        <v>ROW</v>
      </c>
    </row>
    <row r="323" spans="1:10">
      <c r="A323" s="962">
        <v>199</v>
      </c>
      <c r="B323" s="963" t="s">
        <v>2867</v>
      </c>
      <c r="C323" s="968" t="s">
        <v>2019</v>
      </c>
      <c r="D323" s="962" t="s">
        <v>28</v>
      </c>
      <c r="E323" s="962"/>
      <c r="F323" s="964">
        <v>45632</v>
      </c>
      <c r="G323" s="964"/>
      <c r="H323" s="965">
        <f t="shared" ca="1" si="6"/>
        <v>386</v>
      </c>
      <c r="I323" s="966" t="s">
        <v>2846</v>
      </c>
      <c r="J323" s="915" t="str">
        <f t="shared" si="7"/>
        <v>ROW</v>
      </c>
    </row>
    <row r="324" spans="1:10">
      <c r="A324" s="962">
        <v>200</v>
      </c>
      <c r="B324" s="963" t="s">
        <v>2867</v>
      </c>
      <c r="C324" s="968" t="s">
        <v>2020</v>
      </c>
      <c r="D324" s="962" t="s">
        <v>28</v>
      </c>
      <c r="E324" s="962"/>
      <c r="F324" s="964">
        <v>45632</v>
      </c>
      <c r="G324" s="964"/>
      <c r="H324" s="965">
        <f t="shared" ca="1" si="6"/>
        <v>386</v>
      </c>
      <c r="I324" s="966" t="s">
        <v>2846</v>
      </c>
      <c r="J324" s="915" t="str">
        <f t="shared" si="7"/>
        <v>ROW</v>
      </c>
    </row>
    <row r="325" spans="1:10">
      <c r="A325" s="962">
        <v>201</v>
      </c>
      <c r="B325" s="963" t="s">
        <v>2867</v>
      </c>
      <c r="C325" s="968" t="s">
        <v>2021</v>
      </c>
      <c r="D325" s="962" t="s">
        <v>28</v>
      </c>
      <c r="E325" s="962"/>
      <c r="F325" s="964">
        <v>45632</v>
      </c>
      <c r="G325" s="964"/>
      <c r="H325" s="965">
        <f t="shared" ca="1" si="6"/>
        <v>386</v>
      </c>
      <c r="I325" s="966" t="s">
        <v>2846</v>
      </c>
      <c r="J325" s="915" t="str">
        <f t="shared" si="7"/>
        <v>ROW</v>
      </c>
    </row>
    <row r="326" spans="1:10">
      <c r="A326" s="962">
        <v>202</v>
      </c>
      <c r="B326" s="963" t="s">
        <v>2867</v>
      </c>
      <c r="C326" s="968" t="s">
        <v>2022</v>
      </c>
      <c r="D326" s="962" t="s">
        <v>28</v>
      </c>
      <c r="E326" s="962"/>
      <c r="F326" s="964">
        <v>45632</v>
      </c>
      <c r="G326" s="964"/>
      <c r="H326" s="965">
        <f t="shared" ca="1" si="6"/>
        <v>386</v>
      </c>
      <c r="I326" s="966" t="s">
        <v>2846</v>
      </c>
      <c r="J326" s="915" t="str">
        <f t="shared" si="7"/>
        <v>ROW</v>
      </c>
    </row>
    <row r="327" spans="1:10">
      <c r="A327" s="962">
        <v>203</v>
      </c>
      <c r="B327" s="963" t="s">
        <v>2867</v>
      </c>
      <c r="C327" s="968" t="s">
        <v>2023</v>
      </c>
      <c r="D327" s="962" t="s">
        <v>28</v>
      </c>
      <c r="E327" s="962"/>
      <c r="F327" s="964">
        <v>45632</v>
      </c>
      <c r="G327" s="964"/>
      <c r="H327" s="965">
        <f t="shared" ca="1" si="6"/>
        <v>386</v>
      </c>
      <c r="I327" s="966" t="s">
        <v>2846</v>
      </c>
      <c r="J327" s="915" t="str">
        <f t="shared" si="7"/>
        <v>ROW</v>
      </c>
    </row>
    <row r="328" spans="1:10">
      <c r="A328" s="962">
        <v>204</v>
      </c>
      <c r="B328" s="963" t="s">
        <v>2867</v>
      </c>
      <c r="C328" s="968" t="s">
        <v>2024</v>
      </c>
      <c r="D328" s="962" t="s">
        <v>28</v>
      </c>
      <c r="E328" s="962"/>
      <c r="F328" s="964">
        <v>45632</v>
      </c>
      <c r="G328" s="964">
        <v>45847</v>
      </c>
      <c r="H328" s="965">
        <f t="shared" ca="1" si="6"/>
        <v>216</v>
      </c>
      <c r="I328" s="966" t="s">
        <v>2846</v>
      </c>
      <c r="J328" s="915" t="str">
        <f t="shared" si="7"/>
        <v>Clear</v>
      </c>
    </row>
    <row r="329" spans="1:10">
      <c r="A329" s="962">
        <v>205</v>
      </c>
      <c r="B329" s="963" t="s">
        <v>2867</v>
      </c>
      <c r="C329" s="968" t="s">
        <v>2025</v>
      </c>
      <c r="D329" s="962" t="s">
        <v>28</v>
      </c>
      <c r="E329" s="962"/>
      <c r="F329" s="964">
        <v>45632</v>
      </c>
      <c r="G329" s="964">
        <v>45847</v>
      </c>
      <c r="H329" s="965">
        <f t="shared" ca="1" si="6"/>
        <v>216</v>
      </c>
      <c r="I329" s="966" t="s">
        <v>2846</v>
      </c>
      <c r="J329" s="915" t="str">
        <f t="shared" si="7"/>
        <v>Clear</v>
      </c>
    </row>
    <row r="330" spans="1:10">
      <c r="A330" s="962">
        <v>206</v>
      </c>
      <c r="B330" s="963" t="s">
        <v>2867</v>
      </c>
      <c r="C330" s="968" t="s">
        <v>2034</v>
      </c>
      <c r="D330" s="962" t="s">
        <v>28</v>
      </c>
      <c r="E330" s="962"/>
      <c r="F330" s="964">
        <v>45632</v>
      </c>
      <c r="G330" s="964">
        <v>45756</v>
      </c>
      <c r="H330" s="965">
        <f t="shared" ca="1" si="6"/>
        <v>125</v>
      </c>
      <c r="I330" s="966" t="s">
        <v>2846</v>
      </c>
      <c r="J330" s="915" t="str">
        <f t="shared" si="7"/>
        <v>Clear</v>
      </c>
    </row>
    <row r="331" spans="1:10">
      <c r="A331" s="962">
        <v>207</v>
      </c>
      <c r="B331" s="963" t="s">
        <v>2867</v>
      </c>
      <c r="C331" s="968" t="s">
        <v>2035</v>
      </c>
      <c r="D331" s="962" t="s">
        <v>28</v>
      </c>
      <c r="E331" s="962"/>
      <c r="F331" s="964">
        <v>45632</v>
      </c>
      <c r="G331" s="964"/>
      <c r="H331" s="965">
        <f t="shared" ca="1" si="6"/>
        <v>386</v>
      </c>
      <c r="I331" s="966" t="s">
        <v>2846</v>
      </c>
      <c r="J331" s="915" t="str">
        <f t="shared" si="7"/>
        <v>ROW</v>
      </c>
    </row>
    <row r="332" spans="1:10">
      <c r="A332" s="962">
        <v>208</v>
      </c>
      <c r="B332" s="963" t="s">
        <v>2867</v>
      </c>
      <c r="C332" s="968" t="s">
        <v>2036</v>
      </c>
      <c r="D332" s="962" t="s">
        <v>28</v>
      </c>
      <c r="E332" s="962"/>
      <c r="F332" s="964">
        <v>45632</v>
      </c>
      <c r="G332" s="964"/>
      <c r="H332" s="965">
        <f t="shared" ca="1" si="6"/>
        <v>386</v>
      </c>
      <c r="I332" s="966" t="s">
        <v>2846</v>
      </c>
      <c r="J332" s="915" t="str">
        <f t="shared" si="7"/>
        <v>ROW</v>
      </c>
    </row>
    <row r="333" spans="1:10">
      <c r="A333" s="962">
        <v>209</v>
      </c>
      <c r="B333" s="963" t="s">
        <v>2867</v>
      </c>
      <c r="C333" s="968" t="s">
        <v>2039</v>
      </c>
      <c r="D333" s="962" t="s">
        <v>28</v>
      </c>
      <c r="E333" s="962"/>
      <c r="F333" s="964">
        <v>45632</v>
      </c>
      <c r="G333" s="964">
        <v>45756</v>
      </c>
      <c r="H333" s="965">
        <f t="shared" ca="1" si="6"/>
        <v>125</v>
      </c>
      <c r="I333" s="966" t="s">
        <v>2846</v>
      </c>
      <c r="J333" s="915" t="str">
        <f t="shared" si="7"/>
        <v>Clear</v>
      </c>
    </row>
    <row r="334" spans="1:10">
      <c r="A334" s="962">
        <v>210</v>
      </c>
      <c r="B334" s="963" t="s">
        <v>2867</v>
      </c>
      <c r="C334" s="968" t="s">
        <v>2040</v>
      </c>
      <c r="D334" s="962" t="s">
        <v>28</v>
      </c>
      <c r="E334" s="962"/>
      <c r="F334" s="964">
        <v>45632</v>
      </c>
      <c r="G334" s="964">
        <v>45756</v>
      </c>
      <c r="H334" s="965">
        <f t="shared" ca="1" si="6"/>
        <v>125</v>
      </c>
      <c r="I334" s="966" t="s">
        <v>2846</v>
      </c>
      <c r="J334" s="915" t="str">
        <f t="shared" si="7"/>
        <v>Clear</v>
      </c>
    </row>
    <row r="335" spans="1:10">
      <c r="A335" s="962">
        <v>211</v>
      </c>
      <c r="B335" s="963" t="s">
        <v>2867</v>
      </c>
      <c r="C335" s="968" t="s">
        <v>2051</v>
      </c>
      <c r="D335" s="962" t="s">
        <v>28</v>
      </c>
      <c r="E335" s="962"/>
      <c r="F335" s="964">
        <v>45632</v>
      </c>
      <c r="G335" s="964">
        <v>45756</v>
      </c>
      <c r="H335" s="965">
        <f t="shared" ca="1" si="6"/>
        <v>125</v>
      </c>
      <c r="I335" s="966" t="s">
        <v>2846</v>
      </c>
      <c r="J335" s="915" t="str">
        <f t="shared" si="7"/>
        <v>Clear</v>
      </c>
    </row>
    <row r="336" spans="1:10">
      <c r="A336" s="962">
        <v>212</v>
      </c>
      <c r="B336" s="963" t="s">
        <v>2867</v>
      </c>
      <c r="C336" s="968" t="s">
        <v>2052</v>
      </c>
      <c r="D336" s="962" t="s">
        <v>28</v>
      </c>
      <c r="E336" s="962"/>
      <c r="F336" s="964">
        <v>45632</v>
      </c>
      <c r="G336" s="964">
        <v>45756</v>
      </c>
      <c r="H336" s="965">
        <f t="shared" ca="1" si="6"/>
        <v>125</v>
      </c>
      <c r="I336" s="966" t="s">
        <v>2846</v>
      </c>
      <c r="J336" s="915" t="str">
        <f t="shared" si="7"/>
        <v>Clear</v>
      </c>
    </row>
    <row r="337" spans="1:10">
      <c r="A337" s="962">
        <v>213</v>
      </c>
      <c r="B337" s="963" t="s">
        <v>2867</v>
      </c>
      <c r="C337" s="968" t="s">
        <v>1240</v>
      </c>
      <c r="D337" s="962" t="s">
        <v>28</v>
      </c>
      <c r="E337" s="962"/>
      <c r="F337" s="964">
        <v>45632</v>
      </c>
      <c r="G337" s="964">
        <v>45684</v>
      </c>
      <c r="H337" s="965">
        <f t="shared" ca="1" si="6"/>
        <v>53</v>
      </c>
      <c r="I337" s="966" t="s">
        <v>2846</v>
      </c>
      <c r="J337" s="915" t="str">
        <f t="shared" si="7"/>
        <v>Clear</v>
      </c>
    </row>
    <row r="338" spans="1:10">
      <c r="A338" s="962">
        <v>214</v>
      </c>
      <c r="B338" s="963" t="s">
        <v>2867</v>
      </c>
      <c r="C338" s="968" t="s">
        <v>2057</v>
      </c>
      <c r="D338" s="962" t="s">
        <v>28</v>
      </c>
      <c r="E338" s="962"/>
      <c r="F338" s="964">
        <v>45632</v>
      </c>
      <c r="G338" s="964">
        <v>45670</v>
      </c>
      <c r="H338" s="965">
        <f t="shared" ca="1" si="6"/>
        <v>39</v>
      </c>
      <c r="I338" s="966" t="s">
        <v>2846</v>
      </c>
      <c r="J338" s="915" t="str">
        <f t="shared" si="7"/>
        <v>Clear</v>
      </c>
    </row>
    <row r="339" spans="1:10">
      <c r="A339" s="962">
        <v>215</v>
      </c>
      <c r="B339" s="963" t="s">
        <v>2867</v>
      </c>
      <c r="C339" s="968" t="s">
        <v>2060</v>
      </c>
      <c r="D339" s="962" t="s">
        <v>28</v>
      </c>
      <c r="E339" s="962"/>
      <c r="F339" s="964">
        <v>45632</v>
      </c>
      <c r="G339" s="964">
        <v>45811</v>
      </c>
      <c r="H339" s="965">
        <f t="shared" ca="1" si="6"/>
        <v>180</v>
      </c>
      <c r="I339" s="966" t="s">
        <v>2846</v>
      </c>
      <c r="J339" s="915" t="str">
        <f t="shared" si="7"/>
        <v>Clear</v>
      </c>
    </row>
    <row r="340" spans="1:10">
      <c r="A340" s="962">
        <v>216</v>
      </c>
      <c r="B340" s="963" t="s">
        <v>2867</v>
      </c>
      <c r="C340" s="968" t="s">
        <v>1262</v>
      </c>
      <c r="D340" s="962" t="s">
        <v>28</v>
      </c>
      <c r="E340" s="962"/>
      <c r="F340" s="964">
        <v>45632</v>
      </c>
      <c r="G340" s="964">
        <v>45665</v>
      </c>
      <c r="H340" s="965">
        <f t="shared" ca="1" si="6"/>
        <v>34</v>
      </c>
      <c r="I340" s="966" t="s">
        <v>2846</v>
      </c>
      <c r="J340" s="915" t="str">
        <f t="shared" si="7"/>
        <v>Clear</v>
      </c>
    </row>
    <row r="341" spans="1:10">
      <c r="A341" s="962">
        <v>217</v>
      </c>
      <c r="B341" s="963" t="s">
        <v>2867</v>
      </c>
      <c r="C341" s="968" t="s">
        <v>1270</v>
      </c>
      <c r="D341" s="962" t="s">
        <v>28</v>
      </c>
      <c r="E341" s="962"/>
      <c r="F341" s="964">
        <v>45632</v>
      </c>
      <c r="G341" s="964">
        <v>45707</v>
      </c>
      <c r="H341" s="965">
        <f t="shared" ca="1" si="6"/>
        <v>76</v>
      </c>
      <c r="I341" s="966" t="s">
        <v>2846</v>
      </c>
      <c r="J341" s="915" t="str">
        <f t="shared" si="7"/>
        <v>Clear</v>
      </c>
    </row>
    <row r="342" spans="1:10">
      <c r="A342" s="962">
        <v>218</v>
      </c>
      <c r="B342" s="963" t="s">
        <v>2867</v>
      </c>
      <c r="C342" s="968" t="s">
        <v>1274</v>
      </c>
      <c r="D342" s="962" t="s">
        <v>28</v>
      </c>
      <c r="E342" s="962"/>
      <c r="F342" s="964">
        <v>45632</v>
      </c>
      <c r="G342" s="1057">
        <v>45835</v>
      </c>
      <c r="H342" s="965">
        <f t="shared" ca="1" si="6"/>
        <v>204</v>
      </c>
      <c r="I342" s="966" t="s">
        <v>2846</v>
      </c>
      <c r="J342" s="915" t="str">
        <f t="shared" si="7"/>
        <v>Clear</v>
      </c>
    </row>
    <row r="343" spans="1:10">
      <c r="A343" s="962">
        <v>219</v>
      </c>
      <c r="B343" s="963" t="s">
        <v>2867</v>
      </c>
      <c r="C343" s="968" t="s">
        <v>1275</v>
      </c>
      <c r="D343" s="962" t="s">
        <v>28</v>
      </c>
      <c r="E343" s="962"/>
      <c r="F343" s="964">
        <v>45632</v>
      </c>
      <c r="G343" s="1057">
        <v>45835</v>
      </c>
      <c r="H343" s="965">
        <f t="shared" ca="1" si="6"/>
        <v>204</v>
      </c>
      <c r="I343" s="966" t="s">
        <v>2846</v>
      </c>
      <c r="J343" s="915" t="str">
        <f t="shared" si="7"/>
        <v>Clear</v>
      </c>
    </row>
    <row r="344" spans="1:10">
      <c r="A344" s="962">
        <v>220</v>
      </c>
      <c r="B344" s="963" t="s">
        <v>2867</v>
      </c>
      <c r="C344" s="968" t="s">
        <v>1276</v>
      </c>
      <c r="D344" s="962" t="s">
        <v>28</v>
      </c>
      <c r="E344" s="962"/>
      <c r="F344" s="964">
        <v>45632</v>
      </c>
      <c r="G344" s="964">
        <v>45747</v>
      </c>
      <c r="H344" s="965">
        <f t="shared" ca="1" si="6"/>
        <v>116</v>
      </c>
      <c r="I344" s="966" t="s">
        <v>2846</v>
      </c>
      <c r="J344" s="915" t="str">
        <f t="shared" si="7"/>
        <v>Clear</v>
      </c>
    </row>
    <row r="345" spans="1:10">
      <c r="A345" s="970">
        <v>221</v>
      </c>
      <c r="B345" s="963" t="s">
        <v>2894</v>
      </c>
      <c r="C345" s="968" t="s">
        <v>1003</v>
      </c>
      <c r="D345" s="962" t="s">
        <v>33</v>
      </c>
      <c r="E345" s="962"/>
      <c r="F345" s="964">
        <v>45676</v>
      </c>
      <c r="G345" s="1057">
        <v>45817</v>
      </c>
      <c r="H345" s="965">
        <f t="shared" ca="1" si="6"/>
        <v>142</v>
      </c>
      <c r="I345" s="966" t="s">
        <v>2846</v>
      </c>
      <c r="J345" s="915" t="str">
        <f t="shared" si="7"/>
        <v>Clear</v>
      </c>
    </row>
    <row r="346" spans="1:10">
      <c r="A346" s="970">
        <v>222</v>
      </c>
      <c r="B346" s="963" t="s">
        <v>2344</v>
      </c>
      <c r="C346" s="968" t="s">
        <v>176</v>
      </c>
      <c r="D346" s="962" t="s">
        <v>33</v>
      </c>
      <c r="E346" s="962"/>
      <c r="F346" s="964">
        <v>45749</v>
      </c>
      <c r="G346" s="1057">
        <v>45800</v>
      </c>
      <c r="H346" s="965">
        <f t="shared" ca="1" si="6"/>
        <v>52</v>
      </c>
      <c r="I346" s="966" t="s">
        <v>2846</v>
      </c>
      <c r="J346" s="915" t="str">
        <f t="shared" si="7"/>
        <v>Clear</v>
      </c>
    </row>
    <row r="347" spans="1:10">
      <c r="A347" s="962">
        <v>223</v>
      </c>
      <c r="B347" s="963" t="s">
        <v>2867</v>
      </c>
      <c r="C347" s="32" t="s">
        <v>121</v>
      </c>
      <c r="D347" s="962" t="s">
        <v>33</v>
      </c>
      <c r="E347" s="970"/>
      <c r="F347" s="964">
        <v>45769</v>
      </c>
      <c r="G347" s="1057">
        <v>45814</v>
      </c>
      <c r="H347" s="965">
        <f t="shared" ref="H347:H361" ca="1" si="8">+(IF(G347=0,TODAY(),G347)-F347)+1</f>
        <v>46</v>
      </c>
      <c r="I347" s="966" t="s">
        <v>2846</v>
      </c>
      <c r="J347" s="915" t="str">
        <f t="shared" si="7"/>
        <v>Clear</v>
      </c>
    </row>
    <row r="348" spans="1:10">
      <c r="A348" s="962">
        <v>224</v>
      </c>
      <c r="B348" s="963" t="s">
        <v>2867</v>
      </c>
      <c r="C348" s="32" t="s">
        <v>158</v>
      </c>
      <c r="D348" s="962" t="s">
        <v>33</v>
      </c>
      <c r="E348" s="970"/>
      <c r="F348" s="964">
        <v>45769</v>
      </c>
      <c r="G348" s="1057">
        <v>45823</v>
      </c>
      <c r="H348" s="965">
        <f t="shared" ca="1" si="8"/>
        <v>55</v>
      </c>
      <c r="I348" s="966" t="s">
        <v>2846</v>
      </c>
      <c r="J348" s="915" t="str">
        <f t="shared" si="7"/>
        <v>Clear</v>
      </c>
    </row>
    <row r="349" spans="1:10">
      <c r="A349" s="962">
        <v>225</v>
      </c>
      <c r="B349" s="963" t="s">
        <v>2867</v>
      </c>
      <c r="C349" s="32" t="s">
        <v>171</v>
      </c>
      <c r="D349" s="962" t="s">
        <v>33</v>
      </c>
      <c r="E349" s="970"/>
      <c r="F349" s="964">
        <v>45769</v>
      </c>
      <c r="G349" s="1057">
        <v>45789</v>
      </c>
      <c r="H349" s="965">
        <f t="shared" ca="1" si="8"/>
        <v>21</v>
      </c>
      <c r="I349" s="966" t="s">
        <v>2846</v>
      </c>
      <c r="J349" s="915" t="str">
        <f t="shared" si="7"/>
        <v>Clear</v>
      </c>
    </row>
    <row r="350" spans="1:10">
      <c r="A350" s="962">
        <v>226</v>
      </c>
      <c r="B350" s="963" t="s">
        <v>2867</v>
      </c>
      <c r="C350" s="972" t="s">
        <v>192</v>
      </c>
      <c r="D350" s="962" t="s">
        <v>33</v>
      </c>
      <c r="E350" s="970"/>
      <c r="F350" s="964">
        <v>45769</v>
      </c>
      <c r="G350" s="1057">
        <v>45823</v>
      </c>
      <c r="H350" s="965">
        <f t="shared" ca="1" si="8"/>
        <v>55</v>
      </c>
      <c r="I350" s="966" t="s">
        <v>2846</v>
      </c>
      <c r="J350" s="915" t="str">
        <f t="shared" si="7"/>
        <v>Clear</v>
      </c>
    </row>
    <row r="351" spans="1:10">
      <c r="A351" s="962">
        <v>227</v>
      </c>
      <c r="B351" s="963" t="s">
        <v>2867</v>
      </c>
      <c r="C351" s="32" t="s">
        <v>145</v>
      </c>
      <c r="D351" s="962" t="s">
        <v>33</v>
      </c>
      <c r="E351" s="970"/>
      <c r="F351" s="964">
        <v>45769</v>
      </c>
      <c r="G351" s="1057">
        <v>45856</v>
      </c>
      <c r="H351" s="965">
        <f t="shared" ca="1" si="8"/>
        <v>88</v>
      </c>
      <c r="I351" s="966" t="s">
        <v>2846</v>
      </c>
      <c r="J351" s="915" t="str">
        <f t="shared" si="7"/>
        <v>Clear</v>
      </c>
    </row>
    <row r="352" spans="1:10">
      <c r="A352" s="970">
        <v>228</v>
      </c>
      <c r="B352" s="963" t="s">
        <v>2867</v>
      </c>
      <c r="C352" s="32" t="s">
        <v>161</v>
      </c>
      <c r="D352" s="962" t="s">
        <v>33</v>
      </c>
      <c r="E352" s="970"/>
      <c r="F352" s="964">
        <v>45769</v>
      </c>
      <c r="G352" s="1057">
        <v>45816</v>
      </c>
      <c r="H352" s="965">
        <f t="shared" ca="1" si="8"/>
        <v>48</v>
      </c>
      <c r="I352" s="966" t="s">
        <v>2846</v>
      </c>
      <c r="J352" s="915" t="str">
        <f t="shared" si="7"/>
        <v>Clear</v>
      </c>
    </row>
    <row r="353" spans="1:10">
      <c r="A353" s="970">
        <v>229</v>
      </c>
      <c r="B353" s="963" t="s">
        <v>2867</v>
      </c>
      <c r="C353" s="32" t="s">
        <v>211</v>
      </c>
      <c r="D353" s="962" t="s">
        <v>33</v>
      </c>
      <c r="E353" s="970"/>
      <c r="F353" s="964">
        <v>45769</v>
      </c>
      <c r="G353" s="1057">
        <v>45789</v>
      </c>
      <c r="H353" s="965">
        <f t="shared" ca="1" si="8"/>
        <v>21</v>
      </c>
      <c r="I353" s="966" t="s">
        <v>2846</v>
      </c>
      <c r="J353" s="915" t="str">
        <f t="shared" si="7"/>
        <v>Clear</v>
      </c>
    </row>
    <row r="354" spans="1:10">
      <c r="A354" s="962">
        <v>230</v>
      </c>
      <c r="B354" s="963" t="s">
        <v>2867</v>
      </c>
      <c r="C354" s="32" t="s">
        <v>199</v>
      </c>
      <c r="D354" s="962" t="s">
        <v>33</v>
      </c>
      <c r="E354" s="970"/>
      <c r="F354" s="964">
        <v>45769</v>
      </c>
      <c r="G354" s="1057">
        <v>45830</v>
      </c>
      <c r="H354" s="965">
        <f t="shared" ca="1" si="8"/>
        <v>62</v>
      </c>
      <c r="I354" s="966" t="s">
        <v>2846</v>
      </c>
      <c r="J354" s="915" t="str">
        <f t="shared" si="7"/>
        <v>Clear</v>
      </c>
    </row>
    <row r="355" spans="1:10">
      <c r="A355" s="962">
        <v>231</v>
      </c>
      <c r="B355" s="963" t="s">
        <v>2867</v>
      </c>
      <c r="C355" s="32" t="s">
        <v>195</v>
      </c>
      <c r="D355" s="962" t="s">
        <v>33</v>
      </c>
      <c r="E355" s="970"/>
      <c r="F355" s="964">
        <v>45769</v>
      </c>
      <c r="G355" s="1057">
        <v>45808</v>
      </c>
      <c r="H355" s="965">
        <f t="shared" ca="1" si="8"/>
        <v>40</v>
      </c>
      <c r="I355" s="966" t="s">
        <v>2846</v>
      </c>
      <c r="J355" s="915" t="str">
        <f t="shared" si="7"/>
        <v>Clear</v>
      </c>
    </row>
    <row r="356" spans="1:10">
      <c r="A356" s="962">
        <v>232</v>
      </c>
      <c r="B356" s="963" t="s">
        <v>2867</v>
      </c>
      <c r="C356" s="32" t="s">
        <v>176</v>
      </c>
      <c r="D356" s="962" t="s">
        <v>33</v>
      </c>
      <c r="E356" s="970"/>
      <c r="F356" s="964">
        <v>45749</v>
      </c>
      <c r="G356" s="1057">
        <v>45789</v>
      </c>
      <c r="H356" s="965">
        <f t="shared" ca="1" si="8"/>
        <v>41</v>
      </c>
      <c r="I356" s="966" t="s">
        <v>2846</v>
      </c>
      <c r="J356" s="915" t="str">
        <f t="shared" si="7"/>
        <v>Clear</v>
      </c>
    </row>
    <row r="357" spans="1:10">
      <c r="A357" s="970">
        <v>233</v>
      </c>
      <c r="B357" s="963" t="s">
        <v>2867</v>
      </c>
      <c r="C357" s="32" t="s">
        <v>263</v>
      </c>
      <c r="D357" s="962" t="s">
        <v>33</v>
      </c>
      <c r="E357" s="970"/>
      <c r="F357" s="964">
        <v>45769</v>
      </c>
      <c r="G357" s="1057">
        <v>45827</v>
      </c>
      <c r="H357" s="965">
        <f t="shared" ca="1" si="8"/>
        <v>59</v>
      </c>
      <c r="I357" s="966" t="s">
        <v>2846</v>
      </c>
      <c r="J357" s="915" t="str">
        <f t="shared" si="7"/>
        <v>Clear</v>
      </c>
    </row>
    <row r="358" spans="1:10">
      <c r="A358" s="970">
        <v>234</v>
      </c>
      <c r="B358" s="963" t="s">
        <v>2867</v>
      </c>
      <c r="C358" s="32" t="s">
        <v>272</v>
      </c>
      <c r="D358" s="962" t="s">
        <v>33</v>
      </c>
      <c r="E358" s="970"/>
      <c r="F358" s="964">
        <v>45769</v>
      </c>
      <c r="G358" s="1057">
        <v>45843</v>
      </c>
      <c r="H358" s="965">
        <f t="shared" ca="1" si="8"/>
        <v>75</v>
      </c>
      <c r="I358" s="966" t="s">
        <v>2846</v>
      </c>
      <c r="J358" s="915" t="str">
        <f t="shared" si="7"/>
        <v>Clear</v>
      </c>
    </row>
    <row r="359" spans="1:10">
      <c r="A359" s="962">
        <v>235</v>
      </c>
      <c r="B359" s="963" t="s">
        <v>2867</v>
      </c>
      <c r="C359" s="32" t="s">
        <v>128</v>
      </c>
      <c r="D359" s="962" t="s">
        <v>33</v>
      </c>
      <c r="E359" s="970"/>
      <c r="F359" s="964">
        <v>45769</v>
      </c>
      <c r="G359" s="1057">
        <v>45843</v>
      </c>
      <c r="H359" s="965">
        <f t="shared" ca="1" si="8"/>
        <v>75</v>
      </c>
      <c r="I359" s="966" t="s">
        <v>2846</v>
      </c>
      <c r="J359" s="915" t="str">
        <f t="shared" si="7"/>
        <v>Clear</v>
      </c>
    </row>
    <row r="360" spans="1:10">
      <c r="A360" s="962">
        <v>236</v>
      </c>
      <c r="B360" s="963" t="s">
        <v>2867</v>
      </c>
      <c r="C360" s="1079" t="s">
        <v>1946</v>
      </c>
      <c r="D360" s="962" t="s">
        <v>33</v>
      </c>
      <c r="E360" s="970"/>
      <c r="F360" s="1081">
        <v>45850</v>
      </c>
      <c r="G360" s="1057">
        <v>45852</v>
      </c>
      <c r="H360" s="965">
        <f t="shared" ca="1" si="8"/>
        <v>3</v>
      </c>
      <c r="I360" s="966" t="s">
        <v>2846</v>
      </c>
      <c r="J360" s="915" t="str">
        <f t="shared" si="7"/>
        <v>Clear</v>
      </c>
    </row>
    <row r="361" spans="1:10">
      <c r="A361" s="962">
        <v>237</v>
      </c>
      <c r="B361" s="963" t="s">
        <v>2867</v>
      </c>
      <c r="C361" s="1080" t="s">
        <v>2374</v>
      </c>
      <c r="D361" s="962" t="s">
        <v>33</v>
      </c>
      <c r="E361" s="970"/>
      <c r="F361" s="1081">
        <v>45850</v>
      </c>
      <c r="G361" s="1081">
        <v>45863</v>
      </c>
      <c r="H361" s="965">
        <f t="shared" ca="1" si="8"/>
        <v>14</v>
      </c>
      <c r="I361" s="966" t="s">
        <v>2846</v>
      </c>
      <c r="J361" s="915" t="str">
        <f t="shared" si="7"/>
        <v>Clear</v>
      </c>
    </row>
    <row r="362" spans="1:10">
      <c r="A362" s="970">
        <v>238</v>
      </c>
      <c r="B362" s="963" t="s">
        <v>2867</v>
      </c>
      <c r="C362" s="1060" t="s">
        <v>2069</v>
      </c>
      <c r="D362" s="962" t="s">
        <v>33</v>
      </c>
      <c r="F362" s="1081">
        <v>45852</v>
      </c>
      <c r="G362" s="1081">
        <v>45865</v>
      </c>
      <c r="H362" s="965">
        <f t="shared" ref="H362:H410" ca="1" si="9">+(IF(G362=0,TODAY(),G362)-F362)+1</f>
        <v>14</v>
      </c>
      <c r="I362" s="966" t="s">
        <v>2846</v>
      </c>
      <c r="J362" s="915" t="str">
        <f t="shared" si="7"/>
        <v>Clear</v>
      </c>
    </row>
    <row r="363" spans="1:10">
      <c r="A363" s="970">
        <v>239</v>
      </c>
      <c r="B363" s="963" t="s">
        <v>2867</v>
      </c>
      <c r="C363" s="910" t="s">
        <v>1985</v>
      </c>
      <c r="D363" s="962" t="s">
        <v>33</v>
      </c>
      <c r="F363" s="1081">
        <v>45852</v>
      </c>
      <c r="G363" s="971"/>
      <c r="H363" s="965">
        <f t="shared" ca="1" si="9"/>
        <v>166</v>
      </c>
      <c r="I363" s="966" t="s">
        <v>2846</v>
      </c>
      <c r="J363" s="915" t="str">
        <f t="shared" si="7"/>
        <v>ROW</v>
      </c>
    </row>
    <row r="364" spans="1:10">
      <c r="A364" s="962">
        <v>240</v>
      </c>
      <c r="B364" s="963" t="s">
        <v>2867</v>
      </c>
      <c r="C364" s="910" t="s">
        <v>2024</v>
      </c>
      <c r="D364" s="962" t="s">
        <v>28</v>
      </c>
      <c r="F364" s="1081">
        <v>45852</v>
      </c>
      <c r="G364" s="1081">
        <v>45867</v>
      </c>
      <c r="H364" s="965">
        <f t="shared" ca="1" si="9"/>
        <v>16</v>
      </c>
      <c r="I364" s="966" t="s">
        <v>2846</v>
      </c>
      <c r="J364" s="915" t="str">
        <f t="shared" si="7"/>
        <v>Clear</v>
      </c>
    </row>
    <row r="365" spans="1:10">
      <c r="A365" s="962">
        <v>241</v>
      </c>
      <c r="B365" s="963" t="s">
        <v>2867</v>
      </c>
      <c r="C365" s="910" t="s">
        <v>2025</v>
      </c>
      <c r="D365" s="962" t="s">
        <v>28</v>
      </c>
      <c r="F365" s="1081">
        <v>45852</v>
      </c>
      <c r="G365" s="971"/>
      <c r="H365" s="965">
        <f t="shared" ca="1" si="9"/>
        <v>166</v>
      </c>
      <c r="I365" s="966" t="s">
        <v>2846</v>
      </c>
      <c r="J365" s="915" t="str">
        <f t="shared" si="7"/>
        <v>ROW</v>
      </c>
    </row>
    <row r="366" spans="1:10">
      <c r="A366" s="962">
        <v>244</v>
      </c>
      <c r="B366" s="963" t="s">
        <v>2867</v>
      </c>
      <c r="C366" s="32" t="s">
        <v>2414</v>
      </c>
      <c r="D366" s="962" t="s">
        <v>33</v>
      </c>
      <c r="E366" s="225">
        <v>45858</v>
      </c>
      <c r="F366" s="1081">
        <v>45870</v>
      </c>
      <c r="G366" s="1081">
        <v>45892</v>
      </c>
      <c r="H366" s="965">
        <f t="shared" ca="1" si="9"/>
        <v>23</v>
      </c>
      <c r="I366" s="966" t="s">
        <v>2846</v>
      </c>
      <c r="J366" s="915" t="str">
        <f t="shared" si="7"/>
        <v>Clear</v>
      </c>
    </row>
    <row r="367" spans="1:10">
      <c r="A367" s="970">
        <v>246</v>
      </c>
      <c r="B367" s="963" t="s">
        <v>2867</v>
      </c>
      <c r="C367" s="32" t="s">
        <v>2092</v>
      </c>
      <c r="D367" s="962" t="s">
        <v>33</v>
      </c>
      <c r="E367" s="225">
        <v>45858</v>
      </c>
      <c r="F367" s="1081">
        <v>45870</v>
      </c>
      <c r="G367" s="1095"/>
      <c r="H367" s="965">
        <f t="shared" ca="1" si="9"/>
        <v>148</v>
      </c>
      <c r="I367" s="966" t="s">
        <v>2846</v>
      </c>
      <c r="J367" s="915" t="str">
        <f t="shared" si="7"/>
        <v>ROW</v>
      </c>
    </row>
    <row r="368" spans="1:10">
      <c r="A368" s="970">
        <v>247</v>
      </c>
      <c r="B368" s="963" t="s">
        <v>2867</v>
      </c>
      <c r="C368" s="32" t="s">
        <v>1275</v>
      </c>
      <c r="D368" s="962" t="s">
        <v>33</v>
      </c>
      <c r="E368" s="225">
        <v>45858</v>
      </c>
      <c r="F368" s="1081">
        <v>45870</v>
      </c>
      <c r="G368" s="1081">
        <v>45901</v>
      </c>
      <c r="H368" s="965">
        <f t="shared" ca="1" si="9"/>
        <v>32</v>
      </c>
      <c r="I368" s="966" t="s">
        <v>2846</v>
      </c>
      <c r="J368" s="915" t="str">
        <f t="shared" si="7"/>
        <v>Clear</v>
      </c>
    </row>
    <row r="369" spans="1:10">
      <c r="A369" s="962">
        <v>248</v>
      </c>
      <c r="B369" s="963" t="s">
        <v>2867</v>
      </c>
      <c r="C369" s="32" t="s">
        <v>1268</v>
      </c>
      <c r="D369" s="962" t="s">
        <v>33</v>
      </c>
      <c r="E369" s="225">
        <v>45858</v>
      </c>
      <c r="F369" s="1081">
        <v>45839</v>
      </c>
      <c r="G369" s="1081">
        <v>45868</v>
      </c>
      <c r="H369" s="965">
        <f t="shared" ca="1" si="9"/>
        <v>30</v>
      </c>
      <c r="I369" s="966" t="s">
        <v>2846</v>
      </c>
      <c r="J369" s="915" t="str">
        <f t="shared" si="7"/>
        <v>Clear</v>
      </c>
    </row>
    <row r="370" spans="1:10">
      <c r="A370" s="962">
        <v>249</v>
      </c>
      <c r="B370" s="963" t="s">
        <v>2867</v>
      </c>
      <c r="C370" s="32" t="s">
        <v>1252</v>
      </c>
      <c r="D370" s="962" t="s">
        <v>33</v>
      </c>
      <c r="E370" s="225">
        <v>45858</v>
      </c>
      <c r="F370" s="1081">
        <v>45839</v>
      </c>
      <c r="G370" s="1081">
        <v>45890</v>
      </c>
      <c r="H370" s="965">
        <f t="shared" ca="1" si="9"/>
        <v>52</v>
      </c>
      <c r="I370" s="966" t="s">
        <v>2846</v>
      </c>
      <c r="J370" s="915" t="str">
        <f t="shared" si="7"/>
        <v>Clear</v>
      </c>
    </row>
    <row r="371" spans="1:10">
      <c r="A371" s="970">
        <v>250</v>
      </c>
      <c r="B371" s="963" t="s">
        <v>2867</v>
      </c>
      <c r="C371" s="32" t="s">
        <v>1221</v>
      </c>
      <c r="D371" s="962" t="s">
        <v>33</v>
      </c>
      <c r="E371" s="225">
        <v>45858</v>
      </c>
      <c r="F371" s="1081">
        <v>45839</v>
      </c>
      <c r="G371" s="1081">
        <v>45890</v>
      </c>
      <c r="H371" s="965">
        <f t="shared" ca="1" si="9"/>
        <v>52</v>
      </c>
      <c r="I371" s="966" t="s">
        <v>2846</v>
      </c>
      <c r="J371" s="915" t="str">
        <f t="shared" si="7"/>
        <v>Clear</v>
      </c>
    </row>
    <row r="372" spans="1:10">
      <c r="A372" s="962">
        <v>251</v>
      </c>
      <c r="B372" s="963" t="s">
        <v>2867</v>
      </c>
      <c r="C372" s="32" t="s">
        <v>1222</v>
      </c>
      <c r="D372" s="962" t="s">
        <v>33</v>
      </c>
      <c r="E372" s="225">
        <v>45858</v>
      </c>
      <c r="F372" s="1081">
        <v>45839</v>
      </c>
      <c r="G372" s="1095"/>
      <c r="H372" s="965">
        <f t="shared" ca="1" si="9"/>
        <v>179</v>
      </c>
      <c r="I372" s="966" t="s">
        <v>2846</v>
      </c>
      <c r="J372" s="915" t="str">
        <f t="shared" si="7"/>
        <v>ROW</v>
      </c>
    </row>
    <row r="373" spans="1:10">
      <c r="A373" s="962">
        <v>252</v>
      </c>
      <c r="B373" s="963" t="s">
        <v>2867</v>
      </c>
      <c r="C373" s="32" t="s">
        <v>1943</v>
      </c>
      <c r="D373" s="962" t="s">
        <v>33</v>
      </c>
      <c r="E373" s="225">
        <v>45858</v>
      </c>
      <c r="F373" s="1081">
        <v>45839</v>
      </c>
      <c r="G373" s="1095"/>
      <c r="H373" s="965">
        <f t="shared" ca="1" si="9"/>
        <v>179</v>
      </c>
      <c r="I373" s="966" t="s">
        <v>2846</v>
      </c>
      <c r="J373" s="915" t="str">
        <f t="shared" si="7"/>
        <v>ROW</v>
      </c>
    </row>
    <row r="374" spans="1:10">
      <c r="A374" s="970">
        <v>254</v>
      </c>
      <c r="B374" s="963" t="s">
        <v>2867</v>
      </c>
      <c r="C374" s="32" t="s">
        <v>1226</v>
      </c>
      <c r="D374" s="962" t="s">
        <v>33</v>
      </c>
      <c r="E374" s="225">
        <v>45858</v>
      </c>
      <c r="F374" s="1081">
        <v>45839</v>
      </c>
      <c r="G374" s="1095"/>
      <c r="H374" s="965">
        <f t="shared" ca="1" si="9"/>
        <v>179</v>
      </c>
      <c r="I374" s="966" t="s">
        <v>2846</v>
      </c>
      <c r="J374" s="915" t="str">
        <f t="shared" si="7"/>
        <v>ROW</v>
      </c>
    </row>
    <row r="375" spans="1:10">
      <c r="A375" s="970">
        <v>255</v>
      </c>
      <c r="B375" s="963" t="s">
        <v>2867</v>
      </c>
      <c r="C375" s="32" t="s">
        <v>1227</v>
      </c>
      <c r="D375" s="962" t="s">
        <v>33</v>
      </c>
      <c r="E375" s="225">
        <v>45858</v>
      </c>
      <c r="F375" s="1081">
        <v>45839</v>
      </c>
      <c r="G375" s="1095"/>
      <c r="H375" s="965">
        <f t="shared" ca="1" si="9"/>
        <v>179</v>
      </c>
      <c r="I375" s="966" t="s">
        <v>2846</v>
      </c>
      <c r="J375" s="915" t="str">
        <f t="shared" si="7"/>
        <v>ROW</v>
      </c>
    </row>
    <row r="376" spans="1:10">
      <c r="A376" s="970">
        <v>258</v>
      </c>
      <c r="B376" s="963" t="s">
        <v>2867</v>
      </c>
      <c r="C376" s="32" t="s">
        <v>2008</v>
      </c>
      <c r="D376" s="962" t="s">
        <v>33</v>
      </c>
      <c r="E376" s="225">
        <v>45858</v>
      </c>
      <c r="F376" s="1081">
        <v>45839</v>
      </c>
      <c r="G376" s="1095"/>
      <c r="H376" s="965">
        <f t="shared" ca="1" si="9"/>
        <v>179</v>
      </c>
      <c r="I376" s="966" t="s">
        <v>2846</v>
      </c>
      <c r="J376" s="915" t="str">
        <f t="shared" ref="J376:J427" si="10">IF(G376&gt;=1,"Clear","ROW")</f>
        <v>ROW</v>
      </c>
    </row>
    <row r="377" spans="1:10">
      <c r="A377" s="962">
        <v>259</v>
      </c>
      <c r="B377" s="963" t="s">
        <v>2867</v>
      </c>
      <c r="C377" s="32" t="s">
        <v>2010</v>
      </c>
      <c r="D377" s="962" t="s">
        <v>33</v>
      </c>
      <c r="E377" s="225">
        <v>45858</v>
      </c>
      <c r="F377" s="1081">
        <v>45839</v>
      </c>
      <c r="G377" s="1095"/>
      <c r="H377" s="965">
        <f t="shared" ca="1" si="9"/>
        <v>179</v>
      </c>
      <c r="I377" s="966" t="s">
        <v>2846</v>
      </c>
      <c r="J377" s="915" t="str">
        <f t="shared" si="10"/>
        <v>ROW</v>
      </c>
    </row>
    <row r="378" spans="1:10">
      <c r="A378" s="970">
        <v>262</v>
      </c>
      <c r="B378" s="963" t="s">
        <v>2867</v>
      </c>
      <c r="C378" s="32" t="s">
        <v>2049</v>
      </c>
      <c r="D378" s="962" t="s">
        <v>33</v>
      </c>
      <c r="E378" s="225">
        <v>45858</v>
      </c>
      <c r="F378" s="1081">
        <v>45839</v>
      </c>
      <c r="G378" s="1081">
        <v>45901</v>
      </c>
      <c r="H378" s="965">
        <f t="shared" ca="1" si="9"/>
        <v>63</v>
      </c>
      <c r="I378" s="966" t="s">
        <v>2846</v>
      </c>
      <c r="J378" s="915" t="str">
        <f t="shared" si="10"/>
        <v>Clear</v>
      </c>
    </row>
    <row r="379" spans="1:10">
      <c r="A379" s="970">
        <v>263</v>
      </c>
      <c r="B379" s="963" t="s">
        <v>2867</v>
      </c>
      <c r="C379" s="32" t="s">
        <v>2048</v>
      </c>
      <c r="D379" s="962" t="s">
        <v>33</v>
      </c>
      <c r="E379" s="225">
        <v>45858</v>
      </c>
      <c r="F379" s="1081">
        <v>45839</v>
      </c>
      <c r="G379" s="1095"/>
      <c r="H379" s="965">
        <f t="shared" ca="1" si="9"/>
        <v>179</v>
      </c>
      <c r="I379" s="966" t="s">
        <v>2846</v>
      </c>
      <c r="J379" s="915" t="str">
        <f t="shared" si="10"/>
        <v>ROW</v>
      </c>
    </row>
    <row r="380" spans="1:10">
      <c r="A380" s="962">
        <v>264</v>
      </c>
      <c r="B380" s="963" t="s">
        <v>2867</v>
      </c>
      <c r="C380" s="32" t="s">
        <v>1238</v>
      </c>
      <c r="D380" s="962" t="s">
        <v>33</v>
      </c>
      <c r="E380" s="225">
        <v>45858</v>
      </c>
      <c r="F380" s="1081">
        <v>45839</v>
      </c>
      <c r="G380" s="1095"/>
      <c r="H380" s="965">
        <f t="shared" ca="1" si="9"/>
        <v>179</v>
      </c>
      <c r="I380" s="966" t="s">
        <v>2846</v>
      </c>
      <c r="J380" s="915" t="str">
        <f t="shared" si="10"/>
        <v>ROW</v>
      </c>
    </row>
    <row r="381" spans="1:10">
      <c r="A381" s="962">
        <v>265</v>
      </c>
      <c r="B381" s="963" t="s">
        <v>2867</v>
      </c>
      <c r="C381" s="32" t="s">
        <v>2047</v>
      </c>
      <c r="D381" s="962" t="s">
        <v>33</v>
      </c>
      <c r="E381" s="225">
        <v>45858</v>
      </c>
      <c r="F381" s="1081">
        <v>45839</v>
      </c>
      <c r="G381" s="1095"/>
      <c r="H381" s="965">
        <f t="shared" ca="1" si="9"/>
        <v>179</v>
      </c>
      <c r="I381" s="966" t="s">
        <v>2846</v>
      </c>
      <c r="J381" s="915" t="str">
        <f t="shared" si="10"/>
        <v>ROW</v>
      </c>
    </row>
    <row r="382" spans="1:10">
      <c r="A382" s="962">
        <v>267</v>
      </c>
      <c r="B382" s="963" t="s">
        <v>2867</v>
      </c>
      <c r="C382" s="32" t="s">
        <v>1992</v>
      </c>
      <c r="D382" s="962" t="s">
        <v>33</v>
      </c>
      <c r="E382" s="225">
        <v>45858</v>
      </c>
      <c r="F382" s="1081">
        <v>45839</v>
      </c>
      <c r="G382" s="1095"/>
      <c r="H382" s="965">
        <f t="shared" ca="1" si="9"/>
        <v>179</v>
      </c>
      <c r="I382" s="966" t="s">
        <v>2846</v>
      </c>
      <c r="J382" s="915" t="str">
        <f t="shared" si="10"/>
        <v>ROW</v>
      </c>
    </row>
    <row r="383" spans="1:10">
      <c r="A383" s="970">
        <v>270</v>
      </c>
      <c r="B383" s="963" t="s">
        <v>2867</v>
      </c>
      <c r="C383" s="32" t="s">
        <v>1989</v>
      </c>
      <c r="D383" s="962" t="s">
        <v>33</v>
      </c>
      <c r="E383" s="225">
        <v>45858</v>
      </c>
      <c r="F383" s="1081">
        <v>45839</v>
      </c>
      <c r="G383" s="1095"/>
      <c r="H383" s="965">
        <f t="shared" ca="1" si="9"/>
        <v>179</v>
      </c>
      <c r="I383" s="966" t="s">
        <v>2846</v>
      </c>
      <c r="J383" s="915" t="str">
        <f t="shared" si="10"/>
        <v>ROW</v>
      </c>
    </row>
    <row r="384" spans="1:10">
      <c r="A384" s="970">
        <v>271</v>
      </c>
      <c r="B384" s="963" t="s">
        <v>2867</v>
      </c>
      <c r="C384" s="32" t="s">
        <v>1232</v>
      </c>
      <c r="D384" s="962" t="s">
        <v>33</v>
      </c>
      <c r="E384" s="225">
        <v>45858</v>
      </c>
      <c r="F384" s="1081">
        <v>45839</v>
      </c>
      <c r="G384" s="1095"/>
      <c r="H384" s="965">
        <f t="shared" ca="1" si="9"/>
        <v>179</v>
      </c>
      <c r="I384" s="966" t="s">
        <v>2846</v>
      </c>
      <c r="J384" s="915" t="str">
        <f t="shared" si="10"/>
        <v>ROW</v>
      </c>
    </row>
    <row r="385" spans="1:10">
      <c r="A385" s="962">
        <v>272</v>
      </c>
      <c r="B385" s="963" t="s">
        <v>2867</v>
      </c>
      <c r="C385" s="32" t="s">
        <v>1985</v>
      </c>
      <c r="D385" s="962" t="s">
        <v>33</v>
      </c>
      <c r="E385" s="225">
        <v>45858</v>
      </c>
      <c r="F385" s="1081">
        <v>45839</v>
      </c>
      <c r="G385" s="1095"/>
      <c r="H385" s="965">
        <f t="shared" ca="1" si="9"/>
        <v>179</v>
      </c>
      <c r="I385" s="966" t="s">
        <v>2846</v>
      </c>
      <c r="J385" s="915" t="str">
        <f t="shared" si="10"/>
        <v>ROW</v>
      </c>
    </row>
    <row r="386" spans="1:10">
      <c r="A386" s="962">
        <v>273</v>
      </c>
      <c r="B386" s="963" t="s">
        <v>2867</v>
      </c>
      <c r="C386" s="32" t="s">
        <v>1984</v>
      </c>
      <c r="D386" s="962" t="s">
        <v>33</v>
      </c>
      <c r="E386" s="225">
        <v>45858</v>
      </c>
      <c r="F386" s="1081">
        <v>45839</v>
      </c>
      <c r="G386" s="1095"/>
      <c r="H386" s="965">
        <f t="shared" ca="1" si="9"/>
        <v>179</v>
      </c>
      <c r="I386" s="966" t="s">
        <v>2846</v>
      </c>
      <c r="J386" s="915" t="str">
        <f t="shared" si="10"/>
        <v>ROW</v>
      </c>
    </row>
    <row r="387" spans="1:10">
      <c r="A387" s="970">
        <v>274</v>
      </c>
      <c r="B387" s="963" t="s">
        <v>2867</v>
      </c>
      <c r="C387" s="32" t="s">
        <v>1977</v>
      </c>
      <c r="D387" s="962" t="s">
        <v>33</v>
      </c>
      <c r="E387" s="225">
        <v>45858</v>
      </c>
      <c r="F387" s="1081">
        <v>45839</v>
      </c>
      <c r="G387" s="1095"/>
      <c r="H387" s="965">
        <f t="shared" ca="1" si="9"/>
        <v>179</v>
      </c>
      <c r="I387" s="966" t="s">
        <v>2846</v>
      </c>
      <c r="J387" s="915" t="str">
        <f t="shared" si="10"/>
        <v>ROW</v>
      </c>
    </row>
    <row r="388" spans="1:10">
      <c r="A388" s="962">
        <v>275</v>
      </c>
      <c r="B388" s="963" t="s">
        <v>2867</v>
      </c>
      <c r="C388" s="32" t="s">
        <v>1970</v>
      </c>
      <c r="D388" s="962" t="s">
        <v>33</v>
      </c>
      <c r="E388" s="225">
        <v>45858</v>
      </c>
      <c r="F388" s="1081">
        <v>45839</v>
      </c>
      <c r="G388" s="1095"/>
      <c r="H388" s="965">
        <f t="shared" ca="1" si="9"/>
        <v>179</v>
      </c>
      <c r="I388" s="966" t="s">
        <v>2846</v>
      </c>
      <c r="J388" s="915" t="str">
        <f t="shared" si="10"/>
        <v>ROW</v>
      </c>
    </row>
    <row r="389" spans="1:10">
      <c r="A389" s="962">
        <v>276</v>
      </c>
      <c r="B389" s="963" t="s">
        <v>2867</v>
      </c>
      <c r="C389" s="32" t="s">
        <v>1969</v>
      </c>
      <c r="D389" s="962" t="s">
        <v>33</v>
      </c>
      <c r="E389" s="225">
        <v>45858</v>
      </c>
      <c r="F389" s="1081">
        <v>45839</v>
      </c>
      <c r="G389" s="1095"/>
      <c r="H389" s="965">
        <f t="shared" ca="1" si="9"/>
        <v>179</v>
      </c>
      <c r="I389" s="966" t="s">
        <v>2846</v>
      </c>
      <c r="J389" s="915" t="str">
        <f t="shared" si="10"/>
        <v>ROW</v>
      </c>
    </row>
    <row r="390" spans="1:10">
      <c r="A390" s="962">
        <v>277</v>
      </c>
      <c r="B390" s="963" t="s">
        <v>2867</v>
      </c>
      <c r="C390" s="32" t="s">
        <v>1224</v>
      </c>
      <c r="D390" s="962" t="s">
        <v>33</v>
      </c>
      <c r="E390" s="225">
        <v>45858</v>
      </c>
      <c r="F390" s="1081">
        <v>45839</v>
      </c>
      <c r="G390" s="1095"/>
      <c r="H390" s="965">
        <f t="shared" ca="1" si="9"/>
        <v>179</v>
      </c>
      <c r="I390" s="966" t="s">
        <v>2846</v>
      </c>
      <c r="J390" s="915" t="str">
        <f t="shared" si="10"/>
        <v>ROW</v>
      </c>
    </row>
    <row r="391" spans="1:10">
      <c r="A391" s="970">
        <v>278</v>
      </c>
      <c r="B391" s="963" t="s">
        <v>2867</v>
      </c>
      <c r="C391" s="32" t="s">
        <v>1947</v>
      </c>
      <c r="D391" s="962" t="s">
        <v>33</v>
      </c>
      <c r="E391" s="225">
        <v>45858</v>
      </c>
      <c r="F391" s="1081">
        <v>45839</v>
      </c>
      <c r="G391" s="1095"/>
      <c r="H391" s="965">
        <f t="shared" ca="1" si="9"/>
        <v>179</v>
      </c>
      <c r="I391" s="966" t="s">
        <v>2846</v>
      </c>
      <c r="J391" s="915" t="str">
        <f t="shared" si="10"/>
        <v>ROW</v>
      </c>
    </row>
    <row r="392" spans="1:10">
      <c r="A392" s="970">
        <v>279</v>
      </c>
      <c r="B392" s="963" t="s">
        <v>2867</v>
      </c>
      <c r="C392" s="32" t="s">
        <v>1941</v>
      </c>
      <c r="D392" s="962" t="s">
        <v>33</v>
      </c>
      <c r="E392" s="225">
        <v>45858</v>
      </c>
      <c r="F392" s="1081">
        <v>45839</v>
      </c>
      <c r="G392" s="1081">
        <v>45902</v>
      </c>
      <c r="H392" s="965">
        <f t="shared" ca="1" si="9"/>
        <v>64</v>
      </c>
      <c r="I392" s="966" t="s">
        <v>2846</v>
      </c>
      <c r="J392" s="915" t="str">
        <f t="shared" si="10"/>
        <v>Clear</v>
      </c>
    </row>
    <row r="393" spans="1:10">
      <c r="A393" s="962">
        <v>280</v>
      </c>
      <c r="B393" s="963" t="s">
        <v>2867</v>
      </c>
      <c r="C393" s="32" t="s">
        <v>1944</v>
      </c>
      <c r="D393" s="962" t="s">
        <v>33</v>
      </c>
      <c r="E393" s="225">
        <v>45858</v>
      </c>
      <c r="F393" s="1081">
        <v>45839</v>
      </c>
      <c r="G393" s="1095"/>
      <c r="H393" s="965">
        <f t="shared" ca="1" si="9"/>
        <v>179</v>
      </c>
      <c r="I393" s="966" t="s">
        <v>2846</v>
      </c>
      <c r="J393" s="915" t="str">
        <f t="shared" si="10"/>
        <v>ROW</v>
      </c>
    </row>
    <row r="394" spans="1:10">
      <c r="A394" s="962">
        <v>281</v>
      </c>
      <c r="B394" s="963" t="s">
        <v>2867</v>
      </c>
      <c r="C394" s="32" t="s">
        <v>1213</v>
      </c>
      <c r="D394" s="962" t="s">
        <v>33</v>
      </c>
      <c r="E394" s="225">
        <v>45858</v>
      </c>
      <c r="F394" s="1081">
        <v>45839</v>
      </c>
      <c r="G394" s="1095"/>
      <c r="H394" s="965">
        <f t="shared" ca="1" si="9"/>
        <v>179</v>
      </c>
      <c r="I394" s="966" t="s">
        <v>2846</v>
      </c>
      <c r="J394" s="915" t="str">
        <f t="shared" si="10"/>
        <v>ROW</v>
      </c>
    </row>
    <row r="395" spans="1:10">
      <c r="A395" s="970">
        <v>282</v>
      </c>
      <c r="B395" s="963" t="s">
        <v>2867</v>
      </c>
      <c r="C395" s="32" t="s">
        <v>1214</v>
      </c>
      <c r="D395" s="962" t="s">
        <v>33</v>
      </c>
      <c r="E395" s="225">
        <v>45858</v>
      </c>
      <c r="F395" s="1081">
        <v>45839</v>
      </c>
      <c r="G395" s="1095"/>
      <c r="H395" s="965">
        <f t="shared" ca="1" si="9"/>
        <v>179</v>
      </c>
      <c r="I395" s="966" t="s">
        <v>2846</v>
      </c>
      <c r="J395" s="915" t="str">
        <f t="shared" si="10"/>
        <v>ROW</v>
      </c>
    </row>
    <row r="396" spans="1:10">
      <c r="A396" s="962">
        <v>283</v>
      </c>
      <c r="B396" s="963" t="s">
        <v>2867</v>
      </c>
      <c r="C396" s="32" t="s">
        <v>1211</v>
      </c>
      <c r="D396" s="962" t="s">
        <v>33</v>
      </c>
      <c r="E396" s="225">
        <v>45858</v>
      </c>
      <c r="F396" s="1081">
        <v>45839</v>
      </c>
      <c r="G396" s="1095"/>
      <c r="H396" s="965">
        <f t="shared" ca="1" si="9"/>
        <v>179</v>
      </c>
      <c r="I396" s="966" t="s">
        <v>2846</v>
      </c>
      <c r="J396" s="915" t="str">
        <f t="shared" si="10"/>
        <v>ROW</v>
      </c>
    </row>
    <row r="397" spans="1:10">
      <c r="A397" s="962">
        <v>284</v>
      </c>
      <c r="B397" s="963" t="s">
        <v>2867</v>
      </c>
      <c r="C397" s="32" t="s">
        <v>1210</v>
      </c>
      <c r="D397" s="962" t="s">
        <v>33</v>
      </c>
      <c r="E397" s="225">
        <v>45858</v>
      </c>
      <c r="F397" s="1081">
        <v>45839</v>
      </c>
      <c r="G397" s="1095"/>
      <c r="H397" s="965">
        <f t="shared" ca="1" si="9"/>
        <v>179</v>
      </c>
      <c r="I397" s="966" t="s">
        <v>2846</v>
      </c>
      <c r="J397" s="915" t="str">
        <f t="shared" si="10"/>
        <v>ROW</v>
      </c>
    </row>
    <row r="398" spans="1:10">
      <c r="A398" s="970">
        <v>286</v>
      </c>
      <c r="B398" s="963" t="s">
        <v>2867</v>
      </c>
      <c r="C398" s="32" t="s">
        <v>1929</v>
      </c>
      <c r="D398" s="962" t="s">
        <v>33</v>
      </c>
      <c r="E398" s="225">
        <v>45858</v>
      </c>
      <c r="F398" s="1081">
        <v>45839</v>
      </c>
      <c r="G398" s="1095"/>
      <c r="H398" s="965">
        <f t="shared" ca="1" si="9"/>
        <v>179</v>
      </c>
      <c r="I398" s="966" t="s">
        <v>2846</v>
      </c>
      <c r="J398" s="915" t="str">
        <f t="shared" si="10"/>
        <v>ROW</v>
      </c>
    </row>
    <row r="399" spans="1:10">
      <c r="A399" s="970">
        <v>287</v>
      </c>
      <c r="B399" s="963" t="s">
        <v>2867</v>
      </c>
      <c r="C399" s="32" t="s">
        <v>1209</v>
      </c>
      <c r="D399" s="962" t="s">
        <v>33</v>
      </c>
      <c r="E399" s="225">
        <v>45858</v>
      </c>
      <c r="F399" s="1081">
        <v>45839</v>
      </c>
      <c r="G399" s="1081">
        <v>45902</v>
      </c>
      <c r="H399" s="965">
        <f t="shared" ca="1" si="9"/>
        <v>64</v>
      </c>
      <c r="I399" s="966" t="s">
        <v>2846</v>
      </c>
      <c r="J399" s="915" t="str">
        <f t="shared" si="10"/>
        <v>Clear</v>
      </c>
    </row>
    <row r="400" spans="1:10">
      <c r="A400" s="962">
        <v>288</v>
      </c>
      <c r="B400" s="963" t="s">
        <v>2867</v>
      </c>
      <c r="C400" s="32" t="s">
        <v>1215</v>
      </c>
      <c r="D400" s="962" t="s">
        <v>33</v>
      </c>
      <c r="E400" s="225">
        <v>45858</v>
      </c>
      <c r="F400" s="1081">
        <v>45839</v>
      </c>
      <c r="G400" s="1095"/>
      <c r="H400" s="965">
        <f t="shared" ca="1" si="9"/>
        <v>179</v>
      </c>
      <c r="I400" s="966" t="s">
        <v>2846</v>
      </c>
      <c r="J400" s="915" t="str">
        <f t="shared" si="10"/>
        <v>ROW</v>
      </c>
    </row>
    <row r="401" spans="1:10">
      <c r="A401" s="962">
        <v>289</v>
      </c>
      <c r="B401" s="963" t="s">
        <v>2867</v>
      </c>
      <c r="C401" s="32" t="s">
        <v>2026</v>
      </c>
      <c r="D401" s="962" t="s">
        <v>33</v>
      </c>
      <c r="E401" s="225">
        <v>45858</v>
      </c>
      <c r="F401" s="1081">
        <v>45839</v>
      </c>
      <c r="G401" s="1095"/>
      <c r="H401" s="965">
        <f t="shared" ca="1" si="9"/>
        <v>179</v>
      </c>
      <c r="I401" s="966" t="s">
        <v>2846</v>
      </c>
      <c r="J401" s="915" t="str">
        <f t="shared" si="10"/>
        <v>ROW</v>
      </c>
    </row>
    <row r="402" spans="1:10">
      <c r="A402" s="970">
        <v>290</v>
      </c>
      <c r="B402" s="963" t="s">
        <v>2867</v>
      </c>
      <c r="C402" s="32" t="s">
        <v>2027</v>
      </c>
      <c r="D402" s="962" t="s">
        <v>33</v>
      </c>
      <c r="E402" s="225">
        <v>45858</v>
      </c>
      <c r="F402" s="1081">
        <v>45839</v>
      </c>
      <c r="G402" s="1095"/>
      <c r="H402" s="965">
        <f t="shared" ca="1" si="9"/>
        <v>179</v>
      </c>
      <c r="I402" s="966" t="s">
        <v>2846</v>
      </c>
      <c r="J402" s="915" t="str">
        <f t="shared" si="10"/>
        <v>ROW</v>
      </c>
    </row>
    <row r="403" spans="1:10">
      <c r="A403" s="962">
        <v>291</v>
      </c>
      <c r="B403" s="963" t="s">
        <v>2867</v>
      </c>
      <c r="C403" s="32" t="s">
        <v>2028</v>
      </c>
      <c r="D403" s="962" t="s">
        <v>33</v>
      </c>
      <c r="E403" s="225">
        <v>45858</v>
      </c>
      <c r="F403" s="1081">
        <v>45839</v>
      </c>
      <c r="G403" s="1095"/>
      <c r="H403" s="965">
        <f t="shared" ca="1" si="9"/>
        <v>179</v>
      </c>
      <c r="I403" s="966" t="s">
        <v>2846</v>
      </c>
      <c r="J403" s="915" t="str">
        <f t="shared" si="10"/>
        <v>ROW</v>
      </c>
    </row>
    <row r="404" spans="1:10">
      <c r="A404" s="962">
        <v>292</v>
      </c>
      <c r="B404" s="963" t="s">
        <v>2867</v>
      </c>
      <c r="C404" s="32" t="s">
        <v>2033</v>
      </c>
      <c r="D404" s="962" t="s">
        <v>33</v>
      </c>
      <c r="E404" s="225">
        <v>45858</v>
      </c>
      <c r="F404" s="1081">
        <v>45839</v>
      </c>
      <c r="G404" s="1095"/>
      <c r="H404" s="965">
        <f t="shared" ca="1" si="9"/>
        <v>179</v>
      </c>
      <c r="I404" s="966" t="s">
        <v>2846</v>
      </c>
      <c r="J404" s="915" t="str">
        <f t="shared" si="10"/>
        <v>ROW</v>
      </c>
    </row>
    <row r="405" spans="1:10">
      <c r="A405" s="962">
        <v>293</v>
      </c>
      <c r="B405" s="963" t="s">
        <v>2867</v>
      </c>
      <c r="C405" s="32" t="s">
        <v>2030</v>
      </c>
      <c r="D405" s="962" t="s">
        <v>33</v>
      </c>
      <c r="E405" s="225">
        <v>45858</v>
      </c>
      <c r="F405" s="1081">
        <v>45839</v>
      </c>
      <c r="G405" s="1095"/>
      <c r="H405" s="965">
        <f t="shared" ca="1" si="9"/>
        <v>179</v>
      </c>
      <c r="I405" s="966" t="s">
        <v>2846</v>
      </c>
      <c r="J405" s="915" t="str">
        <f t="shared" si="10"/>
        <v>ROW</v>
      </c>
    </row>
    <row r="406" spans="1:10">
      <c r="A406" s="970">
        <v>294</v>
      </c>
      <c r="B406" s="963" t="s">
        <v>2867</v>
      </c>
      <c r="C406" s="32" t="s">
        <v>2029</v>
      </c>
      <c r="D406" s="962" t="s">
        <v>33</v>
      </c>
      <c r="E406" s="225">
        <v>45858</v>
      </c>
      <c r="F406" s="1081">
        <v>45839</v>
      </c>
      <c r="G406" s="1095"/>
      <c r="H406" s="965">
        <f t="shared" ca="1" si="9"/>
        <v>179</v>
      </c>
      <c r="I406" s="966" t="s">
        <v>2846</v>
      </c>
      <c r="J406" s="915" t="str">
        <f t="shared" si="10"/>
        <v>ROW</v>
      </c>
    </row>
    <row r="407" spans="1:10">
      <c r="A407" s="970">
        <v>295</v>
      </c>
      <c r="B407" s="963" t="s">
        <v>2867</v>
      </c>
      <c r="C407" s="1096" t="s">
        <v>1220</v>
      </c>
      <c r="D407" s="208" t="s">
        <v>28</v>
      </c>
      <c r="E407" s="964">
        <v>45632</v>
      </c>
      <c r="F407" s="1081">
        <v>45839</v>
      </c>
      <c r="G407" s="208"/>
      <c r="H407" s="965">
        <f t="shared" ca="1" si="9"/>
        <v>179</v>
      </c>
      <c r="I407" s="966" t="s">
        <v>2846</v>
      </c>
      <c r="J407" s="915" t="str">
        <f t="shared" si="10"/>
        <v>ROW</v>
      </c>
    </row>
    <row r="408" spans="1:10">
      <c r="A408" s="962">
        <v>296</v>
      </c>
      <c r="B408" s="963" t="s">
        <v>2867</v>
      </c>
      <c r="C408" s="1096" t="s">
        <v>1948</v>
      </c>
      <c r="D408" s="208" t="s">
        <v>28</v>
      </c>
      <c r="E408" s="964">
        <v>45632</v>
      </c>
      <c r="F408" s="1081">
        <v>45839</v>
      </c>
      <c r="G408" s="208"/>
      <c r="H408" s="965">
        <f t="shared" ca="1" si="9"/>
        <v>179</v>
      </c>
      <c r="I408" s="966" t="s">
        <v>2846</v>
      </c>
      <c r="J408" s="915" t="str">
        <f t="shared" si="10"/>
        <v>ROW</v>
      </c>
    </row>
    <row r="409" spans="1:10">
      <c r="A409" s="962">
        <v>297</v>
      </c>
      <c r="B409" s="963" t="s">
        <v>2867</v>
      </c>
      <c r="C409" s="1096" t="s">
        <v>1961</v>
      </c>
      <c r="D409" s="208" t="s">
        <v>28</v>
      </c>
      <c r="E409" s="964">
        <v>45632</v>
      </c>
      <c r="F409" s="1081">
        <v>45839</v>
      </c>
      <c r="G409" s="225">
        <v>45898</v>
      </c>
      <c r="H409" s="965">
        <f t="shared" ca="1" si="9"/>
        <v>60</v>
      </c>
      <c r="I409" s="966" t="s">
        <v>2846</v>
      </c>
      <c r="J409" s="915" t="str">
        <f t="shared" si="10"/>
        <v>Clear</v>
      </c>
    </row>
    <row r="410" spans="1:10">
      <c r="A410" s="970">
        <v>298</v>
      </c>
      <c r="B410" s="963" t="s">
        <v>2867</v>
      </c>
      <c r="C410" s="1096" t="s">
        <v>1962</v>
      </c>
      <c r="D410" s="208" t="s">
        <v>28</v>
      </c>
      <c r="E410" s="964">
        <v>45632</v>
      </c>
      <c r="F410" s="1081">
        <v>45839</v>
      </c>
      <c r="G410" s="225">
        <v>45898</v>
      </c>
      <c r="H410" s="965">
        <f t="shared" ca="1" si="9"/>
        <v>60</v>
      </c>
      <c r="I410" s="966" t="s">
        <v>2846</v>
      </c>
      <c r="J410" s="915" t="str">
        <f t="shared" si="10"/>
        <v>Clear</v>
      </c>
    </row>
    <row r="411" spans="1:10">
      <c r="A411" s="970">
        <v>303</v>
      </c>
      <c r="B411" s="963" t="s">
        <v>2867</v>
      </c>
      <c r="C411" s="1096" t="s">
        <v>2009</v>
      </c>
      <c r="D411" s="208" t="s">
        <v>28</v>
      </c>
      <c r="E411" s="964">
        <v>45632</v>
      </c>
      <c r="F411" s="1081">
        <v>45839</v>
      </c>
      <c r="G411" s="208"/>
      <c r="H411" s="965">
        <f t="shared" ref="H411:H423" ca="1" si="11">+(IF(G411=0,TODAY(),G411)-F411)+1</f>
        <v>179</v>
      </c>
      <c r="I411" s="966" t="s">
        <v>2846</v>
      </c>
      <c r="J411" s="915" t="str">
        <f t="shared" si="10"/>
        <v>ROW</v>
      </c>
    </row>
    <row r="412" spans="1:10">
      <c r="A412" s="962">
        <v>304</v>
      </c>
      <c r="B412" s="963" t="s">
        <v>2867</v>
      </c>
      <c r="C412" s="1096" t="s">
        <v>2017</v>
      </c>
      <c r="D412" s="208" t="s">
        <v>28</v>
      </c>
      <c r="E412" s="964">
        <v>45632</v>
      </c>
      <c r="F412" s="1081">
        <v>45839</v>
      </c>
      <c r="G412" s="225">
        <v>45889</v>
      </c>
      <c r="H412" s="965">
        <f t="shared" ca="1" si="11"/>
        <v>51</v>
      </c>
      <c r="I412" s="966" t="s">
        <v>2846</v>
      </c>
      <c r="J412" s="915" t="str">
        <f t="shared" si="10"/>
        <v>Clear</v>
      </c>
    </row>
    <row r="413" spans="1:10">
      <c r="A413" s="962">
        <v>305</v>
      </c>
      <c r="B413" s="963" t="s">
        <v>2867</v>
      </c>
      <c r="C413" s="1096" t="s">
        <v>2018</v>
      </c>
      <c r="D413" s="208" t="s">
        <v>28</v>
      </c>
      <c r="E413" s="964">
        <v>45632</v>
      </c>
      <c r="F413" s="1081">
        <v>45839</v>
      </c>
      <c r="G413" s="225">
        <v>45889</v>
      </c>
      <c r="H413" s="965">
        <f t="shared" ca="1" si="11"/>
        <v>51</v>
      </c>
      <c r="I413" s="966" t="s">
        <v>2846</v>
      </c>
      <c r="J413" s="915" t="str">
        <f t="shared" si="10"/>
        <v>Clear</v>
      </c>
    </row>
    <row r="414" spans="1:10">
      <c r="A414" s="970">
        <v>306</v>
      </c>
      <c r="B414" s="963" t="s">
        <v>2867</v>
      </c>
      <c r="C414" s="1096" t="s">
        <v>2019</v>
      </c>
      <c r="D414" s="208" t="s">
        <v>28</v>
      </c>
      <c r="E414" s="964">
        <v>45632</v>
      </c>
      <c r="F414" s="1081">
        <v>45839</v>
      </c>
      <c r="G414" s="225">
        <v>45889</v>
      </c>
      <c r="H414" s="965">
        <f t="shared" ca="1" si="11"/>
        <v>51</v>
      </c>
      <c r="I414" s="966" t="s">
        <v>2846</v>
      </c>
      <c r="J414" s="915" t="str">
        <f t="shared" si="10"/>
        <v>Clear</v>
      </c>
    </row>
    <row r="415" spans="1:10">
      <c r="A415" s="962">
        <v>307</v>
      </c>
      <c r="B415" s="963" t="s">
        <v>2867</v>
      </c>
      <c r="C415" s="1096" t="s">
        <v>2020</v>
      </c>
      <c r="D415" s="208" t="s">
        <v>28</v>
      </c>
      <c r="E415" s="964">
        <v>45632</v>
      </c>
      <c r="F415" s="1081">
        <v>45839</v>
      </c>
      <c r="G415" s="225">
        <v>45920</v>
      </c>
      <c r="H415" s="965">
        <f t="shared" ca="1" si="11"/>
        <v>82</v>
      </c>
      <c r="I415" s="966" t="s">
        <v>2846</v>
      </c>
      <c r="J415" s="915" t="str">
        <f t="shared" si="10"/>
        <v>Clear</v>
      </c>
    </row>
    <row r="416" spans="1:10">
      <c r="A416" s="962">
        <v>308</v>
      </c>
      <c r="B416" s="963" t="s">
        <v>2867</v>
      </c>
      <c r="C416" s="1096" t="s">
        <v>2022</v>
      </c>
      <c r="D416" s="208" t="s">
        <v>28</v>
      </c>
      <c r="E416" s="964">
        <v>45632</v>
      </c>
      <c r="F416" s="1081">
        <v>45839</v>
      </c>
      <c r="G416" s="225">
        <v>45887</v>
      </c>
      <c r="H416" s="965">
        <f t="shared" ca="1" si="11"/>
        <v>49</v>
      </c>
      <c r="I416" s="966" t="s">
        <v>2846</v>
      </c>
      <c r="J416" s="915" t="str">
        <f t="shared" si="10"/>
        <v>Clear</v>
      </c>
    </row>
    <row r="417" spans="1:10">
      <c r="A417" s="962">
        <v>309</v>
      </c>
      <c r="B417" s="963" t="s">
        <v>2867</v>
      </c>
      <c r="C417" s="1097" t="s">
        <v>2023</v>
      </c>
      <c r="D417" s="208" t="s">
        <v>28</v>
      </c>
      <c r="E417" s="964">
        <v>45632</v>
      </c>
      <c r="F417" s="1081">
        <v>45839</v>
      </c>
      <c r="G417" s="225">
        <v>45898</v>
      </c>
      <c r="H417" s="965">
        <f t="shared" ca="1" si="11"/>
        <v>60</v>
      </c>
      <c r="I417" s="966" t="s">
        <v>2846</v>
      </c>
      <c r="J417" s="915" t="str">
        <f t="shared" si="10"/>
        <v>Clear</v>
      </c>
    </row>
    <row r="418" spans="1:10">
      <c r="A418" s="970">
        <v>311</v>
      </c>
      <c r="B418" s="963" t="s">
        <v>2867</v>
      </c>
      <c r="C418" s="1097" t="s">
        <v>2025</v>
      </c>
      <c r="D418" s="208" t="s">
        <v>28</v>
      </c>
      <c r="E418" s="964">
        <v>45632</v>
      </c>
      <c r="F418" s="1081">
        <v>45839</v>
      </c>
      <c r="G418" s="225">
        <v>45903</v>
      </c>
      <c r="H418" s="965">
        <f t="shared" ca="1" si="11"/>
        <v>65</v>
      </c>
      <c r="I418" s="966" t="s">
        <v>2846</v>
      </c>
      <c r="J418" s="915" t="str">
        <f t="shared" si="10"/>
        <v>Clear</v>
      </c>
    </row>
    <row r="419" spans="1:10">
      <c r="A419" s="962">
        <v>312</v>
      </c>
      <c r="B419" s="963" t="s">
        <v>2867</v>
      </c>
      <c r="C419" s="1097" t="s">
        <v>2032</v>
      </c>
      <c r="D419" s="208" t="s">
        <v>28</v>
      </c>
      <c r="E419" s="964">
        <v>45632</v>
      </c>
      <c r="F419" s="1081">
        <v>45839</v>
      </c>
      <c r="G419" s="208"/>
      <c r="H419" s="965">
        <f t="shared" ca="1" si="11"/>
        <v>179</v>
      </c>
      <c r="I419" s="966" t="s">
        <v>2846</v>
      </c>
      <c r="J419" s="915" t="str">
        <f t="shared" si="10"/>
        <v>ROW</v>
      </c>
    </row>
    <row r="420" spans="1:10">
      <c r="A420" s="962">
        <v>313</v>
      </c>
      <c r="B420" s="963" t="s">
        <v>2867</v>
      </c>
      <c r="C420" s="1097" t="s">
        <v>2034</v>
      </c>
      <c r="D420" s="208" t="s">
        <v>28</v>
      </c>
      <c r="E420" s="964">
        <v>45632</v>
      </c>
      <c r="F420" s="1081">
        <v>45839</v>
      </c>
      <c r="G420" s="208"/>
      <c r="H420" s="965">
        <f t="shared" ca="1" si="11"/>
        <v>179</v>
      </c>
      <c r="I420" s="966" t="s">
        <v>2846</v>
      </c>
      <c r="J420" s="915" t="str">
        <f t="shared" si="10"/>
        <v>ROW</v>
      </c>
    </row>
    <row r="421" spans="1:10">
      <c r="A421" s="970">
        <v>314</v>
      </c>
      <c r="B421" s="963" t="s">
        <v>2867</v>
      </c>
      <c r="C421" s="1097" t="s">
        <v>2035</v>
      </c>
      <c r="D421" s="208" t="s">
        <v>28</v>
      </c>
      <c r="E421" s="964">
        <v>45632</v>
      </c>
      <c r="F421" s="1081">
        <v>45839</v>
      </c>
      <c r="G421" s="208"/>
      <c r="H421" s="965">
        <f t="shared" ca="1" si="11"/>
        <v>179</v>
      </c>
      <c r="I421" s="966" t="s">
        <v>2846</v>
      </c>
      <c r="J421" s="915" t="str">
        <f t="shared" si="10"/>
        <v>ROW</v>
      </c>
    </row>
    <row r="422" spans="1:10">
      <c r="A422" s="962">
        <v>315</v>
      </c>
      <c r="B422" s="963" t="s">
        <v>2867</v>
      </c>
      <c r="C422" s="1097" t="s">
        <v>2036</v>
      </c>
      <c r="D422" s="208" t="s">
        <v>28</v>
      </c>
      <c r="E422" s="964">
        <v>45632</v>
      </c>
      <c r="F422" s="1081">
        <v>45839</v>
      </c>
      <c r="G422" s="208"/>
      <c r="H422" s="965">
        <f t="shared" ca="1" si="11"/>
        <v>179</v>
      </c>
      <c r="I422" s="966" t="s">
        <v>2846</v>
      </c>
      <c r="J422" s="915" t="str">
        <f t="shared" si="10"/>
        <v>ROW</v>
      </c>
    </row>
    <row r="423" spans="1:10">
      <c r="A423" s="962">
        <v>316</v>
      </c>
      <c r="B423" s="963" t="s">
        <v>2867</v>
      </c>
      <c r="C423" s="1097" t="s">
        <v>2062</v>
      </c>
      <c r="D423" s="208" t="s">
        <v>28</v>
      </c>
      <c r="E423" s="964">
        <v>45632</v>
      </c>
      <c r="F423" s="1081">
        <v>45839</v>
      </c>
      <c r="G423" s="208"/>
      <c r="H423" s="965">
        <f t="shared" ca="1" si="11"/>
        <v>179</v>
      </c>
      <c r="I423" s="966" t="s">
        <v>2846</v>
      </c>
      <c r="J423" s="915" t="str">
        <f t="shared" si="10"/>
        <v>ROW</v>
      </c>
    </row>
    <row r="424" spans="1:10">
      <c r="A424" s="962">
        <v>317</v>
      </c>
      <c r="J424" s="915" t="str">
        <f t="shared" si="10"/>
        <v>ROW</v>
      </c>
    </row>
    <row r="425" spans="1:10">
      <c r="A425" s="970">
        <v>318</v>
      </c>
      <c r="J425" s="915" t="str">
        <f t="shared" si="10"/>
        <v>ROW</v>
      </c>
    </row>
    <row r="426" spans="1:10">
      <c r="A426" s="970">
        <v>319</v>
      </c>
      <c r="J426" s="915" t="str">
        <f t="shared" si="10"/>
        <v>ROW</v>
      </c>
    </row>
    <row r="427" spans="1:10">
      <c r="A427" s="962">
        <v>320</v>
      </c>
      <c r="J427" s="915" t="str">
        <f t="shared" si="10"/>
        <v>ROW</v>
      </c>
    </row>
    <row r="428" spans="1:10">
      <c r="A428" s="962">
        <v>321</v>
      </c>
      <c r="J428" s="915" t="str">
        <f t="shared" ref="J428:J491" si="12">IF(G428&gt;=1,"Clear","ROW")</f>
        <v>ROW</v>
      </c>
    </row>
    <row r="429" spans="1:10">
      <c r="A429" s="970">
        <v>322</v>
      </c>
      <c r="J429" s="915" t="str">
        <f t="shared" si="12"/>
        <v>ROW</v>
      </c>
    </row>
    <row r="430" spans="1:10">
      <c r="A430" s="962">
        <v>323</v>
      </c>
      <c r="J430" s="915" t="str">
        <f t="shared" si="12"/>
        <v>ROW</v>
      </c>
    </row>
    <row r="431" spans="1:10">
      <c r="A431" s="962">
        <v>324</v>
      </c>
      <c r="J431" s="915" t="str">
        <f t="shared" si="12"/>
        <v>ROW</v>
      </c>
    </row>
    <row r="432" spans="1:10">
      <c r="A432" s="962">
        <v>325</v>
      </c>
      <c r="J432" s="915" t="str">
        <f t="shared" si="12"/>
        <v>ROW</v>
      </c>
    </row>
    <row r="433" spans="1:10">
      <c r="A433" s="970">
        <v>326</v>
      </c>
      <c r="J433" s="915" t="str">
        <f t="shared" si="12"/>
        <v>ROW</v>
      </c>
    </row>
    <row r="434" spans="1:10">
      <c r="A434" s="970">
        <v>327</v>
      </c>
      <c r="J434" s="915" t="str">
        <f t="shared" si="12"/>
        <v>ROW</v>
      </c>
    </row>
    <row r="435" spans="1:10">
      <c r="A435" s="962">
        <v>328</v>
      </c>
      <c r="J435" s="915" t="str">
        <f t="shared" si="12"/>
        <v>ROW</v>
      </c>
    </row>
    <row r="436" spans="1:10">
      <c r="A436" s="962">
        <v>329</v>
      </c>
      <c r="J436" s="915" t="str">
        <f t="shared" si="12"/>
        <v>ROW</v>
      </c>
    </row>
    <row r="437" spans="1:10">
      <c r="A437" s="970">
        <v>330</v>
      </c>
      <c r="J437" s="915" t="str">
        <f t="shared" si="12"/>
        <v>ROW</v>
      </c>
    </row>
    <row r="438" spans="1:10">
      <c r="A438" s="962">
        <v>331</v>
      </c>
      <c r="J438" s="915" t="str">
        <f t="shared" si="12"/>
        <v>ROW</v>
      </c>
    </row>
    <row r="439" spans="1:10">
      <c r="A439" s="962">
        <v>332</v>
      </c>
      <c r="J439" s="915" t="str">
        <f t="shared" si="12"/>
        <v>ROW</v>
      </c>
    </row>
    <row r="440" spans="1:10">
      <c r="A440" s="962">
        <v>333</v>
      </c>
      <c r="J440" s="915" t="str">
        <f t="shared" si="12"/>
        <v>ROW</v>
      </c>
    </row>
    <row r="441" spans="1:10">
      <c r="A441" s="970">
        <v>334</v>
      </c>
      <c r="J441" s="915" t="str">
        <f t="shared" si="12"/>
        <v>ROW</v>
      </c>
    </row>
    <row r="442" spans="1:10">
      <c r="A442" s="970">
        <v>335</v>
      </c>
      <c r="J442" s="915" t="str">
        <f t="shared" si="12"/>
        <v>ROW</v>
      </c>
    </row>
    <row r="443" spans="1:10">
      <c r="A443" s="962">
        <v>336</v>
      </c>
      <c r="J443" s="915" t="str">
        <f t="shared" si="12"/>
        <v>ROW</v>
      </c>
    </row>
    <row r="444" spans="1:10">
      <c r="A444" s="962">
        <v>337</v>
      </c>
      <c r="J444" s="915" t="str">
        <f t="shared" si="12"/>
        <v>ROW</v>
      </c>
    </row>
    <row r="445" spans="1:10">
      <c r="A445" s="970">
        <v>338</v>
      </c>
      <c r="J445" s="915" t="str">
        <f t="shared" si="12"/>
        <v>ROW</v>
      </c>
    </row>
    <row r="446" spans="1:10">
      <c r="A446" s="962">
        <v>339</v>
      </c>
      <c r="J446" s="915" t="str">
        <f t="shared" si="12"/>
        <v>ROW</v>
      </c>
    </row>
    <row r="447" spans="1:10">
      <c r="A447" s="962">
        <v>340</v>
      </c>
      <c r="J447" s="915" t="str">
        <f t="shared" si="12"/>
        <v>ROW</v>
      </c>
    </row>
    <row r="448" spans="1:10">
      <c r="A448" s="962">
        <v>341</v>
      </c>
      <c r="J448" s="915" t="str">
        <f t="shared" si="12"/>
        <v>ROW</v>
      </c>
    </row>
    <row r="449" spans="1:10">
      <c r="A449" s="970">
        <v>342</v>
      </c>
      <c r="J449" s="915" t="str">
        <f t="shared" si="12"/>
        <v>ROW</v>
      </c>
    </row>
    <row r="450" spans="1:10">
      <c r="A450" s="970">
        <v>343</v>
      </c>
      <c r="J450" s="915" t="str">
        <f t="shared" si="12"/>
        <v>ROW</v>
      </c>
    </row>
    <row r="451" spans="1:10">
      <c r="A451" s="962">
        <v>344</v>
      </c>
      <c r="J451" s="915" t="str">
        <f t="shared" si="12"/>
        <v>ROW</v>
      </c>
    </row>
    <row r="452" spans="1:10">
      <c r="A452" s="962">
        <v>345</v>
      </c>
      <c r="J452" s="915" t="str">
        <f t="shared" si="12"/>
        <v>ROW</v>
      </c>
    </row>
    <row r="453" spans="1:10">
      <c r="A453" s="970">
        <v>346</v>
      </c>
      <c r="J453" s="915" t="str">
        <f t="shared" si="12"/>
        <v>ROW</v>
      </c>
    </row>
    <row r="454" spans="1:10">
      <c r="A454" s="962">
        <v>347</v>
      </c>
      <c r="J454" s="915" t="str">
        <f t="shared" si="12"/>
        <v>ROW</v>
      </c>
    </row>
    <row r="455" spans="1:10">
      <c r="A455" s="962">
        <v>348</v>
      </c>
      <c r="J455" s="915" t="str">
        <f t="shared" si="12"/>
        <v>ROW</v>
      </c>
    </row>
    <row r="456" spans="1:10">
      <c r="A456" s="962">
        <v>349</v>
      </c>
      <c r="J456" s="915" t="str">
        <f t="shared" si="12"/>
        <v>ROW</v>
      </c>
    </row>
    <row r="457" spans="1:10">
      <c r="A457" s="970">
        <v>350</v>
      </c>
      <c r="J457" s="915" t="str">
        <f t="shared" si="12"/>
        <v>ROW</v>
      </c>
    </row>
    <row r="458" spans="1:10">
      <c r="A458" s="970">
        <v>351</v>
      </c>
      <c r="J458" s="915" t="str">
        <f t="shared" si="12"/>
        <v>ROW</v>
      </c>
    </row>
    <row r="459" spans="1:10">
      <c r="A459" s="962">
        <v>352</v>
      </c>
      <c r="J459" s="915" t="str">
        <f t="shared" si="12"/>
        <v>ROW</v>
      </c>
    </row>
    <row r="460" spans="1:10">
      <c r="A460" s="962">
        <v>353</v>
      </c>
      <c r="J460" s="915" t="str">
        <f t="shared" si="12"/>
        <v>ROW</v>
      </c>
    </row>
    <row r="461" spans="1:10">
      <c r="A461" s="970">
        <v>354</v>
      </c>
      <c r="J461" s="915" t="str">
        <f t="shared" si="12"/>
        <v>ROW</v>
      </c>
    </row>
    <row r="462" spans="1:10">
      <c r="A462" s="962">
        <v>355</v>
      </c>
      <c r="J462" s="915" t="str">
        <f t="shared" si="12"/>
        <v>ROW</v>
      </c>
    </row>
    <row r="463" spans="1:10">
      <c r="A463" s="962">
        <v>356</v>
      </c>
      <c r="J463" s="915" t="str">
        <f t="shared" si="12"/>
        <v>ROW</v>
      </c>
    </row>
    <row r="464" spans="1:10">
      <c r="A464" s="962">
        <v>357</v>
      </c>
      <c r="J464" s="915" t="str">
        <f t="shared" si="12"/>
        <v>ROW</v>
      </c>
    </row>
    <row r="465" spans="1:10">
      <c r="A465" s="970">
        <v>358</v>
      </c>
      <c r="J465" s="915" t="str">
        <f t="shared" si="12"/>
        <v>ROW</v>
      </c>
    </row>
    <row r="466" spans="1:10">
      <c r="A466" s="970">
        <v>359</v>
      </c>
      <c r="J466" s="915" t="str">
        <f t="shared" si="12"/>
        <v>ROW</v>
      </c>
    </row>
    <row r="467" spans="1:10">
      <c r="A467" s="962">
        <v>360</v>
      </c>
      <c r="J467" s="915" t="str">
        <f t="shared" si="12"/>
        <v>ROW</v>
      </c>
    </row>
    <row r="468" spans="1:10">
      <c r="A468" s="962">
        <v>361</v>
      </c>
      <c r="J468" s="915" t="str">
        <f t="shared" si="12"/>
        <v>ROW</v>
      </c>
    </row>
    <row r="469" spans="1:10">
      <c r="A469" s="970">
        <v>362</v>
      </c>
      <c r="J469" s="915" t="str">
        <f t="shared" si="12"/>
        <v>ROW</v>
      </c>
    </row>
    <row r="470" spans="1:10">
      <c r="A470" s="962">
        <v>363</v>
      </c>
      <c r="J470" s="915" t="str">
        <f t="shared" si="12"/>
        <v>ROW</v>
      </c>
    </row>
    <row r="471" spans="1:10">
      <c r="A471" s="962">
        <v>364</v>
      </c>
      <c r="J471" s="915" t="str">
        <f t="shared" si="12"/>
        <v>ROW</v>
      </c>
    </row>
    <row r="472" spans="1:10">
      <c r="A472" s="962">
        <v>365</v>
      </c>
      <c r="J472" s="915" t="str">
        <f t="shared" si="12"/>
        <v>ROW</v>
      </c>
    </row>
    <row r="473" spans="1:10">
      <c r="A473" s="970">
        <v>366</v>
      </c>
      <c r="J473" s="915" t="str">
        <f t="shared" si="12"/>
        <v>ROW</v>
      </c>
    </row>
    <row r="474" spans="1:10">
      <c r="A474" s="970">
        <v>367</v>
      </c>
      <c r="J474" s="915" t="str">
        <f t="shared" si="12"/>
        <v>ROW</v>
      </c>
    </row>
    <row r="475" spans="1:10">
      <c r="A475" s="962">
        <v>368</v>
      </c>
      <c r="J475" s="915" t="str">
        <f t="shared" si="12"/>
        <v>ROW</v>
      </c>
    </row>
    <row r="476" spans="1:10">
      <c r="A476" s="962">
        <v>369</v>
      </c>
      <c r="J476" s="915" t="str">
        <f t="shared" si="12"/>
        <v>ROW</v>
      </c>
    </row>
    <row r="477" spans="1:10">
      <c r="A477" s="970">
        <v>370</v>
      </c>
      <c r="J477" s="915" t="str">
        <f t="shared" si="12"/>
        <v>ROW</v>
      </c>
    </row>
    <row r="478" spans="1:10">
      <c r="A478" s="962">
        <v>371</v>
      </c>
      <c r="J478" s="915" t="str">
        <f t="shared" si="12"/>
        <v>ROW</v>
      </c>
    </row>
    <row r="479" spans="1:10">
      <c r="A479" s="962">
        <v>372</v>
      </c>
      <c r="J479" s="915" t="str">
        <f t="shared" si="12"/>
        <v>ROW</v>
      </c>
    </row>
    <row r="480" spans="1:10">
      <c r="A480" s="962">
        <v>373</v>
      </c>
      <c r="J480" s="915" t="str">
        <f t="shared" si="12"/>
        <v>ROW</v>
      </c>
    </row>
    <row r="481" spans="1:10">
      <c r="A481" s="970">
        <v>374</v>
      </c>
      <c r="J481" s="915" t="str">
        <f t="shared" si="12"/>
        <v>ROW</v>
      </c>
    </row>
    <row r="482" spans="1:10">
      <c r="A482" s="970">
        <v>375</v>
      </c>
      <c r="J482" s="915" t="str">
        <f t="shared" si="12"/>
        <v>ROW</v>
      </c>
    </row>
    <row r="483" spans="1:10">
      <c r="A483" s="962">
        <v>376</v>
      </c>
      <c r="J483" s="915" t="str">
        <f t="shared" si="12"/>
        <v>ROW</v>
      </c>
    </row>
    <row r="484" spans="1:10">
      <c r="A484" s="962">
        <v>377</v>
      </c>
      <c r="J484" s="915" t="str">
        <f t="shared" si="12"/>
        <v>ROW</v>
      </c>
    </row>
    <row r="485" spans="1:10">
      <c r="A485" s="970">
        <v>378</v>
      </c>
      <c r="J485" s="915" t="str">
        <f t="shared" si="12"/>
        <v>ROW</v>
      </c>
    </row>
    <row r="486" spans="1:10">
      <c r="A486" s="962">
        <v>379</v>
      </c>
      <c r="J486" s="915" t="str">
        <f t="shared" si="12"/>
        <v>ROW</v>
      </c>
    </row>
    <row r="487" spans="1:10">
      <c r="A487" s="962">
        <v>380</v>
      </c>
      <c r="J487" s="915" t="str">
        <f t="shared" si="12"/>
        <v>ROW</v>
      </c>
    </row>
    <row r="488" spans="1:10">
      <c r="A488" s="962">
        <v>381</v>
      </c>
      <c r="J488" s="915" t="str">
        <f t="shared" si="12"/>
        <v>ROW</v>
      </c>
    </row>
    <row r="489" spans="1:10">
      <c r="A489" s="970">
        <v>382</v>
      </c>
      <c r="J489" s="915" t="str">
        <f t="shared" si="12"/>
        <v>ROW</v>
      </c>
    </row>
    <row r="490" spans="1:10">
      <c r="A490" s="970">
        <v>383</v>
      </c>
      <c r="J490" s="915" t="str">
        <f t="shared" si="12"/>
        <v>ROW</v>
      </c>
    </row>
    <row r="491" spans="1:10">
      <c r="A491" s="962">
        <v>384</v>
      </c>
      <c r="J491" s="915" t="str">
        <f t="shared" si="12"/>
        <v>ROW</v>
      </c>
    </row>
    <row r="492" spans="1:10">
      <c r="A492" s="962">
        <v>385</v>
      </c>
      <c r="J492" s="915" t="str">
        <f t="shared" ref="J492:J555" si="13">IF(G492&gt;=1,"Clear","ROW")</f>
        <v>ROW</v>
      </c>
    </row>
    <row r="493" spans="1:10">
      <c r="A493" s="970">
        <v>386</v>
      </c>
      <c r="J493" s="915" t="str">
        <f t="shared" si="13"/>
        <v>ROW</v>
      </c>
    </row>
    <row r="494" spans="1:10">
      <c r="A494" s="962">
        <v>387</v>
      </c>
      <c r="J494" s="915" t="str">
        <f t="shared" si="13"/>
        <v>ROW</v>
      </c>
    </row>
    <row r="495" spans="1:10">
      <c r="A495" s="962">
        <v>388</v>
      </c>
      <c r="J495" s="915" t="str">
        <f t="shared" si="13"/>
        <v>ROW</v>
      </c>
    </row>
    <row r="496" spans="1:10">
      <c r="A496" s="962">
        <v>389</v>
      </c>
      <c r="J496" s="915" t="str">
        <f t="shared" si="13"/>
        <v>ROW</v>
      </c>
    </row>
    <row r="497" spans="1:10">
      <c r="A497" s="970">
        <v>390</v>
      </c>
      <c r="J497" s="915" t="str">
        <f t="shared" si="13"/>
        <v>ROW</v>
      </c>
    </row>
    <row r="498" spans="1:10">
      <c r="A498" s="970">
        <v>391</v>
      </c>
      <c r="J498" s="915" t="str">
        <f t="shared" si="13"/>
        <v>ROW</v>
      </c>
    </row>
    <row r="499" spans="1:10">
      <c r="A499" s="962">
        <v>392</v>
      </c>
      <c r="J499" s="915" t="str">
        <f t="shared" si="13"/>
        <v>ROW</v>
      </c>
    </row>
    <row r="500" spans="1:10">
      <c r="A500" s="962">
        <v>393</v>
      </c>
      <c r="J500" s="915" t="str">
        <f t="shared" si="13"/>
        <v>ROW</v>
      </c>
    </row>
    <row r="501" spans="1:10">
      <c r="A501" s="970">
        <v>394</v>
      </c>
      <c r="J501" s="915" t="str">
        <f t="shared" si="13"/>
        <v>ROW</v>
      </c>
    </row>
    <row r="502" spans="1:10">
      <c r="A502" s="962">
        <v>395</v>
      </c>
      <c r="J502" s="915" t="str">
        <f t="shared" si="13"/>
        <v>ROW</v>
      </c>
    </row>
    <row r="503" spans="1:10">
      <c r="A503" s="962">
        <v>396</v>
      </c>
      <c r="J503" s="915" t="str">
        <f t="shared" si="13"/>
        <v>ROW</v>
      </c>
    </row>
    <row r="504" spans="1:10">
      <c r="A504" s="962">
        <v>397</v>
      </c>
      <c r="J504" s="915" t="str">
        <f t="shared" si="13"/>
        <v>ROW</v>
      </c>
    </row>
    <row r="505" spans="1:10">
      <c r="A505" s="970">
        <v>398</v>
      </c>
      <c r="J505" s="915" t="str">
        <f t="shared" si="13"/>
        <v>ROW</v>
      </c>
    </row>
    <row r="506" spans="1:10">
      <c r="A506" s="970">
        <v>399</v>
      </c>
      <c r="J506" s="915" t="str">
        <f t="shared" si="13"/>
        <v>ROW</v>
      </c>
    </row>
    <row r="507" spans="1:10">
      <c r="A507" s="962">
        <v>400</v>
      </c>
      <c r="J507" s="915" t="str">
        <f t="shared" si="13"/>
        <v>ROW</v>
      </c>
    </row>
    <row r="508" spans="1:10">
      <c r="A508" s="962">
        <v>401</v>
      </c>
      <c r="J508" s="915" t="str">
        <f t="shared" si="13"/>
        <v>ROW</v>
      </c>
    </row>
    <row r="509" spans="1:10">
      <c r="A509" s="970">
        <v>402</v>
      </c>
      <c r="J509" s="915" t="str">
        <f t="shared" si="13"/>
        <v>ROW</v>
      </c>
    </row>
    <row r="510" spans="1:10">
      <c r="A510" s="962">
        <v>403</v>
      </c>
      <c r="J510" s="915" t="str">
        <f t="shared" si="13"/>
        <v>ROW</v>
      </c>
    </row>
    <row r="511" spans="1:10">
      <c r="A511" s="962">
        <v>404</v>
      </c>
      <c r="J511" s="915" t="str">
        <f t="shared" si="13"/>
        <v>ROW</v>
      </c>
    </row>
    <row r="512" spans="1:10">
      <c r="A512" s="962">
        <v>405</v>
      </c>
      <c r="J512" s="915" t="str">
        <f t="shared" si="13"/>
        <v>ROW</v>
      </c>
    </row>
    <row r="513" spans="1:10">
      <c r="A513" s="970">
        <v>406</v>
      </c>
      <c r="J513" s="915" t="str">
        <f t="shared" si="13"/>
        <v>ROW</v>
      </c>
    </row>
    <row r="514" spans="1:10">
      <c r="A514" s="970">
        <v>407</v>
      </c>
      <c r="J514" s="915" t="str">
        <f t="shared" si="13"/>
        <v>ROW</v>
      </c>
    </row>
    <row r="515" spans="1:10">
      <c r="A515" s="962">
        <v>408</v>
      </c>
      <c r="J515" s="915" t="str">
        <f t="shared" si="13"/>
        <v>ROW</v>
      </c>
    </row>
    <row r="516" spans="1:10">
      <c r="A516" s="962">
        <v>409</v>
      </c>
      <c r="J516" s="915" t="str">
        <f t="shared" si="13"/>
        <v>ROW</v>
      </c>
    </row>
    <row r="517" spans="1:10">
      <c r="A517" s="970">
        <v>410</v>
      </c>
      <c r="J517" s="915" t="str">
        <f t="shared" si="13"/>
        <v>ROW</v>
      </c>
    </row>
    <row r="518" spans="1:10">
      <c r="A518" s="962">
        <v>411</v>
      </c>
      <c r="J518" s="915" t="str">
        <f t="shared" si="13"/>
        <v>ROW</v>
      </c>
    </row>
    <row r="519" spans="1:10">
      <c r="A519" s="962">
        <v>412</v>
      </c>
      <c r="J519" s="915" t="str">
        <f t="shared" si="13"/>
        <v>ROW</v>
      </c>
    </row>
    <row r="520" spans="1:10">
      <c r="A520" s="962">
        <v>413</v>
      </c>
      <c r="J520" s="915" t="str">
        <f t="shared" si="13"/>
        <v>ROW</v>
      </c>
    </row>
    <row r="521" spans="1:10">
      <c r="A521" s="970">
        <v>414</v>
      </c>
      <c r="J521" s="915" t="str">
        <f t="shared" si="13"/>
        <v>ROW</v>
      </c>
    </row>
    <row r="522" spans="1:10">
      <c r="A522" s="970">
        <v>415</v>
      </c>
      <c r="J522" s="915" t="str">
        <f t="shared" si="13"/>
        <v>ROW</v>
      </c>
    </row>
    <row r="523" spans="1:10">
      <c r="A523" s="962">
        <v>416</v>
      </c>
      <c r="J523" s="915" t="str">
        <f t="shared" si="13"/>
        <v>ROW</v>
      </c>
    </row>
    <row r="524" spans="1:10">
      <c r="A524" s="962">
        <v>417</v>
      </c>
      <c r="J524" s="915" t="str">
        <f t="shared" si="13"/>
        <v>ROW</v>
      </c>
    </row>
    <row r="525" spans="1:10">
      <c r="A525" s="970">
        <v>418</v>
      </c>
      <c r="J525" s="915" t="str">
        <f t="shared" si="13"/>
        <v>ROW</v>
      </c>
    </row>
    <row r="526" spans="1:10">
      <c r="A526" s="962">
        <v>419</v>
      </c>
      <c r="J526" s="915" t="str">
        <f t="shared" si="13"/>
        <v>ROW</v>
      </c>
    </row>
    <row r="527" spans="1:10">
      <c r="A527" s="962">
        <v>420</v>
      </c>
      <c r="J527" s="915" t="str">
        <f t="shared" si="13"/>
        <v>ROW</v>
      </c>
    </row>
    <row r="528" spans="1:10">
      <c r="A528" s="962">
        <v>421</v>
      </c>
      <c r="J528" s="915" t="str">
        <f t="shared" si="13"/>
        <v>ROW</v>
      </c>
    </row>
    <row r="529" spans="1:10">
      <c r="A529" s="970">
        <v>422</v>
      </c>
      <c r="J529" s="915" t="str">
        <f t="shared" si="13"/>
        <v>ROW</v>
      </c>
    </row>
    <row r="530" spans="1:10">
      <c r="A530" s="970">
        <v>423</v>
      </c>
      <c r="J530" s="915" t="str">
        <f t="shared" si="13"/>
        <v>ROW</v>
      </c>
    </row>
    <row r="531" spans="1:10">
      <c r="A531" s="962">
        <v>424</v>
      </c>
      <c r="J531" s="915" t="str">
        <f t="shared" si="13"/>
        <v>ROW</v>
      </c>
    </row>
    <row r="532" spans="1:10">
      <c r="A532" s="962">
        <v>425</v>
      </c>
      <c r="J532" s="915" t="str">
        <f t="shared" si="13"/>
        <v>ROW</v>
      </c>
    </row>
    <row r="533" spans="1:10">
      <c r="A533" s="970">
        <v>426</v>
      </c>
      <c r="J533" s="915" t="str">
        <f t="shared" si="13"/>
        <v>ROW</v>
      </c>
    </row>
    <row r="534" spans="1:10">
      <c r="A534" s="962">
        <v>427</v>
      </c>
      <c r="J534" s="915" t="str">
        <f t="shared" si="13"/>
        <v>ROW</v>
      </c>
    </row>
    <row r="535" spans="1:10">
      <c r="A535" s="962">
        <v>428</v>
      </c>
      <c r="J535" s="915" t="str">
        <f t="shared" si="13"/>
        <v>ROW</v>
      </c>
    </row>
    <row r="536" spans="1:10">
      <c r="A536" s="962">
        <v>429</v>
      </c>
      <c r="J536" s="915" t="str">
        <f t="shared" si="13"/>
        <v>ROW</v>
      </c>
    </row>
    <row r="537" spans="1:10">
      <c r="A537" s="970">
        <v>430</v>
      </c>
      <c r="J537" s="915" t="str">
        <f t="shared" si="13"/>
        <v>ROW</v>
      </c>
    </row>
    <row r="538" spans="1:10">
      <c r="A538" s="970">
        <v>431</v>
      </c>
      <c r="J538" s="915" t="str">
        <f t="shared" si="13"/>
        <v>ROW</v>
      </c>
    </row>
    <row r="539" spans="1:10">
      <c r="A539" s="962">
        <v>432</v>
      </c>
      <c r="J539" s="915" t="str">
        <f t="shared" si="13"/>
        <v>ROW</v>
      </c>
    </row>
    <row r="540" spans="1:10">
      <c r="A540" s="962">
        <v>433</v>
      </c>
      <c r="J540" s="915" t="str">
        <f t="shared" si="13"/>
        <v>ROW</v>
      </c>
    </row>
    <row r="541" spans="1:10">
      <c r="A541" s="970">
        <v>434</v>
      </c>
      <c r="J541" s="915" t="str">
        <f t="shared" si="13"/>
        <v>ROW</v>
      </c>
    </row>
    <row r="542" spans="1:10">
      <c r="A542" s="962">
        <v>435</v>
      </c>
      <c r="J542" s="915" t="str">
        <f t="shared" si="13"/>
        <v>ROW</v>
      </c>
    </row>
    <row r="543" spans="1:10">
      <c r="A543" s="962">
        <v>436</v>
      </c>
      <c r="J543" s="915" t="str">
        <f t="shared" si="13"/>
        <v>ROW</v>
      </c>
    </row>
    <row r="544" spans="1:10">
      <c r="A544" s="962">
        <v>437</v>
      </c>
      <c r="J544" s="915" t="str">
        <f t="shared" si="13"/>
        <v>ROW</v>
      </c>
    </row>
    <row r="545" spans="1:10">
      <c r="A545" s="970">
        <v>438</v>
      </c>
      <c r="J545" s="915" t="str">
        <f t="shared" si="13"/>
        <v>ROW</v>
      </c>
    </row>
    <row r="546" spans="1:10">
      <c r="A546" s="970">
        <v>439</v>
      </c>
      <c r="J546" s="915" t="str">
        <f t="shared" si="13"/>
        <v>ROW</v>
      </c>
    </row>
    <row r="547" spans="1:10">
      <c r="A547" s="962">
        <v>440</v>
      </c>
      <c r="J547" s="915" t="str">
        <f t="shared" si="13"/>
        <v>ROW</v>
      </c>
    </row>
    <row r="548" spans="1:10">
      <c r="A548" s="962">
        <v>441</v>
      </c>
      <c r="J548" s="915" t="str">
        <f t="shared" si="13"/>
        <v>ROW</v>
      </c>
    </row>
    <row r="549" spans="1:10">
      <c r="A549" s="970">
        <v>442</v>
      </c>
      <c r="J549" s="915" t="str">
        <f t="shared" si="13"/>
        <v>ROW</v>
      </c>
    </row>
    <row r="550" spans="1:10">
      <c r="A550" s="962">
        <v>443</v>
      </c>
      <c r="J550" s="915" t="str">
        <f t="shared" si="13"/>
        <v>ROW</v>
      </c>
    </row>
    <row r="551" spans="1:10">
      <c r="A551" s="962">
        <v>444</v>
      </c>
      <c r="J551" s="915" t="str">
        <f t="shared" si="13"/>
        <v>ROW</v>
      </c>
    </row>
    <row r="552" spans="1:10">
      <c r="A552" s="962">
        <v>445</v>
      </c>
      <c r="J552" s="915" t="str">
        <f t="shared" si="13"/>
        <v>ROW</v>
      </c>
    </row>
    <row r="553" spans="1:10">
      <c r="A553" s="970">
        <v>446</v>
      </c>
      <c r="J553" s="915" t="str">
        <f t="shared" si="13"/>
        <v>ROW</v>
      </c>
    </row>
    <row r="554" spans="1:10">
      <c r="A554" s="970">
        <v>447</v>
      </c>
      <c r="J554" s="915" t="str">
        <f t="shared" si="13"/>
        <v>ROW</v>
      </c>
    </row>
    <row r="555" spans="1:10">
      <c r="A555" s="962">
        <v>448</v>
      </c>
      <c r="J555" s="915" t="str">
        <f t="shared" si="13"/>
        <v>ROW</v>
      </c>
    </row>
    <row r="556" spans="1:10">
      <c r="A556" s="962">
        <v>449</v>
      </c>
      <c r="J556" s="915" t="str">
        <f t="shared" ref="J556:J619" si="14">IF(G556&gt;=1,"Clear","ROW")</f>
        <v>ROW</v>
      </c>
    </row>
    <row r="557" spans="1:10">
      <c r="A557" s="970">
        <v>450</v>
      </c>
      <c r="J557" s="915" t="str">
        <f t="shared" si="14"/>
        <v>ROW</v>
      </c>
    </row>
    <row r="558" spans="1:10">
      <c r="A558" s="962">
        <v>451</v>
      </c>
      <c r="J558" s="915" t="str">
        <f t="shared" si="14"/>
        <v>ROW</v>
      </c>
    </row>
    <row r="559" spans="1:10">
      <c r="A559" s="962">
        <v>452</v>
      </c>
      <c r="J559" s="915" t="str">
        <f t="shared" si="14"/>
        <v>ROW</v>
      </c>
    </row>
    <row r="560" spans="1:10">
      <c r="A560" s="962">
        <v>453</v>
      </c>
      <c r="J560" s="915" t="str">
        <f t="shared" si="14"/>
        <v>ROW</v>
      </c>
    </row>
    <row r="561" spans="1:10">
      <c r="A561" s="970">
        <v>454</v>
      </c>
      <c r="J561" s="915" t="str">
        <f t="shared" si="14"/>
        <v>ROW</v>
      </c>
    </row>
    <row r="562" spans="1:10">
      <c r="A562" s="970">
        <v>455</v>
      </c>
      <c r="J562" s="915" t="str">
        <f t="shared" si="14"/>
        <v>ROW</v>
      </c>
    </row>
    <row r="563" spans="1:10">
      <c r="A563" s="962">
        <v>456</v>
      </c>
      <c r="J563" s="915" t="str">
        <f t="shared" si="14"/>
        <v>ROW</v>
      </c>
    </row>
    <row r="564" spans="1:10">
      <c r="A564" s="962">
        <v>457</v>
      </c>
      <c r="J564" s="915" t="str">
        <f t="shared" si="14"/>
        <v>ROW</v>
      </c>
    </row>
    <row r="565" spans="1:10">
      <c r="A565" s="970">
        <v>458</v>
      </c>
      <c r="J565" s="915" t="str">
        <f t="shared" si="14"/>
        <v>ROW</v>
      </c>
    </row>
    <row r="566" spans="1:10">
      <c r="A566" s="962">
        <v>459</v>
      </c>
      <c r="J566" s="915" t="str">
        <f t="shared" si="14"/>
        <v>ROW</v>
      </c>
    </row>
    <row r="567" spans="1:10">
      <c r="A567" s="962">
        <v>460</v>
      </c>
      <c r="J567" s="915" t="str">
        <f t="shared" si="14"/>
        <v>ROW</v>
      </c>
    </row>
    <row r="568" spans="1:10">
      <c r="A568" s="962">
        <v>461</v>
      </c>
      <c r="J568" s="915" t="str">
        <f t="shared" si="14"/>
        <v>ROW</v>
      </c>
    </row>
    <row r="569" spans="1:10">
      <c r="A569" s="970">
        <v>462</v>
      </c>
      <c r="J569" s="915" t="str">
        <f t="shared" si="14"/>
        <v>ROW</v>
      </c>
    </row>
    <row r="570" spans="1:10">
      <c r="A570" s="970">
        <v>463</v>
      </c>
      <c r="J570" s="915" t="str">
        <f t="shared" si="14"/>
        <v>ROW</v>
      </c>
    </row>
    <row r="571" spans="1:10">
      <c r="A571" s="962">
        <v>464</v>
      </c>
      <c r="J571" s="915" t="str">
        <f t="shared" si="14"/>
        <v>ROW</v>
      </c>
    </row>
    <row r="572" spans="1:10">
      <c r="A572" s="962">
        <v>465</v>
      </c>
      <c r="J572" s="915" t="str">
        <f t="shared" si="14"/>
        <v>ROW</v>
      </c>
    </row>
    <row r="573" spans="1:10">
      <c r="A573" s="970">
        <v>466</v>
      </c>
      <c r="J573" s="915" t="str">
        <f t="shared" si="14"/>
        <v>ROW</v>
      </c>
    </row>
    <row r="574" spans="1:10">
      <c r="A574" s="962">
        <v>467</v>
      </c>
      <c r="J574" s="915" t="str">
        <f t="shared" si="14"/>
        <v>ROW</v>
      </c>
    </row>
    <row r="575" spans="1:10">
      <c r="A575" s="962">
        <v>468</v>
      </c>
      <c r="J575" s="915" t="str">
        <f t="shared" si="14"/>
        <v>ROW</v>
      </c>
    </row>
    <row r="576" spans="1:10">
      <c r="A576" s="962">
        <v>469</v>
      </c>
      <c r="J576" s="915" t="str">
        <f t="shared" si="14"/>
        <v>ROW</v>
      </c>
    </row>
    <row r="577" spans="1:10">
      <c r="A577" s="970">
        <v>470</v>
      </c>
      <c r="J577" s="915" t="str">
        <f t="shared" si="14"/>
        <v>ROW</v>
      </c>
    </row>
    <row r="578" spans="1:10">
      <c r="A578" s="970">
        <v>471</v>
      </c>
      <c r="J578" s="915" t="str">
        <f t="shared" si="14"/>
        <v>ROW</v>
      </c>
    </row>
    <row r="579" spans="1:10">
      <c r="A579" s="962">
        <v>472</v>
      </c>
      <c r="J579" s="915" t="str">
        <f t="shared" si="14"/>
        <v>ROW</v>
      </c>
    </row>
    <row r="580" spans="1:10">
      <c r="A580" s="962">
        <v>473</v>
      </c>
      <c r="J580" s="915" t="str">
        <f t="shared" si="14"/>
        <v>ROW</v>
      </c>
    </row>
    <row r="581" spans="1:10">
      <c r="A581" s="970">
        <v>474</v>
      </c>
      <c r="J581" s="915" t="str">
        <f t="shared" si="14"/>
        <v>ROW</v>
      </c>
    </row>
    <row r="582" spans="1:10">
      <c r="A582" s="962">
        <v>475</v>
      </c>
      <c r="J582" s="915" t="str">
        <f t="shared" si="14"/>
        <v>ROW</v>
      </c>
    </row>
    <row r="583" spans="1:10">
      <c r="A583" s="962">
        <v>476</v>
      </c>
      <c r="J583" s="915" t="str">
        <f t="shared" si="14"/>
        <v>ROW</v>
      </c>
    </row>
    <row r="584" spans="1:10">
      <c r="A584" s="962">
        <v>477</v>
      </c>
      <c r="J584" s="915" t="str">
        <f t="shared" si="14"/>
        <v>ROW</v>
      </c>
    </row>
    <row r="585" spans="1:10">
      <c r="A585" s="970">
        <v>478</v>
      </c>
      <c r="J585" s="915" t="str">
        <f t="shared" si="14"/>
        <v>ROW</v>
      </c>
    </row>
    <row r="586" spans="1:10">
      <c r="A586" s="970">
        <v>479</v>
      </c>
      <c r="J586" s="915" t="str">
        <f t="shared" si="14"/>
        <v>ROW</v>
      </c>
    </row>
    <row r="587" spans="1:10">
      <c r="A587" s="962">
        <v>480</v>
      </c>
      <c r="J587" s="915" t="str">
        <f t="shared" si="14"/>
        <v>ROW</v>
      </c>
    </row>
    <row r="588" spans="1:10">
      <c r="A588" s="962">
        <v>481</v>
      </c>
      <c r="J588" s="915" t="str">
        <f t="shared" si="14"/>
        <v>ROW</v>
      </c>
    </row>
    <row r="589" spans="1:10">
      <c r="A589" s="970">
        <v>482</v>
      </c>
      <c r="J589" s="915" t="str">
        <f t="shared" si="14"/>
        <v>ROW</v>
      </c>
    </row>
    <row r="590" spans="1:10">
      <c r="A590" s="962">
        <v>483</v>
      </c>
      <c r="J590" s="915" t="str">
        <f t="shared" si="14"/>
        <v>ROW</v>
      </c>
    </row>
    <row r="591" spans="1:10">
      <c r="A591" s="962">
        <v>484</v>
      </c>
      <c r="J591" s="915" t="str">
        <f t="shared" si="14"/>
        <v>ROW</v>
      </c>
    </row>
    <row r="592" spans="1:10">
      <c r="A592" s="962">
        <v>485</v>
      </c>
      <c r="J592" s="915" t="str">
        <f t="shared" si="14"/>
        <v>ROW</v>
      </c>
    </row>
    <row r="593" spans="1:10">
      <c r="A593" s="970">
        <v>486</v>
      </c>
      <c r="J593" s="915" t="str">
        <f t="shared" si="14"/>
        <v>ROW</v>
      </c>
    </row>
    <row r="594" spans="1:10">
      <c r="A594" s="970">
        <v>487</v>
      </c>
      <c r="J594" s="915" t="str">
        <f t="shared" si="14"/>
        <v>ROW</v>
      </c>
    </row>
    <row r="595" spans="1:10">
      <c r="A595" s="962">
        <v>488</v>
      </c>
      <c r="J595" s="915" t="str">
        <f t="shared" si="14"/>
        <v>ROW</v>
      </c>
    </row>
    <row r="596" spans="1:10">
      <c r="A596" s="962">
        <v>489</v>
      </c>
      <c r="J596" s="915" t="str">
        <f t="shared" si="14"/>
        <v>ROW</v>
      </c>
    </row>
    <row r="597" spans="1:10">
      <c r="A597" s="970">
        <v>490</v>
      </c>
      <c r="J597" s="915" t="str">
        <f t="shared" si="14"/>
        <v>ROW</v>
      </c>
    </row>
    <row r="598" spans="1:10">
      <c r="A598" s="962">
        <v>491</v>
      </c>
      <c r="J598" s="915" t="str">
        <f t="shared" si="14"/>
        <v>ROW</v>
      </c>
    </row>
    <row r="599" spans="1:10">
      <c r="A599" s="962">
        <v>492</v>
      </c>
      <c r="J599" s="915" t="str">
        <f t="shared" si="14"/>
        <v>ROW</v>
      </c>
    </row>
    <row r="600" spans="1:10">
      <c r="A600" s="962">
        <v>493</v>
      </c>
      <c r="J600" s="915" t="str">
        <f t="shared" si="14"/>
        <v>ROW</v>
      </c>
    </row>
    <row r="601" spans="1:10">
      <c r="A601" s="970">
        <v>494</v>
      </c>
      <c r="J601" s="915" t="str">
        <f t="shared" si="14"/>
        <v>ROW</v>
      </c>
    </row>
    <row r="602" spans="1:10">
      <c r="A602" s="970">
        <v>495</v>
      </c>
      <c r="J602" s="915" t="str">
        <f t="shared" si="14"/>
        <v>ROW</v>
      </c>
    </row>
    <row r="603" spans="1:10">
      <c r="A603" s="962">
        <v>496</v>
      </c>
      <c r="J603" s="915" t="str">
        <f t="shared" si="14"/>
        <v>ROW</v>
      </c>
    </row>
    <row r="604" spans="1:10">
      <c r="A604" s="962">
        <v>497</v>
      </c>
      <c r="J604" s="915" t="str">
        <f t="shared" si="14"/>
        <v>ROW</v>
      </c>
    </row>
    <row r="605" spans="1:10">
      <c r="A605" s="970">
        <v>498</v>
      </c>
      <c r="J605" s="915" t="str">
        <f t="shared" si="14"/>
        <v>ROW</v>
      </c>
    </row>
    <row r="606" spans="1:10">
      <c r="A606" s="962">
        <v>499</v>
      </c>
      <c r="J606" s="915" t="str">
        <f t="shared" si="14"/>
        <v>ROW</v>
      </c>
    </row>
    <row r="607" spans="1:10">
      <c r="A607" s="962">
        <v>500</v>
      </c>
      <c r="J607" s="915" t="str">
        <f t="shared" si="14"/>
        <v>ROW</v>
      </c>
    </row>
    <row r="608" spans="1:10">
      <c r="A608" s="962">
        <v>501</v>
      </c>
      <c r="J608" s="915" t="str">
        <f t="shared" si="14"/>
        <v>ROW</v>
      </c>
    </row>
    <row r="609" spans="1:10">
      <c r="A609" s="970">
        <v>502</v>
      </c>
      <c r="J609" s="915" t="str">
        <f t="shared" si="14"/>
        <v>ROW</v>
      </c>
    </row>
    <row r="610" spans="1:10">
      <c r="A610" s="970">
        <v>503</v>
      </c>
      <c r="J610" s="915" t="str">
        <f t="shared" si="14"/>
        <v>ROW</v>
      </c>
    </row>
    <row r="611" spans="1:10">
      <c r="A611" s="962">
        <v>504</v>
      </c>
      <c r="J611" s="915" t="str">
        <f t="shared" si="14"/>
        <v>ROW</v>
      </c>
    </row>
    <row r="612" spans="1:10">
      <c r="A612" s="962">
        <v>505</v>
      </c>
      <c r="J612" s="915" t="str">
        <f t="shared" si="14"/>
        <v>ROW</v>
      </c>
    </row>
    <row r="613" spans="1:10">
      <c r="A613" s="970">
        <v>506</v>
      </c>
      <c r="J613" s="915" t="str">
        <f t="shared" si="14"/>
        <v>ROW</v>
      </c>
    </row>
    <row r="614" spans="1:10">
      <c r="A614" s="962">
        <v>507</v>
      </c>
      <c r="J614" s="915" t="str">
        <f t="shared" si="14"/>
        <v>ROW</v>
      </c>
    </row>
    <row r="615" spans="1:10">
      <c r="A615" s="962">
        <v>508</v>
      </c>
      <c r="J615" s="915" t="str">
        <f t="shared" si="14"/>
        <v>ROW</v>
      </c>
    </row>
    <row r="616" spans="1:10">
      <c r="A616" s="962">
        <v>509</v>
      </c>
      <c r="J616" s="915" t="str">
        <f t="shared" si="14"/>
        <v>ROW</v>
      </c>
    </row>
    <row r="617" spans="1:10">
      <c r="A617" s="970">
        <v>510</v>
      </c>
      <c r="J617" s="915" t="str">
        <f t="shared" si="14"/>
        <v>ROW</v>
      </c>
    </row>
    <row r="618" spans="1:10">
      <c r="A618" s="970">
        <v>511</v>
      </c>
      <c r="J618" s="915" t="str">
        <f t="shared" si="14"/>
        <v>ROW</v>
      </c>
    </row>
    <row r="619" spans="1:10">
      <c r="A619" s="962">
        <v>512</v>
      </c>
      <c r="J619" s="915" t="str">
        <f t="shared" si="14"/>
        <v>ROW</v>
      </c>
    </row>
    <row r="620" spans="1:10">
      <c r="A620" s="962">
        <v>513</v>
      </c>
      <c r="J620" s="915" t="str">
        <f t="shared" ref="J620:J683" si="15">IF(G620&gt;=1,"Clear","ROW")</f>
        <v>ROW</v>
      </c>
    </row>
    <row r="621" spans="1:10">
      <c r="A621" s="970">
        <v>514</v>
      </c>
      <c r="J621" s="915" t="str">
        <f t="shared" si="15"/>
        <v>ROW</v>
      </c>
    </row>
    <row r="622" spans="1:10">
      <c r="A622" s="962">
        <v>515</v>
      </c>
      <c r="J622" s="915" t="str">
        <f t="shared" si="15"/>
        <v>ROW</v>
      </c>
    </row>
    <row r="623" spans="1:10">
      <c r="A623" s="962">
        <v>516</v>
      </c>
      <c r="J623" s="915" t="str">
        <f t="shared" si="15"/>
        <v>ROW</v>
      </c>
    </row>
    <row r="624" spans="1:10">
      <c r="A624" s="962">
        <v>517</v>
      </c>
      <c r="J624" s="915" t="str">
        <f t="shared" si="15"/>
        <v>ROW</v>
      </c>
    </row>
    <row r="625" spans="1:10">
      <c r="A625" s="970">
        <v>518</v>
      </c>
      <c r="J625" s="915" t="str">
        <f t="shared" si="15"/>
        <v>ROW</v>
      </c>
    </row>
    <row r="626" spans="1:10">
      <c r="A626" s="970">
        <v>519</v>
      </c>
      <c r="J626" s="915" t="str">
        <f t="shared" si="15"/>
        <v>ROW</v>
      </c>
    </row>
    <row r="627" spans="1:10">
      <c r="A627" s="962">
        <v>520</v>
      </c>
      <c r="J627" s="915" t="str">
        <f t="shared" si="15"/>
        <v>ROW</v>
      </c>
    </row>
    <row r="628" spans="1:10">
      <c r="A628" s="962">
        <v>521</v>
      </c>
      <c r="J628" s="915" t="str">
        <f t="shared" si="15"/>
        <v>ROW</v>
      </c>
    </row>
    <row r="629" spans="1:10">
      <c r="A629" s="970">
        <v>522</v>
      </c>
      <c r="J629" s="915" t="str">
        <f t="shared" si="15"/>
        <v>ROW</v>
      </c>
    </row>
    <row r="630" spans="1:10">
      <c r="A630" s="962">
        <v>523</v>
      </c>
      <c r="J630" s="915" t="str">
        <f t="shared" si="15"/>
        <v>ROW</v>
      </c>
    </row>
    <row r="631" spans="1:10">
      <c r="A631" s="962">
        <v>524</v>
      </c>
      <c r="J631" s="915" t="str">
        <f t="shared" si="15"/>
        <v>ROW</v>
      </c>
    </row>
    <row r="632" spans="1:10">
      <c r="A632" s="962">
        <v>525</v>
      </c>
      <c r="J632" s="915" t="str">
        <f t="shared" si="15"/>
        <v>ROW</v>
      </c>
    </row>
    <row r="633" spans="1:10">
      <c r="A633" s="970">
        <v>526</v>
      </c>
      <c r="J633" s="915" t="str">
        <f t="shared" si="15"/>
        <v>ROW</v>
      </c>
    </row>
    <row r="634" spans="1:10">
      <c r="A634" s="970">
        <v>527</v>
      </c>
      <c r="J634" s="915" t="str">
        <f t="shared" si="15"/>
        <v>ROW</v>
      </c>
    </row>
    <row r="635" spans="1:10">
      <c r="A635" s="962">
        <v>528</v>
      </c>
      <c r="J635" s="915" t="str">
        <f t="shared" si="15"/>
        <v>ROW</v>
      </c>
    </row>
    <row r="636" spans="1:10">
      <c r="A636" s="962">
        <v>529</v>
      </c>
      <c r="J636" s="915" t="str">
        <f t="shared" si="15"/>
        <v>ROW</v>
      </c>
    </row>
    <row r="637" spans="1:10">
      <c r="A637" s="970">
        <v>530</v>
      </c>
      <c r="J637" s="915" t="str">
        <f t="shared" si="15"/>
        <v>ROW</v>
      </c>
    </row>
    <row r="638" spans="1:10">
      <c r="A638" s="962">
        <v>531</v>
      </c>
      <c r="J638" s="915" t="str">
        <f t="shared" si="15"/>
        <v>ROW</v>
      </c>
    </row>
    <row r="639" spans="1:10">
      <c r="A639" s="962">
        <v>532</v>
      </c>
      <c r="J639" s="915" t="str">
        <f t="shared" si="15"/>
        <v>ROW</v>
      </c>
    </row>
    <row r="640" spans="1:10">
      <c r="A640" s="962">
        <v>533</v>
      </c>
      <c r="J640" s="915" t="str">
        <f t="shared" si="15"/>
        <v>ROW</v>
      </c>
    </row>
    <row r="641" spans="1:10">
      <c r="A641" s="970">
        <v>534</v>
      </c>
      <c r="J641" s="915" t="str">
        <f t="shared" si="15"/>
        <v>ROW</v>
      </c>
    </row>
    <row r="642" spans="1:10">
      <c r="A642" s="970">
        <v>535</v>
      </c>
      <c r="J642" s="915" t="str">
        <f t="shared" si="15"/>
        <v>ROW</v>
      </c>
    </row>
    <row r="643" spans="1:10">
      <c r="A643" s="962">
        <v>536</v>
      </c>
      <c r="J643" s="915" t="str">
        <f t="shared" si="15"/>
        <v>ROW</v>
      </c>
    </row>
    <row r="644" spans="1:10">
      <c r="A644" s="962">
        <v>537</v>
      </c>
      <c r="J644" s="915" t="str">
        <f t="shared" si="15"/>
        <v>ROW</v>
      </c>
    </row>
    <row r="645" spans="1:10">
      <c r="A645" s="970">
        <v>538</v>
      </c>
      <c r="J645" s="915" t="str">
        <f t="shared" si="15"/>
        <v>ROW</v>
      </c>
    </row>
    <row r="646" spans="1:10">
      <c r="A646" s="962">
        <v>539</v>
      </c>
      <c r="J646" s="915" t="str">
        <f t="shared" si="15"/>
        <v>ROW</v>
      </c>
    </row>
    <row r="647" spans="1:10">
      <c r="A647" s="962">
        <v>540</v>
      </c>
      <c r="J647" s="915" t="str">
        <f t="shared" si="15"/>
        <v>ROW</v>
      </c>
    </row>
    <row r="648" spans="1:10">
      <c r="A648" s="962">
        <v>541</v>
      </c>
      <c r="J648" s="915" t="str">
        <f t="shared" si="15"/>
        <v>ROW</v>
      </c>
    </row>
    <row r="649" spans="1:10">
      <c r="A649" s="970">
        <v>542</v>
      </c>
      <c r="J649" s="915" t="str">
        <f t="shared" si="15"/>
        <v>ROW</v>
      </c>
    </row>
    <row r="650" spans="1:10">
      <c r="A650" s="970">
        <v>543</v>
      </c>
      <c r="J650" s="915" t="str">
        <f t="shared" si="15"/>
        <v>ROW</v>
      </c>
    </row>
    <row r="651" spans="1:10">
      <c r="A651" s="962">
        <v>544</v>
      </c>
      <c r="J651" s="915" t="str">
        <f t="shared" si="15"/>
        <v>ROW</v>
      </c>
    </row>
    <row r="652" spans="1:10">
      <c r="A652" s="962">
        <v>545</v>
      </c>
      <c r="J652" s="915" t="str">
        <f t="shared" si="15"/>
        <v>ROW</v>
      </c>
    </row>
    <row r="653" spans="1:10">
      <c r="A653" s="970">
        <v>546</v>
      </c>
      <c r="J653" s="915" t="str">
        <f t="shared" si="15"/>
        <v>ROW</v>
      </c>
    </row>
    <row r="654" spans="1:10">
      <c r="A654" s="962">
        <v>547</v>
      </c>
      <c r="J654" s="915" t="str">
        <f t="shared" si="15"/>
        <v>ROW</v>
      </c>
    </row>
    <row r="655" spans="1:10">
      <c r="A655" s="962">
        <v>548</v>
      </c>
      <c r="J655" s="915" t="str">
        <f t="shared" si="15"/>
        <v>ROW</v>
      </c>
    </row>
    <row r="656" spans="1:10">
      <c r="A656" s="962">
        <v>549</v>
      </c>
      <c r="J656" s="915" t="str">
        <f t="shared" si="15"/>
        <v>ROW</v>
      </c>
    </row>
    <row r="657" spans="1:10">
      <c r="A657" s="970">
        <v>550</v>
      </c>
      <c r="J657" s="915" t="str">
        <f t="shared" si="15"/>
        <v>ROW</v>
      </c>
    </row>
    <row r="658" spans="1:10">
      <c r="A658" s="970">
        <v>551</v>
      </c>
      <c r="J658" s="915" t="str">
        <f t="shared" si="15"/>
        <v>ROW</v>
      </c>
    </row>
    <row r="659" spans="1:10">
      <c r="A659" s="962">
        <v>552</v>
      </c>
      <c r="J659" s="915" t="str">
        <f t="shared" si="15"/>
        <v>ROW</v>
      </c>
    </row>
    <row r="660" spans="1:10">
      <c r="A660" s="962">
        <v>553</v>
      </c>
      <c r="J660" s="915" t="str">
        <f t="shared" si="15"/>
        <v>ROW</v>
      </c>
    </row>
    <row r="661" spans="1:10">
      <c r="A661" s="970">
        <v>554</v>
      </c>
      <c r="J661" s="915" t="str">
        <f t="shared" si="15"/>
        <v>ROW</v>
      </c>
    </row>
    <row r="662" spans="1:10">
      <c r="A662" s="962">
        <v>555</v>
      </c>
      <c r="J662" s="915" t="str">
        <f t="shared" si="15"/>
        <v>ROW</v>
      </c>
    </row>
    <row r="663" spans="1:10">
      <c r="A663" s="962">
        <v>556</v>
      </c>
      <c r="J663" s="915" t="str">
        <f t="shared" si="15"/>
        <v>ROW</v>
      </c>
    </row>
    <row r="664" spans="1:10">
      <c r="A664" s="962">
        <v>557</v>
      </c>
      <c r="J664" s="915" t="str">
        <f t="shared" si="15"/>
        <v>ROW</v>
      </c>
    </row>
    <row r="665" spans="1:10">
      <c r="A665" s="970">
        <v>558</v>
      </c>
      <c r="J665" s="915" t="str">
        <f t="shared" si="15"/>
        <v>ROW</v>
      </c>
    </row>
    <row r="666" spans="1:10">
      <c r="A666" s="970">
        <v>559</v>
      </c>
      <c r="J666" s="915" t="str">
        <f t="shared" si="15"/>
        <v>ROW</v>
      </c>
    </row>
    <row r="667" spans="1:10">
      <c r="A667" s="962">
        <v>560</v>
      </c>
      <c r="J667" s="915" t="str">
        <f t="shared" si="15"/>
        <v>ROW</v>
      </c>
    </row>
    <row r="668" spans="1:10">
      <c r="A668" s="962">
        <v>561</v>
      </c>
      <c r="J668" s="915" t="str">
        <f t="shared" si="15"/>
        <v>ROW</v>
      </c>
    </row>
    <row r="669" spans="1:10">
      <c r="A669" s="970">
        <v>562</v>
      </c>
      <c r="J669" s="915" t="str">
        <f t="shared" si="15"/>
        <v>ROW</v>
      </c>
    </row>
    <row r="670" spans="1:10">
      <c r="A670" s="962">
        <v>563</v>
      </c>
      <c r="J670" s="915" t="str">
        <f t="shared" si="15"/>
        <v>ROW</v>
      </c>
    </row>
    <row r="671" spans="1:10">
      <c r="A671" s="962">
        <v>564</v>
      </c>
      <c r="J671" s="915" t="str">
        <f t="shared" si="15"/>
        <v>ROW</v>
      </c>
    </row>
    <row r="672" spans="1:10">
      <c r="A672" s="962">
        <v>565</v>
      </c>
      <c r="J672" s="915" t="str">
        <f t="shared" si="15"/>
        <v>ROW</v>
      </c>
    </row>
    <row r="673" spans="1:10">
      <c r="A673" s="970">
        <v>566</v>
      </c>
      <c r="J673" s="915" t="str">
        <f t="shared" si="15"/>
        <v>ROW</v>
      </c>
    </row>
    <row r="674" spans="1:10">
      <c r="A674" s="970">
        <v>567</v>
      </c>
      <c r="J674" s="915" t="str">
        <f t="shared" si="15"/>
        <v>ROW</v>
      </c>
    </row>
    <row r="675" spans="1:10">
      <c r="A675" s="962">
        <v>568</v>
      </c>
      <c r="J675" s="915" t="str">
        <f t="shared" si="15"/>
        <v>ROW</v>
      </c>
    </row>
    <row r="676" spans="1:10">
      <c r="A676" s="962">
        <v>569</v>
      </c>
      <c r="J676" s="915" t="str">
        <f t="shared" si="15"/>
        <v>ROW</v>
      </c>
    </row>
    <row r="677" spans="1:10">
      <c r="A677" s="970">
        <v>570</v>
      </c>
      <c r="J677" s="915" t="str">
        <f t="shared" si="15"/>
        <v>ROW</v>
      </c>
    </row>
    <row r="678" spans="1:10">
      <c r="A678" s="962">
        <v>571</v>
      </c>
      <c r="J678" s="915" t="str">
        <f t="shared" si="15"/>
        <v>ROW</v>
      </c>
    </row>
    <row r="679" spans="1:10">
      <c r="A679" s="962">
        <v>572</v>
      </c>
      <c r="J679" s="915" t="str">
        <f t="shared" si="15"/>
        <v>ROW</v>
      </c>
    </row>
    <row r="680" spans="1:10">
      <c r="A680" s="962">
        <v>573</v>
      </c>
      <c r="J680" s="915" t="str">
        <f t="shared" si="15"/>
        <v>ROW</v>
      </c>
    </row>
    <row r="681" spans="1:10">
      <c r="A681" s="970">
        <v>574</v>
      </c>
      <c r="J681" s="915" t="str">
        <f t="shared" si="15"/>
        <v>ROW</v>
      </c>
    </row>
    <row r="682" spans="1:10">
      <c r="A682" s="970">
        <v>575</v>
      </c>
      <c r="J682" s="915" t="str">
        <f t="shared" si="15"/>
        <v>ROW</v>
      </c>
    </row>
    <row r="683" spans="1:10">
      <c r="A683" s="962">
        <v>576</v>
      </c>
      <c r="J683" s="915" t="str">
        <f t="shared" si="15"/>
        <v>ROW</v>
      </c>
    </row>
    <row r="684" spans="1:10">
      <c r="A684" s="962">
        <v>577</v>
      </c>
      <c r="J684" s="915" t="str">
        <f t="shared" ref="J684:J747" si="16">IF(G684&gt;=1,"Clear","ROW")</f>
        <v>ROW</v>
      </c>
    </row>
    <row r="685" spans="1:10">
      <c r="A685" s="970">
        <v>578</v>
      </c>
      <c r="J685" s="915" t="str">
        <f t="shared" si="16"/>
        <v>ROW</v>
      </c>
    </row>
    <row r="686" spans="1:10">
      <c r="A686" s="962">
        <v>579</v>
      </c>
      <c r="J686" s="915" t="str">
        <f t="shared" si="16"/>
        <v>ROW</v>
      </c>
    </row>
    <row r="687" spans="1:10">
      <c r="A687" s="962">
        <v>580</v>
      </c>
      <c r="J687" s="915" t="str">
        <f t="shared" si="16"/>
        <v>ROW</v>
      </c>
    </row>
    <row r="688" spans="1:10">
      <c r="A688" s="962">
        <v>581</v>
      </c>
      <c r="J688" s="915" t="str">
        <f t="shared" si="16"/>
        <v>ROW</v>
      </c>
    </row>
    <row r="689" spans="1:10">
      <c r="A689" s="970">
        <v>582</v>
      </c>
      <c r="J689" s="915" t="str">
        <f t="shared" si="16"/>
        <v>ROW</v>
      </c>
    </row>
    <row r="690" spans="1:10">
      <c r="A690" s="970">
        <v>583</v>
      </c>
      <c r="J690" s="915" t="str">
        <f t="shared" si="16"/>
        <v>ROW</v>
      </c>
    </row>
    <row r="691" spans="1:10">
      <c r="A691" s="962">
        <v>584</v>
      </c>
      <c r="J691" s="915" t="str">
        <f t="shared" si="16"/>
        <v>ROW</v>
      </c>
    </row>
    <row r="692" spans="1:10">
      <c r="A692" s="962">
        <v>585</v>
      </c>
      <c r="J692" s="915" t="str">
        <f t="shared" si="16"/>
        <v>ROW</v>
      </c>
    </row>
    <row r="693" spans="1:10">
      <c r="A693" s="970">
        <v>586</v>
      </c>
      <c r="J693" s="915" t="str">
        <f t="shared" si="16"/>
        <v>ROW</v>
      </c>
    </row>
    <row r="694" spans="1:10">
      <c r="A694" s="962">
        <v>587</v>
      </c>
      <c r="J694" s="915" t="str">
        <f t="shared" si="16"/>
        <v>ROW</v>
      </c>
    </row>
    <row r="695" spans="1:10">
      <c r="A695" s="962">
        <v>588</v>
      </c>
      <c r="J695" s="915" t="str">
        <f t="shared" si="16"/>
        <v>ROW</v>
      </c>
    </row>
    <row r="696" spans="1:10">
      <c r="A696" s="962">
        <v>589</v>
      </c>
      <c r="J696" s="915" t="str">
        <f t="shared" si="16"/>
        <v>ROW</v>
      </c>
    </row>
    <row r="697" spans="1:10">
      <c r="A697" s="970">
        <v>590</v>
      </c>
      <c r="J697" s="915" t="str">
        <f t="shared" si="16"/>
        <v>ROW</v>
      </c>
    </row>
    <row r="698" spans="1:10">
      <c r="A698" s="970">
        <v>591</v>
      </c>
      <c r="J698" s="915" t="str">
        <f t="shared" si="16"/>
        <v>ROW</v>
      </c>
    </row>
    <row r="699" spans="1:10">
      <c r="A699" s="962">
        <v>592</v>
      </c>
      <c r="J699" s="915" t="str">
        <f t="shared" si="16"/>
        <v>ROW</v>
      </c>
    </row>
    <row r="700" spans="1:10">
      <c r="A700" s="962">
        <v>593</v>
      </c>
      <c r="J700" s="915" t="str">
        <f t="shared" si="16"/>
        <v>ROW</v>
      </c>
    </row>
    <row r="701" spans="1:10">
      <c r="A701" s="970">
        <v>594</v>
      </c>
      <c r="J701" s="915" t="str">
        <f t="shared" si="16"/>
        <v>ROW</v>
      </c>
    </row>
    <row r="702" spans="1:10">
      <c r="A702" s="962">
        <v>595</v>
      </c>
      <c r="J702" s="915" t="str">
        <f t="shared" si="16"/>
        <v>ROW</v>
      </c>
    </row>
    <row r="703" spans="1:10">
      <c r="A703" s="962">
        <v>596</v>
      </c>
      <c r="J703" s="915" t="str">
        <f t="shared" si="16"/>
        <v>ROW</v>
      </c>
    </row>
    <row r="704" spans="1:10">
      <c r="A704" s="962">
        <v>597</v>
      </c>
      <c r="J704" s="915" t="str">
        <f t="shared" si="16"/>
        <v>ROW</v>
      </c>
    </row>
    <row r="705" spans="1:10">
      <c r="A705" s="970">
        <v>598</v>
      </c>
      <c r="J705" s="915" t="str">
        <f t="shared" si="16"/>
        <v>ROW</v>
      </c>
    </row>
    <row r="706" spans="1:10">
      <c r="A706" s="970">
        <v>599</v>
      </c>
      <c r="J706" s="915" t="str">
        <f t="shared" si="16"/>
        <v>ROW</v>
      </c>
    </row>
    <row r="707" spans="1:10">
      <c r="A707" s="962">
        <v>600</v>
      </c>
      <c r="J707" s="915" t="str">
        <f t="shared" si="16"/>
        <v>ROW</v>
      </c>
    </row>
    <row r="708" spans="1:10">
      <c r="A708" s="962">
        <v>601</v>
      </c>
      <c r="J708" s="915" t="str">
        <f t="shared" si="16"/>
        <v>ROW</v>
      </c>
    </row>
    <row r="709" spans="1:10">
      <c r="A709" s="970">
        <v>602</v>
      </c>
      <c r="J709" s="915" t="str">
        <f t="shared" si="16"/>
        <v>ROW</v>
      </c>
    </row>
    <row r="710" spans="1:10">
      <c r="A710" s="962">
        <v>603</v>
      </c>
      <c r="J710" s="915" t="str">
        <f t="shared" si="16"/>
        <v>ROW</v>
      </c>
    </row>
    <row r="711" spans="1:10">
      <c r="A711" s="962">
        <v>604</v>
      </c>
      <c r="J711" s="915" t="str">
        <f t="shared" si="16"/>
        <v>ROW</v>
      </c>
    </row>
    <row r="712" spans="1:10">
      <c r="A712" s="962">
        <v>605</v>
      </c>
      <c r="J712" s="915" t="str">
        <f t="shared" si="16"/>
        <v>ROW</v>
      </c>
    </row>
    <row r="713" spans="1:10">
      <c r="A713" s="970">
        <v>606</v>
      </c>
      <c r="J713" s="915" t="str">
        <f t="shared" si="16"/>
        <v>ROW</v>
      </c>
    </row>
    <row r="714" spans="1:10">
      <c r="A714" s="970">
        <v>607</v>
      </c>
      <c r="J714" s="915" t="str">
        <f t="shared" si="16"/>
        <v>ROW</v>
      </c>
    </row>
    <row r="715" spans="1:10">
      <c r="A715" s="962">
        <v>608</v>
      </c>
      <c r="J715" s="915" t="str">
        <f t="shared" si="16"/>
        <v>ROW</v>
      </c>
    </row>
    <row r="716" spans="1:10">
      <c r="A716" s="962">
        <v>609</v>
      </c>
      <c r="J716" s="915" t="str">
        <f t="shared" si="16"/>
        <v>ROW</v>
      </c>
    </row>
    <row r="717" spans="1:10">
      <c r="A717" s="970">
        <v>610</v>
      </c>
      <c r="J717" s="915" t="str">
        <f t="shared" si="16"/>
        <v>ROW</v>
      </c>
    </row>
    <row r="718" spans="1:10">
      <c r="A718" s="962">
        <v>611</v>
      </c>
      <c r="J718" s="915" t="str">
        <f t="shared" si="16"/>
        <v>ROW</v>
      </c>
    </row>
    <row r="719" spans="1:10">
      <c r="A719" s="962">
        <v>612</v>
      </c>
      <c r="J719" s="915" t="str">
        <f t="shared" si="16"/>
        <v>ROW</v>
      </c>
    </row>
    <row r="720" spans="1:10">
      <c r="A720" s="962">
        <v>613</v>
      </c>
      <c r="J720" s="915" t="str">
        <f t="shared" si="16"/>
        <v>ROW</v>
      </c>
    </row>
    <row r="721" spans="1:10">
      <c r="A721" s="970">
        <v>614</v>
      </c>
      <c r="J721" s="915" t="str">
        <f t="shared" si="16"/>
        <v>ROW</v>
      </c>
    </row>
    <row r="722" spans="1:10">
      <c r="A722" s="970">
        <v>615</v>
      </c>
      <c r="J722" s="915" t="str">
        <f t="shared" si="16"/>
        <v>ROW</v>
      </c>
    </row>
    <row r="723" spans="1:10">
      <c r="A723" s="962">
        <v>616</v>
      </c>
      <c r="J723" s="915" t="str">
        <f t="shared" si="16"/>
        <v>ROW</v>
      </c>
    </row>
    <row r="724" spans="1:10">
      <c r="A724" s="962">
        <v>617</v>
      </c>
      <c r="J724" s="915" t="str">
        <f t="shared" si="16"/>
        <v>ROW</v>
      </c>
    </row>
    <row r="725" spans="1:10">
      <c r="A725" s="970">
        <v>618</v>
      </c>
      <c r="J725" s="915" t="str">
        <f t="shared" si="16"/>
        <v>ROW</v>
      </c>
    </row>
    <row r="726" spans="1:10">
      <c r="A726" s="962">
        <v>619</v>
      </c>
      <c r="J726" s="915" t="str">
        <f t="shared" si="16"/>
        <v>ROW</v>
      </c>
    </row>
    <row r="727" spans="1:10">
      <c r="A727" s="962">
        <v>620</v>
      </c>
      <c r="J727" s="915" t="str">
        <f t="shared" si="16"/>
        <v>ROW</v>
      </c>
    </row>
    <row r="728" spans="1:10">
      <c r="A728" s="962">
        <v>621</v>
      </c>
      <c r="J728" s="915" t="str">
        <f t="shared" si="16"/>
        <v>ROW</v>
      </c>
    </row>
    <row r="729" spans="1:10">
      <c r="A729" s="970">
        <v>622</v>
      </c>
      <c r="J729" s="915" t="str">
        <f t="shared" si="16"/>
        <v>ROW</v>
      </c>
    </row>
    <row r="730" spans="1:10">
      <c r="A730" s="970">
        <v>623</v>
      </c>
      <c r="J730" s="915" t="str">
        <f t="shared" si="16"/>
        <v>ROW</v>
      </c>
    </row>
    <row r="731" spans="1:10">
      <c r="A731" s="962">
        <v>624</v>
      </c>
      <c r="J731" s="915" t="str">
        <f t="shared" si="16"/>
        <v>ROW</v>
      </c>
    </row>
    <row r="732" spans="1:10">
      <c r="A732" s="962">
        <v>625</v>
      </c>
      <c r="J732" s="915" t="str">
        <f t="shared" si="16"/>
        <v>ROW</v>
      </c>
    </row>
    <row r="733" spans="1:10">
      <c r="A733" s="970">
        <v>626</v>
      </c>
      <c r="J733" s="915" t="str">
        <f t="shared" si="16"/>
        <v>ROW</v>
      </c>
    </row>
    <row r="734" spans="1:10">
      <c r="A734" s="962">
        <v>627</v>
      </c>
      <c r="J734" s="915" t="str">
        <f t="shared" si="16"/>
        <v>ROW</v>
      </c>
    </row>
    <row r="735" spans="1:10">
      <c r="A735" s="962">
        <v>628</v>
      </c>
      <c r="J735" s="915" t="str">
        <f t="shared" si="16"/>
        <v>ROW</v>
      </c>
    </row>
    <row r="736" spans="1:10">
      <c r="A736" s="962">
        <v>629</v>
      </c>
      <c r="J736" s="915" t="str">
        <f t="shared" si="16"/>
        <v>ROW</v>
      </c>
    </row>
    <row r="737" spans="1:10">
      <c r="A737" s="970">
        <v>630</v>
      </c>
      <c r="J737" s="915" t="str">
        <f t="shared" si="16"/>
        <v>ROW</v>
      </c>
    </row>
    <row r="738" spans="1:10">
      <c r="A738" s="970">
        <v>631</v>
      </c>
      <c r="J738" s="915" t="str">
        <f t="shared" si="16"/>
        <v>ROW</v>
      </c>
    </row>
    <row r="739" spans="1:10">
      <c r="A739" s="962">
        <v>632</v>
      </c>
      <c r="J739" s="915" t="str">
        <f t="shared" si="16"/>
        <v>ROW</v>
      </c>
    </row>
    <row r="740" spans="1:10">
      <c r="A740" s="962">
        <v>633</v>
      </c>
      <c r="J740" s="915" t="str">
        <f t="shared" si="16"/>
        <v>ROW</v>
      </c>
    </row>
    <row r="741" spans="1:10">
      <c r="A741" s="970">
        <v>634</v>
      </c>
      <c r="J741" s="915" t="str">
        <f t="shared" si="16"/>
        <v>ROW</v>
      </c>
    </row>
    <row r="742" spans="1:10">
      <c r="A742" s="962">
        <v>635</v>
      </c>
      <c r="J742" s="915" t="str">
        <f t="shared" si="16"/>
        <v>ROW</v>
      </c>
    </row>
    <row r="743" spans="1:10">
      <c r="A743" s="962">
        <v>636</v>
      </c>
      <c r="J743" s="915" t="str">
        <f t="shared" si="16"/>
        <v>ROW</v>
      </c>
    </row>
    <row r="744" spans="1:10">
      <c r="A744" s="962">
        <v>637</v>
      </c>
      <c r="J744" s="915" t="str">
        <f t="shared" si="16"/>
        <v>ROW</v>
      </c>
    </row>
    <row r="745" spans="1:10">
      <c r="A745" s="970">
        <v>638</v>
      </c>
      <c r="J745" s="915" t="str">
        <f t="shared" si="16"/>
        <v>ROW</v>
      </c>
    </row>
    <row r="746" spans="1:10">
      <c r="A746" s="970">
        <v>639</v>
      </c>
      <c r="J746" s="915" t="str">
        <f t="shared" si="16"/>
        <v>ROW</v>
      </c>
    </row>
    <row r="747" spans="1:10">
      <c r="A747" s="962">
        <v>640</v>
      </c>
      <c r="J747" s="915" t="str">
        <f t="shared" si="16"/>
        <v>ROW</v>
      </c>
    </row>
    <row r="748" spans="1:10">
      <c r="A748" s="962">
        <v>641</v>
      </c>
      <c r="J748" s="915" t="str">
        <f t="shared" ref="J748:J811" si="17">IF(G748&gt;=1,"Clear","ROW")</f>
        <v>ROW</v>
      </c>
    </row>
    <row r="749" spans="1:10">
      <c r="A749" s="970">
        <v>642</v>
      </c>
      <c r="J749" s="915" t="str">
        <f t="shared" si="17"/>
        <v>ROW</v>
      </c>
    </row>
    <row r="750" spans="1:10">
      <c r="A750" s="962">
        <v>643</v>
      </c>
      <c r="J750" s="915" t="str">
        <f t="shared" si="17"/>
        <v>ROW</v>
      </c>
    </row>
    <row r="751" spans="1:10">
      <c r="A751" s="962">
        <v>644</v>
      </c>
      <c r="J751" s="915" t="str">
        <f t="shared" si="17"/>
        <v>ROW</v>
      </c>
    </row>
    <row r="752" spans="1:10">
      <c r="A752" s="962">
        <v>645</v>
      </c>
      <c r="J752" s="915" t="str">
        <f t="shared" si="17"/>
        <v>ROW</v>
      </c>
    </row>
    <row r="753" spans="1:10">
      <c r="A753" s="970">
        <v>646</v>
      </c>
      <c r="J753" s="915" t="str">
        <f t="shared" si="17"/>
        <v>ROW</v>
      </c>
    </row>
    <row r="754" spans="1:10">
      <c r="A754" s="970">
        <v>647</v>
      </c>
      <c r="J754" s="915" t="str">
        <f t="shared" si="17"/>
        <v>ROW</v>
      </c>
    </row>
    <row r="755" spans="1:10">
      <c r="A755" s="962">
        <v>648</v>
      </c>
      <c r="J755" s="915" t="str">
        <f t="shared" si="17"/>
        <v>ROW</v>
      </c>
    </row>
    <row r="756" spans="1:10">
      <c r="A756" s="962">
        <v>649</v>
      </c>
      <c r="J756" s="915" t="str">
        <f t="shared" si="17"/>
        <v>ROW</v>
      </c>
    </row>
    <row r="757" spans="1:10">
      <c r="A757" s="970">
        <v>650</v>
      </c>
      <c r="J757" s="915" t="str">
        <f t="shared" si="17"/>
        <v>ROW</v>
      </c>
    </row>
    <row r="758" spans="1:10">
      <c r="A758" s="962">
        <v>651</v>
      </c>
      <c r="J758" s="915" t="str">
        <f t="shared" si="17"/>
        <v>ROW</v>
      </c>
    </row>
    <row r="759" spans="1:10">
      <c r="A759" s="962">
        <v>652</v>
      </c>
      <c r="J759" s="915" t="str">
        <f t="shared" si="17"/>
        <v>ROW</v>
      </c>
    </row>
    <row r="760" spans="1:10">
      <c r="A760" s="962">
        <v>653</v>
      </c>
      <c r="J760" s="915" t="str">
        <f t="shared" si="17"/>
        <v>ROW</v>
      </c>
    </row>
    <row r="761" spans="1:10">
      <c r="A761" s="970">
        <v>654</v>
      </c>
      <c r="J761" s="915" t="str">
        <f t="shared" si="17"/>
        <v>ROW</v>
      </c>
    </row>
    <row r="762" spans="1:10">
      <c r="A762" s="970">
        <v>655</v>
      </c>
      <c r="J762" s="915" t="str">
        <f t="shared" si="17"/>
        <v>ROW</v>
      </c>
    </row>
    <row r="763" spans="1:10">
      <c r="A763" s="962">
        <v>656</v>
      </c>
      <c r="J763" s="915" t="str">
        <f t="shared" si="17"/>
        <v>ROW</v>
      </c>
    </row>
    <row r="764" spans="1:10">
      <c r="A764" s="962">
        <v>657</v>
      </c>
      <c r="J764" s="915" t="str">
        <f t="shared" si="17"/>
        <v>ROW</v>
      </c>
    </row>
    <row r="765" spans="1:10">
      <c r="A765" s="970">
        <v>658</v>
      </c>
      <c r="J765" s="915" t="str">
        <f t="shared" si="17"/>
        <v>ROW</v>
      </c>
    </row>
    <row r="766" spans="1:10">
      <c r="A766" s="962">
        <v>659</v>
      </c>
      <c r="J766" s="915" t="str">
        <f t="shared" si="17"/>
        <v>ROW</v>
      </c>
    </row>
    <row r="767" spans="1:10">
      <c r="A767" s="962">
        <v>660</v>
      </c>
      <c r="J767" s="915" t="str">
        <f t="shared" si="17"/>
        <v>ROW</v>
      </c>
    </row>
    <row r="768" spans="1:10">
      <c r="A768" s="962">
        <v>661</v>
      </c>
      <c r="J768" s="915" t="str">
        <f t="shared" si="17"/>
        <v>ROW</v>
      </c>
    </row>
    <row r="769" spans="1:10">
      <c r="A769" s="970">
        <v>662</v>
      </c>
      <c r="J769" s="915" t="str">
        <f t="shared" si="17"/>
        <v>ROW</v>
      </c>
    </row>
    <row r="770" spans="1:10">
      <c r="A770" s="970">
        <v>663</v>
      </c>
      <c r="J770" s="915" t="str">
        <f t="shared" si="17"/>
        <v>ROW</v>
      </c>
    </row>
    <row r="771" spans="1:10">
      <c r="A771" s="962">
        <v>664</v>
      </c>
      <c r="J771" s="915" t="str">
        <f t="shared" si="17"/>
        <v>ROW</v>
      </c>
    </row>
    <row r="772" spans="1:10">
      <c r="A772" s="962">
        <v>665</v>
      </c>
      <c r="J772" s="915" t="str">
        <f t="shared" si="17"/>
        <v>ROW</v>
      </c>
    </row>
    <row r="773" spans="1:10">
      <c r="A773" s="970">
        <v>666</v>
      </c>
      <c r="J773" s="915" t="str">
        <f t="shared" si="17"/>
        <v>ROW</v>
      </c>
    </row>
    <row r="774" spans="1:10">
      <c r="A774" s="962">
        <v>667</v>
      </c>
      <c r="J774" s="915" t="str">
        <f t="shared" si="17"/>
        <v>ROW</v>
      </c>
    </row>
    <row r="775" spans="1:10">
      <c r="A775" s="962">
        <v>668</v>
      </c>
      <c r="J775" s="915" t="str">
        <f t="shared" si="17"/>
        <v>ROW</v>
      </c>
    </row>
    <row r="776" spans="1:10">
      <c r="A776" s="962">
        <v>669</v>
      </c>
      <c r="J776" s="915" t="str">
        <f t="shared" si="17"/>
        <v>ROW</v>
      </c>
    </row>
    <row r="777" spans="1:10">
      <c r="A777" s="970">
        <v>670</v>
      </c>
      <c r="J777" s="915" t="str">
        <f t="shared" si="17"/>
        <v>ROW</v>
      </c>
    </row>
    <row r="778" spans="1:10">
      <c r="A778" s="970">
        <v>671</v>
      </c>
      <c r="J778" s="915" t="str">
        <f t="shared" si="17"/>
        <v>ROW</v>
      </c>
    </row>
    <row r="779" spans="1:10">
      <c r="A779" s="962">
        <v>672</v>
      </c>
      <c r="J779" s="915" t="str">
        <f t="shared" si="17"/>
        <v>ROW</v>
      </c>
    </row>
    <row r="780" spans="1:10">
      <c r="A780" s="962">
        <v>673</v>
      </c>
      <c r="J780" s="915" t="str">
        <f t="shared" si="17"/>
        <v>ROW</v>
      </c>
    </row>
    <row r="781" spans="1:10">
      <c r="A781" s="970">
        <v>674</v>
      </c>
      <c r="J781" s="915" t="str">
        <f t="shared" si="17"/>
        <v>ROW</v>
      </c>
    </row>
    <row r="782" spans="1:10">
      <c r="A782" s="962">
        <v>675</v>
      </c>
      <c r="J782" s="915" t="str">
        <f t="shared" si="17"/>
        <v>ROW</v>
      </c>
    </row>
    <row r="783" spans="1:10">
      <c r="A783" s="962">
        <v>676</v>
      </c>
      <c r="J783" s="915" t="str">
        <f t="shared" si="17"/>
        <v>ROW</v>
      </c>
    </row>
    <row r="784" spans="1:10">
      <c r="A784" s="962">
        <v>677</v>
      </c>
      <c r="J784" s="915" t="str">
        <f t="shared" si="17"/>
        <v>ROW</v>
      </c>
    </row>
    <row r="785" spans="1:10">
      <c r="A785" s="970">
        <v>678</v>
      </c>
      <c r="J785" s="915" t="str">
        <f t="shared" si="17"/>
        <v>ROW</v>
      </c>
    </row>
    <row r="786" spans="1:10">
      <c r="A786" s="970">
        <v>679</v>
      </c>
      <c r="J786" s="915" t="str">
        <f t="shared" si="17"/>
        <v>ROW</v>
      </c>
    </row>
    <row r="787" spans="1:10">
      <c r="A787" s="962">
        <v>680</v>
      </c>
      <c r="J787" s="915" t="str">
        <f t="shared" si="17"/>
        <v>ROW</v>
      </c>
    </row>
    <row r="788" spans="1:10">
      <c r="A788" s="962">
        <v>681</v>
      </c>
      <c r="J788" s="915" t="str">
        <f t="shared" si="17"/>
        <v>ROW</v>
      </c>
    </row>
    <row r="789" spans="1:10">
      <c r="A789" s="970">
        <v>682</v>
      </c>
      <c r="J789" s="915" t="str">
        <f t="shared" si="17"/>
        <v>ROW</v>
      </c>
    </row>
    <row r="790" spans="1:10">
      <c r="A790" s="962">
        <v>683</v>
      </c>
      <c r="J790" s="915" t="str">
        <f t="shared" si="17"/>
        <v>ROW</v>
      </c>
    </row>
    <row r="791" spans="1:10">
      <c r="A791" s="962">
        <v>684</v>
      </c>
      <c r="J791" s="915" t="str">
        <f t="shared" si="17"/>
        <v>ROW</v>
      </c>
    </row>
    <row r="792" spans="1:10">
      <c r="A792" s="962">
        <v>685</v>
      </c>
      <c r="J792" s="915" t="str">
        <f t="shared" si="17"/>
        <v>ROW</v>
      </c>
    </row>
    <row r="793" spans="1:10">
      <c r="A793" s="970">
        <v>686</v>
      </c>
      <c r="J793" s="915" t="str">
        <f t="shared" si="17"/>
        <v>ROW</v>
      </c>
    </row>
    <row r="794" spans="1:10">
      <c r="A794" s="970">
        <v>687</v>
      </c>
      <c r="J794" s="915" t="str">
        <f t="shared" si="17"/>
        <v>ROW</v>
      </c>
    </row>
    <row r="795" spans="1:10">
      <c r="A795" s="962">
        <v>688</v>
      </c>
      <c r="J795" s="915" t="str">
        <f t="shared" si="17"/>
        <v>ROW</v>
      </c>
    </row>
    <row r="796" spans="1:10">
      <c r="A796" s="962">
        <v>689</v>
      </c>
      <c r="J796" s="915" t="str">
        <f t="shared" si="17"/>
        <v>ROW</v>
      </c>
    </row>
    <row r="797" spans="1:10">
      <c r="A797" s="970">
        <v>690</v>
      </c>
      <c r="J797" s="915" t="str">
        <f t="shared" si="17"/>
        <v>ROW</v>
      </c>
    </row>
    <row r="798" spans="1:10">
      <c r="A798" s="962">
        <v>691</v>
      </c>
      <c r="J798" s="915" t="str">
        <f t="shared" si="17"/>
        <v>ROW</v>
      </c>
    </row>
    <row r="799" spans="1:10">
      <c r="A799" s="962">
        <v>692</v>
      </c>
      <c r="J799" s="915" t="str">
        <f t="shared" si="17"/>
        <v>ROW</v>
      </c>
    </row>
    <row r="800" spans="1:10">
      <c r="A800" s="962">
        <v>693</v>
      </c>
      <c r="J800" s="915" t="str">
        <f t="shared" si="17"/>
        <v>ROW</v>
      </c>
    </row>
    <row r="801" spans="1:10">
      <c r="A801" s="970">
        <v>694</v>
      </c>
      <c r="J801" s="915" t="str">
        <f t="shared" si="17"/>
        <v>ROW</v>
      </c>
    </row>
    <row r="802" spans="1:10">
      <c r="A802" s="970">
        <v>695</v>
      </c>
      <c r="J802" s="915" t="str">
        <f t="shared" si="17"/>
        <v>ROW</v>
      </c>
    </row>
    <row r="803" spans="1:10">
      <c r="A803" s="962">
        <v>696</v>
      </c>
      <c r="J803" s="915" t="str">
        <f t="shared" si="17"/>
        <v>ROW</v>
      </c>
    </row>
    <row r="804" spans="1:10">
      <c r="A804" s="962">
        <v>697</v>
      </c>
      <c r="J804" s="915" t="str">
        <f t="shared" si="17"/>
        <v>ROW</v>
      </c>
    </row>
    <row r="805" spans="1:10">
      <c r="A805" s="970">
        <v>698</v>
      </c>
      <c r="J805" s="915" t="str">
        <f t="shared" si="17"/>
        <v>ROW</v>
      </c>
    </row>
    <row r="806" spans="1:10">
      <c r="A806" s="962">
        <v>699</v>
      </c>
      <c r="J806" s="915" t="str">
        <f t="shared" si="17"/>
        <v>ROW</v>
      </c>
    </row>
    <row r="807" spans="1:10">
      <c r="A807" s="962">
        <v>700</v>
      </c>
      <c r="J807" s="915" t="str">
        <f t="shared" si="17"/>
        <v>ROW</v>
      </c>
    </row>
    <row r="808" spans="1:10">
      <c r="A808" s="962">
        <v>701</v>
      </c>
      <c r="J808" s="915" t="str">
        <f t="shared" si="17"/>
        <v>ROW</v>
      </c>
    </row>
    <row r="809" spans="1:10">
      <c r="A809" s="970">
        <v>702</v>
      </c>
      <c r="J809" s="915" t="str">
        <f t="shared" si="17"/>
        <v>ROW</v>
      </c>
    </row>
    <row r="810" spans="1:10">
      <c r="A810" s="970">
        <v>703</v>
      </c>
      <c r="J810" s="915" t="str">
        <f t="shared" si="17"/>
        <v>ROW</v>
      </c>
    </row>
    <row r="811" spans="1:10">
      <c r="A811" s="962">
        <v>704</v>
      </c>
      <c r="J811" s="915" t="str">
        <f t="shared" si="17"/>
        <v>ROW</v>
      </c>
    </row>
    <row r="812" spans="1:10">
      <c r="A812" s="962">
        <v>705</v>
      </c>
      <c r="J812" s="915" t="str">
        <f t="shared" ref="J812:J875" si="18">IF(G812&gt;=1,"Clear","ROW")</f>
        <v>ROW</v>
      </c>
    </row>
    <row r="813" spans="1:10">
      <c r="A813" s="970">
        <v>706</v>
      </c>
      <c r="J813" s="915" t="str">
        <f t="shared" si="18"/>
        <v>ROW</v>
      </c>
    </row>
    <row r="814" spans="1:10">
      <c r="A814" s="962">
        <v>707</v>
      </c>
      <c r="J814" s="915" t="str">
        <f t="shared" si="18"/>
        <v>ROW</v>
      </c>
    </row>
    <row r="815" spans="1:10">
      <c r="A815" s="962">
        <v>708</v>
      </c>
      <c r="J815" s="915" t="str">
        <f t="shared" si="18"/>
        <v>ROW</v>
      </c>
    </row>
    <row r="816" spans="1:10">
      <c r="A816" s="962">
        <v>709</v>
      </c>
      <c r="J816" s="915" t="str">
        <f t="shared" si="18"/>
        <v>ROW</v>
      </c>
    </row>
    <row r="817" spans="1:10">
      <c r="A817" s="970">
        <v>710</v>
      </c>
      <c r="J817" s="915" t="str">
        <f t="shared" si="18"/>
        <v>ROW</v>
      </c>
    </row>
    <row r="818" spans="1:10">
      <c r="A818" s="970">
        <v>711</v>
      </c>
      <c r="J818" s="915" t="str">
        <f t="shared" si="18"/>
        <v>ROW</v>
      </c>
    </row>
    <row r="819" spans="1:10">
      <c r="A819" s="962">
        <v>712</v>
      </c>
      <c r="J819" s="915" t="str">
        <f t="shared" si="18"/>
        <v>ROW</v>
      </c>
    </row>
    <row r="820" spans="1:10">
      <c r="A820" s="962">
        <v>713</v>
      </c>
      <c r="J820" s="915" t="str">
        <f t="shared" si="18"/>
        <v>ROW</v>
      </c>
    </row>
    <row r="821" spans="1:10">
      <c r="A821" s="970">
        <v>714</v>
      </c>
      <c r="J821" s="915" t="str">
        <f t="shared" si="18"/>
        <v>ROW</v>
      </c>
    </row>
    <row r="822" spans="1:10">
      <c r="A822" s="962">
        <v>715</v>
      </c>
      <c r="J822" s="915" t="str">
        <f t="shared" si="18"/>
        <v>ROW</v>
      </c>
    </row>
    <row r="823" spans="1:10">
      <c r="A823" s="962">
        <v>716</v>
      </c>
      <c r="J823" s="915" t="str">
        <f t="shared" si="18"/>
        <v>ROW</v>
      </c>
    </row>
    <row r="824" spans="1:10">
      <c r="A824" s="962">
        <v>717</v>
      </c>
      <c r="J824" s="915" t="str">
        <f t="shared" si="18"/>
        <v>ROW</v>
      </c>
    </row>
    <row r="825" spans="1:10">
      <c r="A825" s="970">
        <v>718</v>
      </c>
      <c r="J825" s="915" t="str">
        <f t="shared" si="18"/>
        <v>ROW</v>
      </c>
    </row>
    <row r="826" spans="1:10">
      <c r="A826" s="970">
        <v>719</v>
      </c>
      <c r="J826" s="915" t="str">
        <f t="shared" si="18"/>
        <v>ROW</v>
      </c>
    </row>
    <row r="827" spans="1:10">
      <c r="A827" s="962">
        <v>720</v>
      </c>
      <c r="J827" s="915" t="str">
        <f t="shared" si="18"/>
        <v>ROW</v>
      </c>
    </row>
    <row r="828" spans="1:10">
      <c r="A828" s="962">
        <v>721</v>
      </c>
      <c r="J828" s="915" t="str">
        <f t="shared" si="18"/>
        <v>ROW</v>
      </c>
    </row>
    <row r="829" spans="1:10">
      <c r="A829" s="970">
        <v>722</v>
      </c>
      <c r="J829" s="915" t="str">
        <f t="shared" si="18"/>
        <v>ROW</v>
      </c>
    </row>
    <row r="830" spans="1:10">
      <c r="A830" s="962">
        <v>723</v>
      </c>
      <c r="J830" s="915" t="str">
        <f t="shared" si="18"/>
        <v>ROW</v>
      </c>
    </row>
    <row r="831" spans="1:10">
      <c r="A831" s="962">
        <v>724</v>
      </c>
      <c r="J831" s="915" t="str">
        <f t="shared" si="18"/>
        <v>ROW</v>
      </c>
    </row>
    <row r="832" spans="1:10">
      <c r="A832" s="962">
        <v>725</v>
      </c>
      <c r="J832" s="915" t="str">
        <f t="shared" si="18"/>
        <v>ROW</v>
      </c>
    </row>
    <row r="833" spans="1:10">
      <c r="A833" s="970">
        <v>726</v>
      </c>
      <c r="J833" s="915" t="str">
        <f t="shared" si="18"/>
        <v>ROW</v>
      </c>
    </row>
    <row r="834" spans="1:10">
      <c r="A834" s="970">
        <v>727</v>
      </c>
      <c r="J834" s="915" t="str">
        <f t="shared" si="18"/>
        <v>ROW</v>
      </c>
    </row>
    <row r="835" spans="1:10">
      <c r="A835" s="962">
        <v>728</v>
      </c>
      <c r="J835" s="915" t="str">
        <f t="shared" si="18"/>
        <v>ROW</v>
      </c>
    </row>
    <row r="836" spans="1:10">
      <c r="A836" s="962">
        <v>729</v>
      </c>
      <c r="J836" s="915" t="str">
        <f t="shared" si="18"/>
        <v>ROW</v>
      </c>
    </row>
    <row r="837" spans="1:10">
      <c r="A837" s="970">
        <v>730</v>
      </c>
      <c r="J837" s="915" t="str">
        <f t="shared" si="18"/>
        <v>ROW</v>
      </c>
    </row>
    <row r="838" spans="1:10">
      <c r="A838" s="962">
        <v>731</v>
      </c>
      <c r="J838" s="915" t="str">
        <f t="shared" si="18"/>
        <v>ROW</v>
      </c>
    </row>
    <row r="839" spans="1:10">
      <c r="A839" s="962">
        <v>732</v>
      </c>
      <c r="J839" s="915" t="str">
        <f t="shared" si="18"/>
        <v>ROW</v>
      </c>
    </row>
    <row r="840" spans="1:10">
      <c r="A840" s="962">
        <v>733</v>
      </c>
      <c r="J840" s="915" t="str">
        <f t="shared" si="18"/>
        <v>ROW</v>
      </c>
    </row>
    <row r="841" spans="1:10">
      <c r="A841" s="970">
        <v>734</v>
      </c>
      <c r="J841" s="915" t="str">
        <f t="shared" si="18"/>
        <v>ROW</v>
      </c>
    </row>
    <row r="842" spans="1:10">
      <c r="A842" s="970">
        <v>735</v>
      </c>
      <c r="J842" s="915" t="str">
        <f t="shared" si="18"/>
        <v>ROW</v>
      </c>
    </row>
    <row r="843" spans="1:10">
      <c r="A843" s="962">
        <v>736</v>
      </c>
      <c r="J843" s="915" t="str">
        <f t="shared" si="18"/>
        <v>ROW</v>
      </c>
    </row>
    <row r="844" spans="1:10">
      <c r="A844" s="962">
        <v>737</v>
      </c>
      <c r="J844" s="915" t="str">
        <f t="shared" si="18"/>
        <v>ROW</v>
      </c>
    </row>
    <row r="845" spans="1:10">
      <c r="A845" s="970">
        <v>738</v>
      </c>
      <c r="J845" s="915" t="str">
        <f t="shared" si="18"/>
        <v>ROW</v>
      </c>
    </row>
    <row r="846" spans="1:10">
      <c r="A846" s="962">
        <v>739</v>
      </c>
      <c r="J846" s="915" t="str">
        <f t="shared" si="18"/>
        <v>ROW</v>
      </c>
    </row>
    <row r="847" spans="1:10">
      <c r="A847" s="962">
        <v>740</v>
      </c>
      <c r="J847" s="915" t="str">
        <f t="shared" si="18"/>
        <v>ROW</v>
      </c>
    </row>
    <row r="848" spans="1:10">
      <c r="A848" s="962">
        <v>741</v>
      </c>
      <c r="J848" s="915" t="str">
        <f t="shared" si="18"/>
        <v>ROW</v>
      </c>
    </row>
    <row r="849" spans="1:10">
      <c r="A849" s="970">
        <v>742</v>
      </c>
      <c r="J849" s="915" t="str">
        <f t="shared" si="18"/>
        <v>ROW</v>
      </c>
    </row>
    <row r="850" spans="1:10">
      <c r="A850" s="970">
        <v>743</v>
      </c>
      <c r="J850" s="915" t="str">
        <f t="shared" si="18"/>
        <v>ROW</v>
      </c>
    </row>
    <row r="851" spans="1:10">
      <c r="A851" s="962">
        <v>744</v>
      </c>
      <c r="J851" s="915" t="str">
        <f t="shared" si="18"/>
        <v>ROW</v>
      </c>
    </row>
    <row r="852" spans="1:10">
      <c r="A852" s="962">
        <v>745</v>
      </c>
      <c r="J852" s="915" t="str">
        <f t="shared" si="18"/>
        <v>ROW</v>
      </c>
    </row>
    <row r="853" spans="1:10">
      <c r="A853" s="970">
        <v>746</v>
      </c>
      <c r="J853" s="915" t="str">
        <f t="shared" si="18"/>
        <v>ROW</v>
      </c>
    </row>
    <row r="854" spans="1:10">
      <c r="A854" s="962">
        <v>747</v>
      </c>
      <c r="J854" s="915" t="str">
        <f t="shared" si="18"/>
        <v>ROW</v>
      </c>
    </row>
    <row r="855" spans="1:10">
      <c r="A855" s="962">
        <v>748</v>
      </c>
      <c r="J855" s="915" t="str">
        <f t="shared" si="18"/>
        <v>ROW</v>
      </c>
    </row>
    <row r="856" spans="1:10">
      <c r="A856" s="962">
        <v>749</v>
      </c>
      <c r="J856" s="915" t="str">
        <f t="shared" si="18"/>
        <v>ROW</v>
      </c>
    </row>
    <row r="857" spans="1:10">
      <c r="A857" s="970">
        <v>750</v>
      </c>
      <c r="J857" s="915" t="str">
        <f t="shared" si="18"/>
        <v>ROW</v>
      </c>
    </row>
    <row r="858" spans="1:10">
      <c r="A858" s="970">
        <v>751</v>
      </c>
      <c r="J858" s="915" t="str">
        <f t="shared" si="18"/>
        <v>ROW</v>
      </c>
    </row>
    <row r="859" spans="1:10">
      <c r="A859" s="962">
        <v>752</v>
      </c>
      <c r="J859" s="915" t="str">
        <f t="shared" si="18"/>
        <v>ROW</v>
      </c>
    </row>
    <row r="860" spans="1:10">
      <c r="A860" s="962">
        <v>753</v>
      </c>
      <c r="J860" s="915" t="str">
        <f t="shared" si="18"/>
        <v>ROW</v>
      </c>
    </row>
    <row r="861" spans="1:10">
      <c r="A861" s="970">
        <v>754</v>
      </c>
      <c r="J861" s="915" t="str">
        <f t="shared" si="18"/>
        <v>ROW</v>
      </c>
    </row>
    <row r="862" spans="1:10">
      <c r="A862" s="962">
        <v>755</v>
      </c>
      <c r="J862" s="915" t="str">
        <f t="shared" si="18"/>
        <v>ROW</v>
      </c>
    </row>
    <row r="863" spans="1:10">
      <c r="A863" s="962">
        <v>756</v>
      </c>
      <c r="J863" s="915" t="str">
        <f t="shared" si="18"/>
        <v>ROW</v>
      </c>
    </row>
    <row r="864" spans="1:10">
      <c r="A864" s="962">
        <v>757</v>
      </c>
      <c r="J864" s="915" t="str">
        <f t="shared" si="18"/>
        <v>ROW</v>
      </c>
    </row>
    <row r="865" spans="1:10">
      <c r="A865" s="970">
        <v>758</v>
      </c>
      <c r="J865" s="915" t="str">
        <f t="shared" si="18"/>
        <v>ROW</v>
      </c>
    </row>
    <row r="866" spans="1:10">
      <c r="A866" s="970">
        <v>759</v>
      </c>
      <c r="J866" s="915" t="str">
        <f t="shared" si="18"/>
        <v>ROW</v>
      </c>
    </row>
    <row r="867" spans="1:10">
      <c r="A867" s="962">
        <v>760</v>
      </c>
      <c r="J867" s="915" t="str">
        <f t="shared" si="18"/>
        <v>ROW</v>
      </c>
    </row>
    <row r="868" spans="1:10">
      <c r="A868" s="962">
        <v>761</v>
      </c>
      <c r="J868" s="915" t="str">
        <f t="shared" si="18"/>
        <v>ROW</v>
      </c>
    </row>
    <row r="869" spans="1:10">
      <c r="A869" s="970">
        <v>762</v>
      </c>
      <c r="J869" s="915" t="str">
        <f t="shared" si="18"/>
        <v>ROW</v>
      </c>
    </row>
    <row r="870" spans="1:10">
      <c r="A870" s="962">
        <v>763</v>
      </c>
      <c r="J870" s="915" t="str">
        <f t="shared" si="18"/>
        <v>ROW</v>
      </c>
    </row>
    <row r="871" spans="1:10">
      <c r="A871" s="962">
        <v>764</v>
      </c>
      <c r="J871" s="915" t="str">
        <f t="shared" si="18"/>
        <v>ROW</v>
      </c>
    </row>
    <row r="872" spans="1:10">
      <c r="A872" s="962">
        <v>765</v>
      </c>
      <c r="J872" s="915" t="str">
        <f t="shared" si="18"/>
        <v>ROW</v>
      </c>
    </row>
    <row r="873" spans="1:10">
      <c r="A873" s="970">
        <v>766</v>
      </c>
      <c r="J873" s="915" t="str">
        <f t="shared" si="18"/>
        <v>ROW</v>
      </c>
    </row>
    <row r="874" spans="1:10">
      <c r="A874" s="970">
        <v>767</v>
      </c>
      <c r="J874" s="915" t="str">
        <f t="shared" si="18"/>
        <v>ROW</v>
      </c>
    </row>
    <row r="875" spans="1:10">
      <c r="A875" s="962">
        <v>768</v>
      </c>
      <c r="J875" s="915" t="str">
        <f t="shared" si="18"/>
        <v>ROW</v>
      </c>
    </row>
    <row r="876" spans="1:10">
      <c r="A876" s="962">
        <v>769</v>
      </c>
      <c r="J876" s="915" t="str">
        <f t="shared" ref="J876:J939" si="19">IF(G876&gt;=1,"Clear","ROW")</f>
        <v>ROW</v>
      </c>
    </row>
    <row r="877" spans="1:10">
      <c r="A877" s="970">
        <v>770</v>
      </c>
      <c r="J877" s="915" t="str">
        <f t="shared" si="19"/>
        <v>ROW</v>
      </c>
    </row>
    <row r="878" spans="1:10">
      <c r="A878" s="962">
        <v>771</v>
      </c>
      <c r="J878" s="915" t="str">
        <f t="shared" si="19"/>
        <v>ROW</v>
      </c>
    </row>
    <row r="879" spans="1:10">
      <c r="A879" s="962">
        <v>772</v>
      </c>
      <c r="J879" s="915" t="str">
        <f t="shared" si="19"/>
        <v>ROW</v>
      </c>
    </row>
    <row r="880" spans="1:10">
      <c r="A880" s="962">
        <v>773</v>
      </c>
      <c r="J880" s="915" t="str">
        <f t="shared" si="19"/>
        <v>ROW</v>
      </c>
    </row>
    <row r="881" spans="1:10">
      <c r="A881" s="970">
        <v>774</v>
      </c>
      <c r="J881" s="915" t="str">
        <f t="shared" si="19"/>
        <v>ROW</v>
      </c>
    </row>
    <row r="882" spans="1:10">
      <c r="A882" s="970">
        <v>775</v>
      </c>
      <c r="J882" s="915" t="str">
        <f t="shared" si="19"/>
        <v>ROW</v>
      </c>
    </row>
    <row r="883" spans="1:10">
      <c r="A883" s="962">
        <v>776</v>
      </c>
      <c r="J883" s="915" t="str">
        <f t="shared" si="19"/>
        <v>ROW</v>
      </c>
    </row>
    <row r="884" spans="1:10">
      <c r="A884" s="962">
        <v>777</v>
      </c>
      <c r="J884" s="915" t="str">
        <f t="shared" si="19"/>
        <v>ROW</v>
      </c>
    </row>
    <row r="885" spans="1:10">
      <c r="A885" s="970">
        <v>778</v>
      </c>
      <c r="J885" s="915" t="str">
        <f t="shared" si="19"/>
        <v>ROW</v>
      </c>
    </row>
    <row r="886" spans="1:10">
      <c r="A886" s="962">
        <v>779</v>
      </c>
      <c r="J886" s="915" t="str">
        <f t="shared" si="19"/>
        <v>ROW</v>
      </c>
    </row>
    <row r="887" spans="1:10">
      <c r="A887" s="962">
        <v>780</v>
      </c>
      <c r="J887" s="915" t="str">
        <f t="shared" si="19"/>
        <v>ROW</v>
      </c>
    </row>
    <row r="888" spans="1:10">
      <c r="A888" s="962">
        <v>781</v>
      </c>
      <c r="J888" s="915" t="str">
        <f t="shared" si="19"/>
        <v>ROW</v>
      </c>
    </row>
    <row r="889" spans="1:10">
      <c r="A889" s="970">
        <v>782</v>
      </c>
      <c r="J889" s="915" t="str">
        <f t="shared" si="19"/>
        <v>ROW</v>
      </c>
    </row>
    <row r="890" spans="1:10">
      <c r="A890" s="970">
        <v>783</v>
      </c>
      <c r="J890" s="915" t="str">
        <f t="shared" si="19"/>
        <v>ROW</v>
      </c>
    </row>
    <row r="891" spans="1:10">
      <c r="A891" s="962">
        <v>784</v>
      </c>
      <c r="J891" s="915" t="str">
        <f t="shared" si="19"/>
        <v>ROW</v>
      </c>
    </row>
    <row r="892" spans="1:10">
      <c r="A892" s="962">
        <v>785</v>
      </c>
      <c r="J892" s="915" t="str">
        <f t="shared" si="19"/>
        <v>ROW</v>
      </c>
    </row>
    <row r="893" spans="1:10">
      <c r="A893" s="970">
        <v>786</v>
      </c>
      <c r="J893" s="915" t="str">
        <f t="shared" si="19"/>
        <v>ROW</v>
      </c>
    </row>
    <row r="894" spans="1:10">
      <c r="A894" s="962">
        <v>787</v>
      </c>
      <c r="J894" s="915" t="str">
        <f t="shared" si="19"/>
        <v>ROW</v>
      </c>
    </row>
    <row r="895" spans="1:10">
      <c r="A895" s="962">
        <v>788</v>
      </c>
      <c r="J895" s="915" t="str">
        <f t="shared" si="19"/>
        <v>ROW</v>
      </c>
    </row>
    <row r="896" spans="1:10">
      <c r="A896" s="962">
        <v>789</v>
      </c>
      <c r="J896" s="915" t="str">
        <f t="shared" si="19"/>
        <v>ROW</v>
      </c>
    </row>
    <row r="897" spans="1:10">
      <c r="A897" s="970">
        <v>790</v>
      </c>
      <c r="J897" s="915" t="str">
        <f t="shared" si="19"/>
        <v>ROW</v>
      </c>
    </row>
    <row r="898" spans="1:10">
      <c r="A898" s="970">
        <v>791</v>
      </c>
      <c r="J898" s="915" t="str">
        <f t="shared" si="19"/>
        <v>ROW</v>
      </c>
    </row>
    <row r="899" spans="1:10">
      <c r="A899" s="962">
        <v>792</v>
      </c>
      <c r="J899" s="915" t="str">
        <f t="shared" si="19"/>
        <v>ROW</v>
      </c>
    </row>
    <row r="900" spans="1:10">
      <c r="A900" s="962">
        <v>793</v>
      </c>
      <c r="J900" s="915" t="str">
        <f t="shared" si="19"/>
        <v>ROW</v>
      </c>
    </row>
    <row r="901" spans="1:10">
      <c r="A901" s="970">
        <v>794</v>
      </c>
      <c r="J901" s="915" t="str">
        <f t="shared" si="19"/>
        <v>ROW</v>
      </c>
    </row>
    <row r="902" spans="1:10">
      <c r="A902" s="962">
        <v>795</v>
      </c>
      <c r="J902" s="915" t="str">
        <f t="shared" si="19"/>
        <v>ROW</v>
      </c>
    </row>
    <row r="903" spans="1:10">
      <c r="A903" s="962">
        <v>796</v>
      </c>
      <c r="J903" s="915" t="str">
        <f t="shared" si="19"/>
        <v>ROW</v>
      </c>
    </row>
    <row r="904" spans="1:10">
      <c r="A904" s="962">
        <v>797</v>
      </c>
      <c r="J904" s="915" t="str">
        <f t="shared" si="19"/>
        <v>ROW</v>
      </c>
    </row>
    <row r="905" spans="1:10">
      <c r="A905" s="970">
        <v>798</v>
      </c>
      <c r="J905" s="915" t="str">
        <f t="shared" si="19"/>
        <v>ROW</v>
      </c>
    </row>
    <row r="906" spans="1:10">
      <c r="A906" s="970">
        <v>799</v>
      </c>
      <c r="J906" s="915" t="str">
        <f t="shared" si="19"/>
        <v>ROW</v>
      </c>
    </row>
    <row r="907" spans="1:10">
      <c r="A907" s="962">
        <v>800</v>
      </c>
      <c r="J907" s="915" t="str">
        <f t="shared" si="19"/>
        <v>ROW</v>
      </c>
    </row>
    <row r="908" spans="1:10">
      <c r="A908" s="962">
        <v>801</v>
      </c>
      <c r="J908" s="915" t="str">
        <f t="shared" si="19"/>
        <v>ROW</v>
      </c>
    </row>
    <row r="909" spans="1:10">
      <c r="A909" s="970">
        <v>802</v>
      </c>
      <c r="J909" s="915" t="str">
        <f t="shared" si="19"/>
        <v>ROW</v>
      </c>
    </row>
    <row r="910" spans="1:10">
      <c r="A910" s="962">
        <v>803</v>
      </c>
      <c r="J910" s="915" t="str">
        <f t="shared" si="19"/>
        <v>ROW</v>
      </c>
    </row>
    <row r="911" spans="1:10">
      <c r="A911" s="962">
        <v>804</v>
      </c>
      <c r="J911" s="915" t="str">
        <f t="shared" si="19"/>
        <v>ROW</v>
      </c>
    </row>
    <row r="912" spans="1:10">
      <c r="A912" s="962">
        <v>805</v>
      </c>
      <c r="J912" s="915" t="str">
        <f t="shared" si="19"/>
        <v>ROW</v>
      </c>
    </row>
    <row r="913" spans="1:10">
      <c r="A913" s="970">
        <v>806</v>
      </c>
      <c r="J913" s="915" t="str">
        <f t="shared" si="19"/>
        <v>ROW</v>
      </c>
    </row>
    <row r="914" spans="1:10">
      <c r="A914" s="970">
        <v>807</v>
      </c>
      <c r="J914" s="915" t="str">
        <f t="shared" si="19"/>
        <v>ROW</v>
      </c>
    </row>
    <row r="915" spans="1:10">
      <c r="A915" s="962">
        <v>808</v>
      </c>
      <c r="J915" s="915" t="str">
        <f t="shared" si="19"/>
        <v>ROW</v>
      </c>
    </row>
    <row r="916" spans="1:10">
      <c r="A916" s="962">
        <v>809</v>
      </c>
      <c r="J916" s="915" t="str">
        <f t="shared" si="19"/>
        <v>ROW</v>
      </c>
    </row>
    <row r="917" spans="1:10">
      <c r="A917" s="970">
        <v>810</v>
      </c>
      <c r="J917" s="915" t="str">
        <f t="shared" si="19"/>
        <v>ROW</v>
      </c>
    </row>
    <row r="918" spans="1:10">
      <c r="A918" s="962">
        <v>811</v>
      </c>
      <c r="J918" s="915" t="str">
        <f t="shared" si="19"/>
        <v>ROW</v>
      </c>
    </row>
    <row r="919" spans="1:10">
      <c r="A919" s="962">
        <v>812</v>
      </c>
      <c r="J919" s="915" t="str">
        <f t="shared" si="19"/>
        <v>ROW</v>
      </c>
    </row>
    <row r="920" spans="1:10">
      <c r="A920" s="962">
        <v>813</v>
      </c>
      <c r="J920" s="915" t="str">
        <f t="shared" si="19"/>
        <v>ROW</v>
      </c>
    </row>
    <row r="921" spans="1:10">
      <c r="A921" s="970">
        <v>814</v>
      </c>
      <c r="J921" s="915" t="str">
        <f t="shared" si="19"/>
        <v>ROW</v>
      </c>
    </row>
    <row r="922" spans="1:10">
      <c r="A922" s="970">
        <v>815</v>
      </c>
      <c r="J922" s="915" t="str">
        <f t="shared" si="19"/>
        <v>ROW</v>
      </c>
    </row>
    <row r="923" spans="1:10">
      <c r="A923" s="962">
        <v>816</v>
      </c>
      <c r="J923" s="915" t="str">
        <f t="shared" si="19"/>
        <v>ROW</v>
      </c>
    </row>
    <row r="924" spans="1:10">
      <c r="A924" s="962">
        <v>817</v>
      </c>
      <c r="J924" s="915" t="str">
        <f t="shared" si="19"/>
        <v>ROW</v>
      </c>
    </row>
    <row r="925" spans="1:10">
      <c r="A925" s="970">
        <v>818</v>
      </c>
      <c r="J925" s="915" t="str">
        <f t="shared" si="19"/>
        <v>ROW</v>
      </c>
    </row>
    <row r="926" spans="1:10">
      <c r="A926" s="962">
        <v>819</v>
      </c>
      <c r="J926" s="915" t="str">
        <f t="shared" si="19"/>
        <v>ROW</v>
      </c>
    </row>
    <row r="927" spans="1:10">
      <c r="A927" s="962">
        <v>820</v>
      </c>
      <c r="J927" s="915" t="str">
        <f t="shared" si="19"/>
        <v>ROW</v>
      </c>
    </row>
    <row r="928" spans="1:10">
      <c r="A928" s="962">
        <v>821</v>
      </c>
      <c r="J928" s="915" t="str">
        <f t="shared" si="19"/>
        <v>ROW</v>
      </c>
    </row>
    <row r="929" spans="1:10">
      <c r="A929" s="970">
        <v>822</v>
      </c>
      <c r="J929" s="915" t="str">
        <f t="shared" si="19"/>
        <v>ROW</v>
      </c>
    </row>
    <row r="930" spans="1:10">
      <c r="A930" s="970">
        <v>823</v>
      </c>
      <c r="J930" s="915" t="str">
        <f t="shared" si="19"/>
        <v>ROW</v>
      </c>
    </row>
    <row r="931" spans="1:10">
      <c r="A931" s="962">
        <v>824</v>
      </c>
      <c r="J931" s="915" t="str">
        <f t="shared" si="19"/>
        <v>ROW</v>
      </c>
    </row>
    <row r="932" spans="1:10">
      <c r="A932" s="962">
        <v>825</v>
      </c>
      <c r="J932" s="915" t="str">
        <f t="shared" si="19"/>
        <v>ROW</v>
      </c>
    </row>
    <row r="933" spans="1:10">
      <c r="A933" s="970">
        <v>826</v>
      </c>
      <c r="J933" s="915" t="str">
        <f t="shared" si="19"/>
        <v>ROW</v>
      </c>
    </row>
    <row r="934" spans="1:10">
      <c r="A934" s="962">
        <v>827</v>
      </c>
      <c r="J934" s="915" t="str">
        <f t="shared" si="19"/>
        <v>ROW</v>
      </c>
    </row>
    <row r="935" spans="1:10">
      <c r="A935" s="962">
        <v>828</v>
      </c>
      <c r="J935" s="915" t="str">
        <f t="shared" si="19"/>
        <v>ROW</v>
      </c>
    </row>
    <row r="936" spans="1:10">
      <c r="A936" s="962">
        <v>829</v>
      </c>
      <c r="J936" s="915" t="str">
        <f t="shared" si="19"/>
        <v>ROW</v>
      </c>
    </row>
    <row r="937" spans="1:10">
      <c r="A937" s="970">
        <v>830</v>
      </c>
      <c r="J937" s="915" t="str">
        <f t="shared" si="19"/>
        <v>ROW</v>
      </c>
    </row>
    <row r="938" spans="1:10">
      <c r="A938" s="970">
        <v>831</v>
      </c>
      <c r="J938" s="915" t="str">
        <f t="shared" si="19"/>
        <v>ROW</v>
      </c>
    </row>
    <row r="939" spans="1:10">
      <c r="A939" s="962">
        <v>832</v>
      </c>
      <c r="J939" s="915" t="str">
        <f t="shared" si="19"/>
        <v>ROW</v>
      </c>
    </row>
    <row r="940" spans="1:10">
      <c r="A940" s="962">
        <v>833</v>
      </c>
      <c r="J940" s="915" t="str">
        <f t="shared" ref="J940:J949" si="20">IF(G940&gt;=1,"Clear","ROW")</f>
        <v>ROW</v>
      </c>
    </row>
    <row r="941" spans="1:10">
      <c r="A941" s="970">
        <v>834</v>
      </c>
      <c r="J941" s="915" t="str">
        <f t="shared" si="20"/>
        <v>ROW</v>
      </c>
    </row>
    <row r="942" spans="1:10">
      <c r="A942" s="962">
        <v>835</v>
      </c>
      <c r="J942" s="915" t="str">
        <f t="shared" si="20"/>
        <v>ROW</v>
      </c>
    </row>
    <row r="943" spans="1:10">
      <c r="A943" s="962">
        <v>836</v>
      </c>
      <c r="J943" s="915" t="str">
        <f t="shared" si="20"/>
        <v>ROW</v>
      </c>
    </row>
    <row r="944" spans="1:10">
      <c r="A944" s="962">
        <v>837</v>
      </c>
      <c r="J944" s="915" t="str">
        <f t="shared" si="20"/>
        <v>ROW</v>
      </c>
    </row>
    <row r="945" spans="1:10">
      <c r="A945" s="970">
        <v>838</v>
      </c>
      <c r="J945" s="915" t="str">
        <f t="shared" si="20"/>
        <v>ROW</v>
      </c>
    </row>
    <row r="946" spans="1:10">
      <c r="A946" s="970">
        <v>839</v>
      </c>
      <c r="J946" s="915" t="str">
        <f t="shared" si="20"/>
        <v>ROW</v>
      </c>
    </row>
    <row r="947" spans="1:10">
      <c r="A947" s="962">
        <v>840</v>
      </c>
      <c r="J947" s="915" t="str">
        <f t="shared" si="20"/>
        <v>ROW</v>
      </c>
    </row>
    <row r="948" spans="1:10">
      <c r="A948" s="962">
        <v>841</v>
      </c>
      <c r="J948" s="915" t="str">
        <f t="shared" si="20"/>
        <v>ROW</v>
      </c>
    </row>
    <row r="949" spans="1:10">
      <c r="A949" s="970">
        <v>842</v>
      </c>
      <c r="J949" s="915" t="str">
        <f t="shared" si="20"/>
        <v>ROW</v>
      </c>
    </row>
  </sheetData>
  <autoFilter ref="D13:D949" xr:uid="{E31EBF1F-7A02-488B-8BF7-4094EFA84D48}"/>
  <mergeCells count="2">
    <mergeCell ref="A1:I1"/>
    <mergeCell ref="A11:B11"/>
  </mergeCells>
  <conditionalFormatting sqref="C424:C1048576 C1 C5:C15 C125:C346 C360:C365">
    <cfRule type="duplicateValues" dxfId="4546" priority="5"/>
  </conditionalFormatting>
  <conditionalFormatting sqref="G125:G174 G176:G255 G257:G272 G274:G290 G292:G341 G344">
    <cfRule type="cellIs" dxfId="4545" priority="4" operator="lessThan">
      <formula>1</formula>
    </cfRule>
  </conditionalFormatting>
  <dataValidations disablePrompts="1" count="1">
    <dataValidation type="list" allowBlank="1" showInputMessage="1" showErrorMessage="1" sqref="D15:D124" xr:uid="{9C0DB764-1CDB-4D7A-B39C-CBF19051F505}">
      <formula1>"Check Survey,Pit Marking,Excavation,PCC,Steel fixing,Casting,Backfilling,Earthing, Tower Erection, Stringing,Soil Testing"</formula1>
    </dataValidation>
  </dataValidation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65"/>
  <sheetViews>
    <sheetView zoomScale="98" zoomScaleNormal="100" workbookViewId="0">
      <pane xSplit="2" ySplit="5" topLeftCell="C541" activePane="bottomRight" state="frozen"/>
      <selection pane="topRight"/>
      <selection pane="bottomLeft"/>
      <selection pane="bottomRight" activeCell="I557" sqref="I557"/>
    </sheetView>
  </sheetViews>
  <sheetFormatPr defaultColWidth="7.88671875" defaultRowHeight="12.9" customHeight="1"/>
  <cols>
    <col min="1" max="1" width="5.109375" style="333" customWidth="1"/>
    <col min="2" max="2" width="8.109375" style="333" customWidth="1"/>
    <col min="3" max="3" width="8.44140625" style="333" customWidth="1"/>
    <col min="4" max="4" width="9.33203125" style="333" customWidth="1"/>
    <col min="5" max="5" width="9.109375" style="333" customWidth="1"/>
    <col min="6" max="6" width="11.6640625" style="333" customWidth="1"/>
    <col min="7" max="7" width="15" style="334" customWidth="1"/>
    <col min="8" max="8" width="11" style="335" customWidth="1"/>
    <col min="9" max="9" width="24.109375" style="335" customWidth="1"/>
    <col min="10" max="10" width="12.109375" style="484" hidden="1" customWidth="1"/>
    <col min="11" max="11" width="16" style="335" customWidth="1"/>
    <col min="12" max="12" width="58.33203125" style="335" customWidth="1"/>
    <col min="13" max="13" width="12.33203125" style="333" customWidth="1"/>
    <col min="14" max="16384" width="7.88671875" style="333"/>
  </cols>
  <sheetData>
    <row r="1" spans="1:12" ht="12.9" customHeight="1">
      <c r="A1" s="336" t="s">
        <v>37</v>
      </c>
      <c r="B1" s="337"/>
      <c r="C1" s="338"/>
      <c r="D1" s="338"/>
      <c r="E1" s="338"/>
      <c r="F1" s="338"/>
      <c r="G1" s="339"/>
      <c r="H1" s="340"/>
      <c r="K1" s="335" t="s">
        <v>38</v>
      </c>
      <c r="L1" s="485">
        <f ca="1">TODAY()</f>
        <v>46017</v>
      </c>
    </row>
    <row r="2" spans="1:12" ht="12.9" customHeight="1">
      <c r="A2" s="341" t="s">
        <v>39</v>
      </c>
      <c r="B2" s="342"/>
      <c r="C2" s="343"/>
      <c r="D2" s="343"/>
      <c r="E2" s="343"/>
      <c r="F2" s="343"/>
      <c r="G2" s="344"/>
      <c r="H2" s="345"/>
    </row>
    <row r="3" spans="1:12" ht="12.9" customHeight="1">
      <c r="A3" s="341" t="s">
        <v>717</v>
      </c>
      <c r="B3" s="341"/>
      <c r="C3" s="346"/>
      <c r="D3" s="346"/>
      <c r="E3" s="346"/>
      <c r="F3" s="346"/>
      <c r="G3" s="347"/>
      <c r="H3" s="348"/>
    </row>
    <row r="4" spans="1:12" s="332" customFormat="1" ht="12.9" customHeight="1">
      <c r="A4" s="1274" t="s">
        <v>41</v>
      </c>
      <c r="B4" s="1274" t="s">
        <v>42</v>
      </c>
      <c r="C4" s="1270" t="s">
        <v>44</v>
      </c>
      <c r="D4" s="1270" t="s">
        <v>45</v>
      </c>
      <c r="E4" s="1270" t="s">
        <v>46</v>
      </c>
      <c r="F4" s="1271" t="s">
        <v>47</v>
      </c>
      <c r="G4" s="1273" t="s">
        <v>48</v>
      </c>
      <c r="H4" s="1270" t="s">
        <v>718</v>
      </c>
      <c r="I4" s="1269" t="s">
        <v>50</v>
      </c>
      <c r="J4" s="1269" t="s">
        <v>51</v>
      </c>
      <c r="K4" s="1269" t="s">
        <v>52</v>
      </c>
      <c r="L4" s="1269" t="s">
        <v>19</v>
      </c>
    </row>
    <row r="5" spans="1:12" s="332" customFormat="1" ht="12">
      <c r="A5" s="1274"/>
      <c r="B5" s="1274"/>
      <c r="C5" s="1270"/>
      <c r="D5" s="1270"/>
      <c r="E5" s="1270"/>
      <c r="F5" s="1272"/>
      <c r="G5" s="1273"/>
      <c r="H5" s="1270"/>
      <c r="I5" s="1269"/>
      <c r="J5" s="1269"/>
      <c r="K5" s="1269"/>
      <c r="L5" s="1269"/>
    </row>
    <row r="6" spans="1:12" s="332" customFormat="1" ht="12.9" customHeight="1">
      <c r="A6" s="301"/>
      <c r="B6" s="636" t="s">
        <v>719</v>
      </c>
      <c r="C6" s="302"/>
      <c r="D6" s="302"/>
      <c r="E6" s="302"/>
      <c r="F6" s="302"/>
      <c r="G6" s="303"/>
      <c r="H6" s="302"/>
      <c r="I6" s="304"/>
      <c r="J6" s="304"/>
      <c r="K6" s="304"/>
      <c r="L6" s="304"/>
    </row>
    <row r="7" spans="1:12" s="332" customFormat="1" ht="12.9" customHeight="1">
      <c r="A7" s="781">
        <v>1</v>
      </c>
      <c r="B7" s="781">
        <v>1</v>
      </c>
      <c r="C7" s="782" t="s">
        <v>720</v>
      </c>
      <c r="D7" s="783" t="s">
        <v>82</v>
      </c>
      <c r="E7" s="783" t="s">
        <v>55</v>
      </c>
      <c r="F7" s="783"/>
      <c r="G7" s="784" t="s">
        <v>721</v>
      </c>
      <c r="H7" s="783" t="s">
        <v>722</v>
      </c>
      <c r="I7" s="785" t="s">
        <v>723</v>
      </c>
      <c r="J7" s="786" t="s">
        <v>724</v>
      </c>
      <c r="K7" s="786" t="s">
        <v>725</v>
      </c>
      <c r="L7" s="787" t="s">
        <v>62</v>
      </c>
    </row>
    <row r="8" spans="1:12" s="332" customFormat="1" ht="12.9" customHeight="1">
      <c r="A8" s="781">
        <f>A7+1</f>
        <v>2</v>
      </c>
      <c r="B8" s="781">
        <v>2</v>
      </c>
      <c r="C8" s="788" t="s">
        <v>439</v>
      </c>
      <c r="D8" s="789" t="s">
        <v>82</v>
      </c>
      <c r="E8" s="787" t="s">
        <v>55</v>
      </c>
      <c r="F8" s="787"/>
      <c r="G8" s="784" t="s">
        <v>726</v>
      </c>
      <c r="H8" s="783" t="s">
        <v>727</v>
      </c>
      <c r="I8" s="786" t="s">
        <v>59</v>
      </c>
      <c r="J8" s="786" t="s">
        <v>728</v>
      </c>
      <c r="K8" s="786" t="s">
        <v>725</v>
      </c>
      <c r="L8" s="787" t="s">
        <v>62</v>
      </c>
    </row>
    <row r="9" spans="1:12" s="332" customFormat="1" ht="12.9" customHeight="1">
      <c r="A9" s="781">
        <f t="shared" ref="A9:A72" si="0">A8+1</f>
        <v>3</v>
      </c>
      <c r="B9" s="781">
        <v>3</v>
      </c>
      <c r="C9" s="788" t="s">
        <v>729</v>
      </c>
      <c r="D9" s="789" t="s">
        <v>82</v>
      </c>
      <c r="E9" s="787" t="s">
        <v>55</v>
      </c>
      <c r="F9" s="787"/>
      <c r="G9" s="784" t="s">
        <v>730</v>
      </c>
      <c r="H9" s="783" t="s">
        <v>727</v>
      </c>
      <c r="I9" s="785" t="s">
        <v>723</v>
      </c>
      <c r="J9" s="786" t="s">
        <v>728</v>
      </c>
      <c r="K9" s="786" t="s">
        <v>725</v>
      </c>
      <c r="L9" s="787" t="s">
        <v>62</v>
      </c>
    </row>
    <row r="10" spans="1:12" s="332" customFormat="1" ht="12.9" customHeight="1">
      <c r="A10" s="781">
        <f t="shared" si="0"/>
        <v>4</v>
      </c>
      <c r="B10" s="781">
        <v>4</v>
      </c>
      <c r="C10" s="790" t="s">
        <v>119</v>
      </c>
      <c r="D10" s="789" t="s">
        <v>82</v>
      </c>
      <c r="E10" s="783" t="s">
        <v>55</v>
      </c>
      <c r="F10" s="783"/>
      <c r="G10" s="784" t="s">
        <v>730</v>
      </c>
      <c r="H10" s="783" t="s">
        <v>731</v>
      </c>
      <c r="I10" s="786" t="s">
        <v>59</v>
      </c>
      <c r="J10" s="786" t="s">
        <v>724</v>
      </c>
      <c r="K10" s="786" t="s">
        <v>725</v>
      </c>
      <c r="L10" s="787" t="s">
        <v>62</v>
      </c>
    </row>
    <row r="11" spans="1:12" s="332" customFormat="1" ht="12.9" customHeight="1">
      <c r="A11" s="781">
        <f t="shared" si="0"/>
        <v>5</v>
      </c>
      <c r="B11" s="781">
        <v>5</v>
      </c>
      <c r="C11" s="790" t="s">
        <v>732</v>
      </c>
      <c r="D11" s="783" t="s">
        <v>82</v>
      </c>
      <c r="E11" s="783" t="s">
        <v>55</v>
      </c>
      <c r="F11" s="783"/>
      <c r="G11" s="784" t="s">
        <v>733</v>
      </c>
      <c r="H11" s="783" t="s">
        <v>734</v>
      </c>
      <c r="I11" s="785" t="s">
        <v>723</v>
      </c>
      <c r="J11" s="786" t="s">
        <v>61</v>
      </c>
      <c r="K11" s="786" t="s">
        <v>725</v>
      </c>
      <c r="L11" s="787" t="s">
        <v>62</v>
      </c>
    </row>
    <row r="12" spans="1:12" s="332" customFormat="1" ht="12.9" customHeight="1">
      <c r="A12" s="781"/>
      <c r="B12" s="791" t="s">
        <v>735</v>
      </c>
      <c r="C12" s="783"/>
      <c r="D12" s="783"/>
      <c r="E12" s="783"/>
      <c r="F12" s="783"/>
      <c r="G12" s="784"/>
      <c r="H12" s="783"/>
      <c r="I12" s="786"/>
      <c r="J12" s="786"/>
      <c r="K12" s="786"/>
      <c r="L12" s="786"/>
    </row>
    <row r="13" spans="1:12" s="332" customFormat="1" ht="12.9" customHeight="1">
      <c r="A13" s="781">
        <f>A11+1</f>
        <v>6</v>
      </c>
      <c r="B13" s="781">
        <v>1</v>
      </c>
      <c r="C13" s="790" t="s">
        <v>389</v>
      </c>
      <c r="D13" s="783" t="s">
        <v>82</v>
      </c>
      <c r="E13" s="783" t="s">
        <v>55</v>
      </c>
      <c r="F13" s="783"/>
      <c r="G13" s="784" t="s">
        <v>736</v>
      </c>
      <c r="H13" s="783" t="s">
        <v>737</v>
      </c>
      <c r="I13" s="786" t="s">
        <v>59</v>
      </c>
      <c r="J13" s="786" t="s">
        <v>724</v>
      </c>
      <c r="K13" s="786" t="s">
        <v>725</v>
      </c>
      <c r="L13" s="787" t="s">
        <v>62</v>
      </c>
    </row>
    <row r="14" spans="1:12" s="332" customFormat="1" ht="12.9" customHeight="1">
      <c r="A14" s="781">
        <f t="shared" si="0"/>
        <v>7</v>
      </c>
      <c r="B14" s="781">
        <v>2</v>
      </c>
      <c r="C14" s="790" t="s">
        <v>738</v>
      </c>
      <c r="D14" s="783" t="s">
        <v>82</v>
      </c>
      <c r="E14" s="783" t="s">
        <v>55</v>
      </c>
      <c r="F14" s="783"/>
      <c r="G14" s="784" t="s">
        <v>739</v>
      </c>
      <c r="H14" s="783" t="s">
        <v>740</v>
      </c>
      <c r="I14" s="785" t="s">
        <v>723</v>
      </c>
      <c r="J14" s="786" t="s">
        <v>61</v>
      </c>
      <c r="K14" s="786" t="s">
        <v>725</v>
      </c>
      <c r="L14" s="787" t="s">
        <v>62</v>
      </c>
    </row>
    <row r="15" spans="1:12" s="332" customFormat="1" ht="12.9" customHeight="1">
      <c r="A15" s="781">
        <f t="shared" si="0"/>
        <v>8</v>
      </c>
      <c r="B15" s="781">
        <v>3</v>
      </c>
      <c r="C15" s="790" t="s">
        <v>100</v>
      </c>
      <c r="D15" s="783" t="s">
        <v>82</v>
      </c>
      <c r="E15" s="783" t="s">
        <v>55</v>
      </c>
      <c r="F15" s="783"/>
      <c r="G15" s="784" t="s">
        <v>740</v>
      </c>
      <c r="H15" s="783" t="s">
        <v>741</v>
      </c>
      <c r="I15" s="786" t="s">
        <v>59</v>
      </c>
      <c r="J15" s="786" t="s">
        <v>724</v>
      </c>
      <c r="K15" s="786" t="s">
        <v>725</v>
      </c>
      <c r="L15" s="787" t="s">
        <v>62</v>
      </c>
    </row>
    <row r="16" spans="1:12" s="332" customFormat="1" ht="12.9" customHeight="1">
      <c r="A16" s="781">
        <f t="shared" si="0"/>
        <v>9</v>
      </c>
      <c r="B16" s="781">
        <v>4</v>
      </c>
      <c r="C16" s="790" t="s">
        <v>742</v>
      </c>
      <c r="D16" s="783" t="s">
        <v>64</v>
      </c>
      <c r="E16" s="783" t="s">
        <v>55</v>
      </c>
      <c r="F16" s="783"/>
      <c r="G16" s="784" t="s">
        <v>740</v>
      </c>
      <c r="H16" s="783" t="s">
        <v>741</v>
      </c>
      <c r="I16" s="785" t="s">
        <v>723</v>
      </c>
      <c r="J16" s="786" t="s">
        <v>61</v>
      </c>
      <c r="K16" s="786" t="s">
        <v>743</v>
      </c>
      <c r="L16" s="787" t="s">
        <v>62</v>
      </c>
    </row>
    <row r="17" spans="1:12" s="332" customFormat="1" ht="12.9" customHeight="1">
      <c r="A17" s="781">
        <f t="shared" si="0"/>
        <v>10</v>
      </c>
      <c r="B17" s="781">
        <v>5</v>
      </c>
      <c r="C17" s="790" t="s">
        <v>744</v>
      </c>
      <c r="D17" s="783" t="s">
        <v>64</v>
      </c>
      <c r="E17" s="783" t="s">
        <v>101</v>
      </c>
      <c r="F17" s="783"/>
      <c r="G17" s="784" t="s">
        <v>745</v>
      </c>
      <c r="H17" s="783" t="s">
        <v>746</v>
      </c>
      <c r="I17" s="786" t="s">
        <v>747</v>
      </c>
      <c r="J17" s="786" t="s">
        <v>748</v>
      </c>
      <c r="K17" s="786" t="s">
        <v>749</v>
      </c>
      <c r="L17" s="787" t="s">
        <v>62</v>
      </c>
    </row>
    <row r="18" spans="1:12" s="332" customFormat="1" ht="12.9" customHeight="1">
      <c r="A18" s="781">
        <f t="shared" si="0"/>
        <v>11</v>
      </c>
      <c r="B18" s="781">
        <v>6</v>
      </c>
      <c r="C18" s="790" t="s">
        <v>750</v>
      </c>
      <c r="D18" s="783" t="s">
        <v>64</v>
      </c>
      <c r="E18" s="783" t="s">
        <v>55</v>
      </c>
      <c r="F18" s="783"/>
      <c r="G18" s="784" t="s">
        <v>746</v>
      </c>
      <c r="H18" s="783" t="s">
        <v>751</v>
      </c>
      <c r="I18" s="785" t="s">
        <v>723</v>
      </c>
      <c r="J18" s="786" t="s">
        <v>61</v>
      </c>
      <c r="K18" s="786" t="s">
        <v>61</v>
      </c>
      <c r="L18" s="787" t="s">
        <v>62</v>
      </c>
    </row>
    <row r="19" spans="1:12" s="332" customFormat="1" ht="12.9" customHeight="1">
      <c r="A19" s="781">
        <f t="shared" si="0"/>
        <v>12</v>
      </c>
      <c r="B19" s="781">
        <v>7</v>
      </c>
      <c r="C19" s="790" t="s">
        <v>752</v>
      </c>
      <c r="D19" s="783" t="s">
        <v>82</v>
      </c>
      <c r="E19" s="783" t="s">
        <v>55</v>
      </c>
      <c r="F19" s="783"/>
      <c r="G19" s="784" t="s">
        <v>746</v>
      </c>
      <c r="H19" s="783" t="s">
        <v>753</v>
      </c>
      <c r="I19" s="786" t="s">
        <v>59</v>
      </c>
      <c r="J19" s="786" t="s">
        <v>724</v>
      </c>
      <c r="K19" s="786" t="s">
        <v>61</v>
      </c>
      <c r="L19" s="787" t="s">
        <v>62</v>
      </c>
    </row>
    <row r="20" spans="1:12" s="332" customFormat="1" ht="12.9" customHeight="1">
      <c r="A20" s="781">
        <f t="shared" si="0"/>
        <v>13</v>
      </c>
      <c r="B20" s="781">
        <v>8</v>
      </c>
      <c r="C20" s="790" t="s">
        <v>754</v>
      </c>
      <c r="D20" s="783" t="s">
        <v>64</v>
      </c>
      <c r="E20" s="783" t="s">
        <v>55</v>
      </c>
      <c r="F20" s="783"/>
      <c r="G20" s="784" t="s">
        <v>755</v>
      </c>
      <c r="H20" s="783" t="s">
        <v>756</v>
      </c>
      <c r="I20" s="785" t="s">
        <v>723</v>
      </c>
      <c r="J20" s="786" t="s">
        <v>61</v>
      </c>
      <c r="K20" s="786" t="s">
        <v>61</v>
      </c>
      <c r="L20" s="787" t="s">
        <v>62</v>
      </c>
    </row>
    <row r="21" spans="1:12" ht="12.9" customHeight="1">
      <c r="A21" s="781">
        <f t="shared" si="0"/>
        <v>14</v>
      </c>
      <c r="B21" s="781">
        <v>9</v>
      </c>
      <c r="C21" s="790" t="s">
        <v>757</v>
      </c>
      <c r="D21" s="783" t="s">
        <v>82</v>
      </c>
      <c r="E21" s="783" t="s">
        <v>55</v>
      </c>
      <c r="F21" s="783"/>
      <c r="G21" s="784" t="s">
        <v>758</v>
      </c>
      <c r="H21" s="783" t="s">
        <v>756</v>
      </c>
      <c r="I21" s="786" t="s">
        <v>59</v>
      </c>
      <c r="J21" s="786" t="s">
        <v>61</v>
      </c>
      <c r="K21" s="786" t="s">
        <v>61</v>
      </c>
      <c r="L21" s="787" t="s">
        <v>62</v>
      </c>
    </row>
    <row r="22" spans="1:12" s="332" customFormat="1" ht="12.9" customHeight="1">
      <c r="A22" s="781">
        <f t="shared" si="0"/>
        <v>15</v>
      </c>
      <c r="B22" s="781">
        <v>10</v>
      </c>
      <c r="C22" s="790" t="s">
        <v>759</v>
      </c>
      <c r="D22" s="783" t="s">
        <v>82</v>
      </c>
      <c r="E22" s="783" t="s">
        <v>55</v>
      </c>
      <c r="F22" s="783"/>
      <c r="G22" s="784" t="s">
        <v>760</v>
      </c>
      <c r="H22" s="783" t="s">
        <v>761</v>
      </c>
      <c r="I22" s="786" t="s">
        <v>747</v>
      </c>
      <c r="J22" s="786" t="s">
        <v>748</v>
      </c>
      <c r="K22" s="786" t="s">
        <v>749</v>
      </c>
      <c r="L22" s="787" t="s">
        <v>62</v>
      </c>
    </row>
    <row r="23" spans="1:12" ht="12.9" customHeight="1">
      <c r="A23" s="781">
        <f t="shared" si="0"/>
        <v>16</v>
      </c>
      <c r="B23" s="781">
        <v>11</v>
      </c>
      <c r="C23" s="790" t="s">
        <v>526</v>
      </c>
      <c r="D23" s="783" t="s">
        <v>64</v>
      </c>
      <c r="E23" s="783" t="s">
        <v>101</v>
      </c>
      <c r="F23" s="783"/>
      <c r="G23" s="792" t="s">
        <v>760</v>
      </c>
      <c r="H23" s="792" t="s">
        <v>762</v>
      </c>
      <c r="I23" s="786" t="s">
        <v>763</v>
      </c>
      <c r="J23" s="786" t="s">
        <v>748</v>
      </c>
      <c r="K23" s="786" t="s">
        <v>749</v>
      </c>
      <c r="L23" s="787" t="s">
        <v>62</v>
      </c>
    </row>
    <row r="24" spans="1:12" ht="12.9" customHeight="1">
      <c r="A24" s="781">
        <f t="shared" si="0"/>
        <v>17</v>
      </c>
      <c r="B24" s="781">
        <v>12</v>
      </c>
      <c r="C24" s="790" t="s">
        <v>764</v>
      </c>
      <c r="D24" s="783" t="s">
        <v>82</v>
      </c>
      <c r="E24" s="783" t="s">
        <v>55</v>
      </c>
      <c r="F24" s="783"/>
      <c r="G24" s="792" t="s">
        <v>761</v>
      </c>
      <c r="H24" s="792" t="s">
        <v>762</v>
      </c>
      <c r="I24" s="786" t="s">
        <v>59</v>
      </c>
      <c r="J24" s="786" t="s">
        <v>61</v>
      </c>
      <c r="K24" s="786" t="s">
        <v>61</v>
      </c>
      <c r="L24" s="787" t="s">
        <v>62</v>
      </c>
    </row>
    <row r="25" spans="1:12" ht="12.9" customHeight="1">
      <c r="A25" s="781">
        <f t="shared" si="0"/>
        <v>18</v>
      </c>
      <c r="B25" s="781">
        <v>13</v>
      </c>
      <c r="C25" s="790" t="s">
        <v>765</v>
      </c>
      <c r="D25" s="783" t="s">
        <v>64</v>
      </c>
      <c r="E25" s="783" t="s">
        <v>55</v>
      </c>
      <c r="F25" s="783"/>
      <c r="G25" s="784" t="s">
        <v>762</v>
      </c>
      <c r="H25" s="792" t="s">
        <v>766</v>
      </c>
      <c r="I25" s="785" t="s">
        <v>723</v>
      </c>
      <c r="J25" s="786" t="s">
        <v>61</v>
      </c>
      <c r="K25" s="786" t="s">
        <v>61</v>
      </c>
      <c r="L25" s="787" t="s">
        <v>62</v>
      </c>
    </row>
    <row r="26" spans="1:12" ht="12.9" customHeight="1">
      <c r="A26" s="781">
        <f t="shared" si="0"/>
        <v>19</v>
      </c>
      <c r="B26" s="781">
        <v>14</v>
      </c>
      <c r="C26" s="790" t="s">
        <v>767</v>
      </c>
      <c r="D26" s="783" t="s">
        <v>82</v>
      </c>
      <c r="E26" s="783" t="s">
        <v>55</v>
      </c>
      <c r="F26" s="783"/>
      <c r="G26" s="792" t="s">
        <v>766</v>
      </c>
      <c r="H26" s="792" t="s">
        <v>768</v>
      </c>
      <c r="I26" s="786" t="s">
        <v>59</v>
      </c>
      <c r="J26" s="786" t="s">
        <v>61</v>
      </c>
      <c r="K26" s="786" t="s">
        <v>61</v>
      </c>
      <c r="L26" s="787" t="s">
        <v>62</v>
      </c>
    </row>
    <row r="27" spans="1:12" s="332" customFormat="1" ht="12.9" customHeight="1">
      <c r="A27" s="781">
        <f t="shared" si="0"/>
        <v>20</v>
      </c>
      <c r="B27" s="781">
        <v>15</v>
      </c>
      <c r="C27" s="790" t="s">
        <v>356</v>
      </c>
      <c r="D27" s="783" t="s">
        <v>82</v>
      </c>
      <c r="E27" s="783" t="s">
        <v>55</v>
      </c>
      <c r="F27" s="783"/>
      <c r="G27" s="784" t="s">
        <v>761</v>
      </c>
      <c r="H27" s="783" t="s">
        <v>769</v>
      </c>
      <c r="I27" s="786" t="s">
        <v>770</v>
      </c>
      <c r="J27" s="786" t="s">
        <v>748</v>
      </c>
      <c r="K27" s="786" t="s">
        <v>749</v>
      </c>
      <c r="L27" s="787" t="s">
        <v>62</v>
      </c>
    </row>
    <row r="28" spans="1:12" ht="12.9" customHeight="1">
      <c r="A28" s="781">
        <f t="shared" si="0"/>
        <v>21</v>
      </c>
      <c r="B28" s="781">
        <v>16</v>
      </c>
      <c r="C28" s="790" t="s">
        <v>771</v>
      </c>
      <c r="D28" s="783" t="s">
        <v>64</v>
      </c>
      <c r="E28" s="783" t="s">
        <v>55</v>
      </c>
      <c r="F28" s="783"/>
      <c r="G28" s="792" t="s">
        <v>768</v>
      </c>
      <c r="H28" s="787" t="s">
        <v>772</v>
      </c>
      <c r="I28" s="785" t="s">
        <v>723</v>
      </c>
      <c r="J28" s="786" t="s">
        <v>61</v>
      </c>
      <c r="K28" s="786" t="s">
        <v>61</v>
      </c>
      <c r="L28" s="787" t="s">
        <v>62</v>
      </c>
    </row>
    <row r="29" spans="1:12" ht="12.9" customHeight="1">
      <c r="A29" s="781">
        <f t="shared" si="0"/>
        <v>22</v>
      </c>
      <c r="B29" s="781">
        <v>17</v>
      </c>
      <c r="C29" s="790" t="s">
        <v>773</v>
      </c>
      <c r="D29" s="783" t="s">
        <v>64</v>
      </c>
      <c r="E29" s="783" t="s">
        <v>55</v>
      </c>
      <c r="F29" s="783"/>
      <c r="G29" s="792" t="s">
        <v>769</v>
      </c>
      <c r="H29" s="787" t="s">
        <v>774</v>
      </c>
      <c r="I29" s="786" t="s">
        <v>59</v>
      </c>
      <c r="J29" s="786" t="s">
        <v>61</v>
      </c>
      <c r="K29" s="786" t="s">
        <v>61</v>
      </c>
      <c r="L29" s="787" t="s">
        <v>62</v>
      </c>
    </row>
    <row r="30" spans="1:12" ht="12.9" customHeight="1">
      <c r="A30" s="781">
        <f t="shared" si="0"/>
        <v>23</v>
      </c>
      <c r="B30" s="781">
        <v>18</v>
      </c>
      <c r="C30" s="790" t="s">
        <v>532</v>
      </c>
      <c r="D30" s="783" t="s">
        <v>64</v>
      </c>
      <c r="E30" s="783" t="s">
        <v>101</v>
      </c>
      <c r="F30" s="783"/>
      <c r="G30" s="792" t="s">
        <v>774</v>
      </c>
      <c r="H30" s="787" t="s">
        <v>775</v>
      </c>
      <c r="I30" s="786" t="s">
        <v>747</v>
      </c>
      <c r="J30" s="786" t="s">
        <v>748</v>
      </c>
      <c r="K30" s="786" t="s">
        <v>749</v>
      </c>
      <c r="L30" s="787" t="s">
        <v>62</v>
      </c>
    </row>
    <row r="31" spans="1:12" ht="12.9" customHeight="1">
      <c r="A31" s="781">
        <f t="shared" si="0"/>
        <v>24</v>
      </c>
      <c r="B31" s="781">
        <v>19</v>
      </c>
      <c r="C31" s="790" t="s">
        <v>776</v>
      </c>
      <c r="D31" s="783" t="s">
        <v>64</v>
      </c>
      <c r="E31" s="783" t="s">
        <v>55</v>
      </c>
      <c r="F31" s="783"/>
      <c r="G31" s="792" t="s">
        <v>774</v>
      </c>
      <c r="H31" s="787" t="s">
        <v>775</v>
      </c>
      <c r="I31" s="785" t="s">
        <v>723</v>
      </c>
      <c r="J31" s="786" t="s">
        <v>61</v>
      </c>
      <c r="K31" s="786" t="s">
        <v>61</v>
      </c>
      <c r="L31" s="787" t="s">
        <v>62</v>
      </c>
    </row>
    <row r="32" spans="1:12" ht="12.9" customHeight="1">
      <c r="A32" s="781">
        <f t="shared" si="0"/>
        <v>25</v>
      </c>
      <c r="B32" s="781">
        <v>20</v>
      </c>
      <c r="C32" s="790" t="s">
        <v>777</v>
      </c>
      <c r="D32" s="783" t="s">
        <v>64</v>
      </c>
      <c r="E32" s="783" t="s">
        <v>55</v>
      </c>
      <c r="F32" s="783"/>
      <c r="G32" s="792" t="s">
        <v>774</v>
      </c>
      <c r="H32" s="792" t="s">
        <v>778</v>
      </c>
      <c r="I32" s="786" t="s">
        <v>59</v>
      </c>
      <c r="J32" s="786" t="s">
        <v>779</v>
      </c>
      <c r="K32" s="786" t="s">
        <v>61</v>
      </c>
      <c r="L32" s="787" t="s">
        <v>62</v>
      </c>
    </row>
    <row r="33" spans="1:12" ht="12.9" customHeight="1">
      <c r="A33" s="781">
        <f t="shared" si="0"/>
        <v>26</v>
      </c>
      <c r="B33" s="781">
        <v>21</v>
      </c>
      <c r="C33" s="787" t="s">
        <v>385</v>
      </c>
      <c r="D33" s="783" t="s">
        <v>64</v>
      </c>
      <c r="E33" s="783" t="s">
        <v>55</v>
      </c>
      <c r="F33" s="783"/>
      <c r="G33" s="792" t="s">
        <v>778</v>
      </c>
      <c r="H33" s="787" t="s">
        <v>780</v>
      </c>
      <c r="I33" s="786" t="s">
        <v>59</v>
      </c>
      <c r="J33" s="786" t="s">
        <v>779</v>
      </c>
      <c r="K33" s="786" t="s">
        <v>61</v>
      </c>
      <c r="L33" s="787" t="s">
        <v>62</v>
      </c>
    </row>
    <row r="34" spans="1:12" ht="12.9" customHeight="1">
      <c r="A34" s="781">
        <f t="shared" si="0"/>
        <v>27</v>
      </c>
      <c r="B34" s="781">
        <v>22</v>
      </c>
      <c r="C34" s="790" t="s">
        <v>781</v>
      </c>
      <c r="D34" s="783" t="s">
        <v>82</v>
      </c>
      <c r="E34" s="783" t="s">
        <v>55</v>
      </c>
      <c r="F34" s="783"/>
      <c r="G34" s="792" t="s">
        <v>780</v>
      </c>
      <c r="H34" s="787" t="s">
        <v>782</v>
      </c>
      <c r="I34" s="785" t="s">
        <v>723</v>
      </c>
      <c r="J34" s="786" t="s">
        <v>61</v>
      </c>
      <c r="K34" s="786" t="s">
        <v>61</v>
      </c>
      <c r="L34" s="787" t="s">
        <v>62</v>
      </c>
    </row>
    <row r="35" spans="1:12" ht="12.9" customHeight="1">
      <c r="A35" s="781">
        <f t="shared" si="0"/>
        <v>28</v>
      </c>
      <c r="B35" s="781">
        <v>23</v>
      </c>
      <c r="C35" s="790" t="s">
        <v>510</v>
      </c>
      <c r="D35" s="783" t="s">
        <v>82</v>
      </c>
      <c r="E35" s="783" t="s">
        <v>101</v>
      </c>
      <c r="F35" s="783"/>
      <c r="G35" s="792" t="s">
        <v>778</v>
      </c>
      <c r="H35" s="792" t="s">
        <v>782</v>
      </c>
      <c r="I35" s="786" t="s">
        <v>763</v>
      </c>
      <c r="J35" s="786" t="s">
        <v>748</v>
      </c>
      <c r="K35" s="786" t="s">
        <v>749</v>
      </c>
      <c r="L35" s="787" t="s">
        <v>62</v>
      </c>
    </row>
    <row r="36" spans="1:12" ht="12.9" customHeight="1">
      <c r="A36" s="781">
        <f t="shared" si="0"/>
        <v>29</v>
      </c>
      <c r="B36" s="781">
        <v>24</v>
      </c>
      <c r="C36" s="790" t="s">
        <v>142</v>
      </c>
      <c r="D36" s="783" t="s">
        <v>82</v>
      </c>
      <c r="E36" s="783" t="s">
        <v>55</v>
      </c>
      <c r="F36" s="783"/>
      <c r="G36" s="792" t="s">
        <v>783</v>
      </c>
      <c r="H36" s="787" t="s">
        <v>784</v>
      </c>
      <c r="I36" s="786" t="s">
        <v>59</v>
      </c>
      <c r="J36" s="786" t="s">
        <v>779</v>
      </c>
      <c r="K36" s="786" t="s">
        <v>61</v>
      </c>
      <c r="L36" s="787" t="s">
        <v>62</v>
      </c>
    </row>
    <row r="37" spans="1:12" ht="12.9" customHeight="1">
      <c r="A37" s="781">
        <f t="shared" si="0"/>
        <v>30</v>
      </c>
      <c r="B37" s="781">
        <v>25</v>
      </c>
      <c r="C37" s="790" t="s">
        <v>570</v>
      </c>
      <c r="D37" s="783" t="s">
        <v>64</v>
      </c>
      <c r="E37" s="783" t="s">
        <v>55</v>
      </c>
      <c r="F37" s="783"/>
      <c r="G37" s="792" t="s">
        <v>783</v>
      </c>
      <c r="H37" s="787" t="s">
        <v>784</v>
      </c>
      <c r="I37" s="786" t="s">
        <v>747</v>
      </c>
      <c r="J37" s="786" t="s">
        <v>748</v>
      </c>
      <c r="K37" s="786" t="s">
        <v>749</v>
      </c>
      <c r="L37" s="787" t="s">
        <v>62</v>
      </c>
    </row>
    <row r="38" spans="1:12" s="332" customFormat="1" ht="12.9" customHeight="1">
      <c r="A38" s="781">
        <f t="shared" si="0"/>
        <v>31</v>
      </c>
      <c r="B38" s="781">
        <v>26</v>
      </c>
      <c r="C38" s="790" t="s">
        <v>785</v>
      </c>
      <c r="D38" s="783" t="s">
        <v>64</v>
      </c>
      <c r="E38" s="783" t="s">
        <v>101</v>
      </c>
      <c r="F38" s="783"/>
      <c r="G38" s="792" t="s">
        <v>782</v>
      </c>
      <c r="H38" s="792" t="s">
        <v>784</v>
      </c>
      <c r="I38" s="786" t="s">
        <v>770</v>
      </c>
      <c r="J38" s="786" t="s">
        <v>748</v>
      </c>
      <c r="K38" s="786" t="s">
        <v>749</v>
      </c>
      <c r="L38" s="787" t="s">
        <v>62</v>
      </c>
    </row>
    <row r="39" spans="1:12" ht="12.9" customHeight="1">
      <c r="A39" s="781">
        <f t="shared" si="0"/>
        <v>32</v>
      </c>
      <c r="B39" s="781">
        <v>27</v>
      </c>
      <c r="C39" s="790" t="s">
        <v>190</v>
      </c>
      <c r="D39" s="783" t="s">
        <v>82</v>
      </c>
      <c r="E39" s="783" t="s">
        <v>55</v>
      </c>
      <c r="F39" s="783"/>
      <c r="G39" s="792" t="s">
        <v>783</v>
      </c>
      <c r="H39" s="787" t="s">
        <v>786</v>
      </c>
      <c r="I39" s="786" t="s">
        <v>787</v>
      </c>
      <c r="J39" s="786" t="s">
        <v>788</v>
      </c>
      <c r="K39" s="786" t="s">
        <v>61</v>
      </c>
      <c r="L39" s="787" t="s">
        <v>62</v>
      </c>
    </row>
    <row r="40" spans="1:12" ht="12.9" customHeight="1">
      <c r="A40" s="781">
        <f t="shared" si="0"/>
        <v>33</v>
      </c>
      <c r="B40" s="781">
        <v>28</v>
      </c>
      <c r="C40" s="790" t="s">
        <v>789</v>
      </c>
      <c r="D40" s="783" t="s">
        <v>82</v>
      </c>
      <c r="E40" s="783" t="s">
        <v>55</v>
      </c>
      <c r="F40" s="783"/>
      <c r="G40" s="787" t="s">
        <v>784</v>
      </c>
      <c r="H40" s="792" t="s">
        <v>790</v>
      </c>
      <c r="I40" s="785" t="s">
        <v>723</v>
      </c>
      <c r="J40" s="786" t="s">
        <v>724</v>
      </c>
      <c r="K40" s="786" t="s">
        <v>61</v>
      </c>
      <c r="L40" s="787" t="s">
        <v>62</v>
      </c>
    </row>
    <row r="41" spans="1:12" ht="12.9" customHeight="1">
      <c r="A41" s="781">
        <f t="shared" si="0"/>
        <v>34</v>
      </c>
      <c r="B41" s="781">
        <v>29</v>
      </c>
      <c r="C41" s="790" t="s">
        <v>156</v>
      </c>
      <c r="D41" s="783" t="s">
        <v>64</v>
      </c>
      <c r="E41" s="783" t="s">
        <v>55</v>
      </c>
      <c r="F41" s="783"/>
      <c r="G41" s="787" t="s">
        <v>784</v>
      </c>
      <c r="H41" s="792" t="s">
        <v>786</v>
      </c>
      <c r="I41" s="786" t="s">
        <v>59</v>
      </c>
      <c r="J41" s="786" t="s">
        <v>779</v>
      </c>
      <c r="K41" s="786" t="s">
        <v>61</v>
      </c>
      <c r="L41" s="787" t="s">
        <v>62</v>
      </c>
    </row>
    <row r="42" spans="1:12" ht="12.9" customHeight="1">
      <c r="A42" s="781">
        <f t="shared" si="0"/>
        <v>35</v>
      </c>
      <c r="B42" s="781">
        <v>30</v>
      </c>
      <c r="C42" s="790" t="s">
        <v>791</v>
      </c>
      <c r="D42" s="783" t="s">
        <v>64</v>
      </c>
      <c r="E42" s="783" t="s">
        <v>55</v>
      </c>
      <c r="F42" s="783"/>
      <c r="G42" s="792" t="s">
        <v>786</v>
      </c>
      <c r="H42" s="787" t="s">
        <v>792</v>
      </c>
      <c r="I42" s="786" t="s">
        <v>793</v>
      </c>
      <c r="J42" s="786" t="s">
        <v>61</v>
      </c>
      <c r="K42" s="786" t="s">
        <v>61</v>
      </c>
      <c r="L42" s="787" t="s">
        <v>62</v>
      </c>
    </row>
    <row r="43" spans="1:12" ht="12.9" customHeight="1">
      <c r="A43" s="781">
        <f t="shared" si="0"/>
        <v>36</v>
      </c>
      <c r="B43" s="781">
        <v>31</v>
      </c>
      <c r="C43" s="787" t="s">
        <v>794</v>
      </c>
      <c r="D43" s="783" t="s">
        <v>82</v>
      </c>
      <c r="E43" s="783" t="s">
        <v>101</v>
      </c>
      <c r="F43" s="783"/>
      <c r="G43" s="792" t="s">
        <v>792</v>
      </c>
      <c r="H43" s="787" t="s">
        <v>795</v>
      </c>
      <c r="I43" s="786" t="s">
        <v>770</v>
      </c>
      <c r="J43" s="786" t="s">
        <v>748</v>
      </c>
      <c r="K43" s="786" t="s">
        <v>749</v>
      </c>
      <c r="L43" s="787" t="s">
        <v>62</v>
      </c>
    </row>
    <row r="44" spans="1:12" ht="12.9" customHeight="1">
      <c r="A44" s="781">
        <f t="shared" si="0"/>
        <v>37</v>
      </c>
      <c r="B44" s="781">
        <v>32</v>
      </c>
      <c r="C44" s="787" t="s">
        <v>536</v>
      </c>
      <c r="D44" s="783" t="s">
        <v>82</v>
      </c>
      <c r="E44" s="783" t="s">
        <v>101</v>
      </c>
      <c r="F44" s="783"/>
      <c r="G44" s="792" t="s">
        <v>792</v>
      </c>
      <c r="H44" s="787" t="s">
        <v>795</v>
      </c>
      <c r="I44" s="786" t="s">
        <v>763</v>
      </c>
      <c r="J44" s="786" t="s">
        <v>748</v>
      </c>
      <c r="K44" s="786" t="s">
        <v>749</v>
      </c>
      <c r="L44" s="787" t="s">
        <v>62</v>
      </c>
    </row>
    <row r="45" spans="1:12" ht="12.9" customHeight="1">
      <c r="A45" s="781">
        <f t="shared" si="0"/>
        <v>38</v>
      </c>
      <c r="B45" s="781">
        <v>33</v>
      </c>
      <c r="C45" s="787" t="s">
        <v>602</v>
      </c>
      <c r="D45" s="783" t="s">
        <v>64</v>
      </c>
      <c r="E45" s="783" t="s">
        <v>55</v>
      </c>
      <c r="F45" s="783"/>
      <c r="G45" s="787" t="s">
        <v>792</v>
      </c>
      <c r="H45" s="787" t="s">
        <v>795</v>
      </c>
      <c r="I45" s="786" t="s">
        <v>787</v>
      </c>
      <c r="J45" s="786" t="s">
        <v>788</v>
      </c>
      <c r="K45" s="786" t="s">
        <v>61</v>
      </c>
      <c r="L45" s="787" t="s">
        <v>62</v>
      </c>
    </row>
    <row r="46" spans="1:12" ht="12.9" customHeight="1">
      <c r="A46" s="781">
        <f t="shared" si="0"/>
        <v>39</v>
      </c>
      <c r="B46" s="781">
        <v>34</v>
      </c>
      <c r="C46" s="787" t="s">
        <v>107</v>
      </c>
      <c r="D46" s="783" t="s">
        <v>82</v>
      </c>
      <c r="E46" s="783" t="s">
        <v>55</v>
      </c>
      <c r="F46" s="783"/>
      <c r="G46" s="787" t="s">
        <v>792</v>
      </c>
      <c r="H46" s="787" t="s">
        <v>795</v>
      </c>
      <c r="I46" s="785" t="s">
        <v>723</v>
      </c>
      <c r="J46" s="786" t="s">
        <v>796</v>
      </c>
      <c r="K46" s="786" t="s">
        <v>725</v>
      </c>
      <c r="L46" s="787" t="s">
        <v>62</v>
      </c>
    </row>
    <row r="47" spans="1:12" ht="12.9" customHeight="1">
      <c r="A47" s="781"/>
      <c r="B47" s="793">
        <v>45170</v>
      </c>
      <c r="C47" s="781"/>
      <c r="D47" s="783"/>
      <c r="E47" s="783"/>
      <c r="F47" s="783"/>
      <c r="G47" s="792"/>
      <c r="H47" s="787"/>
      <c r="I47" s="794"/>
      <c r="J47" s="786"/>
      <c r="K47" s="786"/>
      <c r="L47" s="786"/>
    </row>
    <row r="48" spans="1:12" ht="12.9" customHeight="1">
      <c r="A48" s="781">
        <v>40</v>
      </c>
      <c r="B48" s="781">
        <v>1</v>
      </c>
      <c r="C48" s="787" t="s">
        <v>137</v>
      </c>
      <c r="D48" s="790" t="s">
        <v>82</v>
      </c>
      <c r="E48" s="783" t="s">
        <v>55</v>
      </c>
      <c r="F48" s="783" t="s">
        <v>784</v>
      </c>
      <c r="G48" s="787" t="s">
        <v>792</v>
      </c>
      <c r="H48" s="787" t="s">
        <v>797</v>
      </c>
      <c r="I48" s="951" t="s">
        <v>59</v>
      </c>
      <c r="J48" s="786" t="s">
        <v>779</v>
      </c>
      <c r="K48" s="786" t="s">
        <v>61</v>
      </c>
      <c r="L48" s="787" t="s">
        <v>62</v>
      </c>
    </row>
    <row r="49" spans="1:12" ht="12.9" customHeight="1">
      <c r="A49" s="781">
        <f t="shared" si="0"/>
        <v>41</v>
      </c>
      <c r="B49" s="781">
        <v>2</v>
      </c>
      <c r="C49" s="787" t="s">
        <v>187</v>
      </c>
      <c r="D49" s="790" t="s">
        <v>82</v>
      </c>
      <c r="E49" s="783" t="s">
        <v>55</v>
      </c>
      <c r="F49" s="783" t="s">
        <v>798</v>
      </c>
      <c r="G49" s="792" t="s">
        <v>799</v>
      </c>
      <c r="H49" s="787" t="s">
        <v>800</v>
      </c>
      <c r="I49" s="952" t="s">
        <v>723</v>
      </c>
      <c r="J49" s="786"/>
      <c r="K49" s="786" t="s">
        <v>725</v>
      </c>
      <c r="L49" s="787" t="s">
        <v>62</v>
      </c>
    </row>
    <row r="50" spans="1:12" ht="12.9" customHeight="1">
      <c r="A50" s="781">
        <f t="shared" si="0"/>
        <v>42</v>
      </c>
      <c r="B50" s="781">
        <v>3</v>
      </c>
      <c r="C50" s="787" t="s">
        <v>574</v>
      </c>
      <c r="D50" s="783" t="s">
        <v>64</v>
      </c>
      <c r="E50" s="783" t="s">
        <v>55</v>
      </c>
      <c r="F50" s="783" t="s">
        <v>792</v>
      </c>
      <c r="G50" s="792" t="s">
        <v>799</v>
      </c>
      <c r="H50" s="787" t="s">
        <v>801</v>
      </c>
      <c r="I50" s="951" t="s">
        <v>747</v>
      </c>
      <c r="J50" s="786" t="s">
        <v>748</v>
      </c>
      <c r="K50" s="786" t="s">
        <v>749</v>
      </c>
      <c r="L50" s="787" t="s">
        <v>62</v>
      </c>
    </row>
    <row r="51" spans="1:12" ht="12.9" customHeight="1">
      <c r="A51" s="781">
        <f t="shared" si="0"/>
        <v>43</v>
      </c>
      <c r="B51" s="781">
        <v>4</v>
      </c>
      <c r="C51" s="787" t="s">
        <v>197</v>
      </c>
      <c r="D51" s="790" t="s">
        <v>82</v>
      </c>
      <c r="E51" s="783" t="s">
        <v>55</v>
      </c>
      <c r="F51" s="783" t="s">
        <v>799</v>
      </c>
      <c r="G51" s="792" t="s">
        <v>802</v>
      </c>
      <c r="H51" s="787" t="s">
        <v>801</v>
      </c>
      <c r="I51" s="785" t="s">
        <v>723</v>
      </c>
      <c r="J51" s="786"/>
      <c r="K51" s="786" t="s">
        <v>725</v>
      </c>
      <c r="L51" s="787" t="s">
        <v>62</v>
      </c>
    </row>
    <row r="52" spans="1:12" ht="12.9" customHeight="1">
      <c r="A52" s="781">
        <f t="shared" si="0"/>
        <v>44</v>
      </c>
      <c r="B52" s="781">
        <v>5</v>
      </c>
      <c r="C52" s="787" t="s">
        <v>316</v>
      </c>
      <c r="D52" s="783" t="s">
        <v>82</v>
      </c>
      <c r="E52" s="783" t="s">
        <v>55</v>
      </c>
      <c r="F52" s="783" t="s">
        <v>795</v>
      </c>
      <c r="G52" s="792" t="s">
        <v>802</v>
      </c>
      <c r="H52" s="787" t="s">
        <v>803</v>
      </c>
      <c r="I52" s="951" t="s">
        <v>804</v>
      </c>
      <c r="J52" s="785" t="s">
        <v>748</v>
      </c>
      <c r="K52" s="786" t="s">
        <v>749</v>
      </c>
      <c r="L52" s="787" t="s">
        <v>62</v>
      </c>
    </row>
    <row r="53" spans="1:12" s="385" customFormat="1" ht="12.9" customHeight="1">
      <c r="A53" s="781">
        <f t="shared" si="0"/>
        <v>45</v>
      </c>
      <c r="B53" s="781">
        <v>6</v>
      </c>
      <c r="C53" s="787" t="s">
        <v>805</v>
      </c>
      <c r="D53" s="783" t="s">
        <v>64</v>
      </c>
      <c r="E53" s="783" t="s">
        <v>55</v>
      </c>
      <c r="F53" s="783" t="s">
        <v>795</v>
      </c>
      <c r="G53" s="792" t="s">
        <v>800</v>
      </c>
      <c r="H53" s="787" t="s">
        <v>803</v>
      </c>
      <c r="I53" s="951" t="s">
        <v>787</v>
      </c>
      <c r="J53" s="786" t="s">
        <v>788</v>
      </c>
      <c r="K53" s="786" t="s">
        <v>61</v>
      </c>
      <c r="L53" s="787" t="s">
        <v>62</v>
      </c>
    </row>
    <row r="54" spans="1:12" s="385" customFormat="1" ht="12.9" customHeight="1">
      <c r="A54" s="781">
        <f t="shared" si="0"/>
        <v>46</v>
      </c>
      <c r="B54" s="781">
        <v>7</v>
      </c>
      <c r="C54" s="787" t="s">
        <v>806</v>
      </c>
      <c r="D54" s="790" t="s">
        <v>82</v>
      </c>
      <c r="E54" s="783" t="s">
        <v>55</v>
      </c>
      <c r="F54" s="783" t="s">
        <v>802</v>
      </c>
      <c r="G54" s="783" t="s">
        <v>807</v>
      </c>
      <c r="H54" s="783" t="s">
        <v>808</v>
      </c>
      <c r="I54" s="785" t="s">
        <v>723</v>
      </c>
      <c r="J54" s="786" t="s">
        <v>61</v>
      </c>
      <c r="K54" s="786" t="s">
        <v>61</v>
      </c>
      <c r="L54" s="787" t="s">
        <v>62</v>
      </c>
    </row>
    <row r="55" spans="1:12" ht="12.9" customHeight="1">
      <c r="A55" s="781">
        <f t="shared" si="0"/>
        <v>47</v>
      </c>
      <c r="B55" s="781">
        <v>8</v>
      </c>
      <c r="C55" s="787" t="s">
        <v>348</v>
      </c>
      <c r="D55" s="783" t="s">
        <v>82</v>
      </c>
      <c r="E55" s="783" t="s">
        <v>101</v>
      </c>
      <c r="F55" s="783" t="s">
        <v>802</v>
      </c>
      <c r="G55" s="792" t="s">
        <v>803</v>
      </c>
      <c r="H55" s="787" t="s">
        <v>808</v>
      </c>
      <c r="I55" s="951" t="s">
        <v>770</v>
      </c>
      <c r="J55" s="786" t="s">
        <v>748</v>
      </c>
      <c r="K55" s="786" t="s">
        <v>749</v>
      </c>
      <c r="L55" s="787" t="s">
        <v>62</v>
      </c>
    </row>
    <row r="56" spans="1:12" ht="12.9" customHeight="1">
      <c r="A56" s="781">
        <f t="shared" si="0"/>
        <v>48</v>
      </c>
      <c r="B56" s="781">
        <v>9</v>
      </c>
      <c r="C56" s="787" t="s">
        <v>599</v>
      </c>
      <c r="D56" s="790" t="s">
        <v>64</v>
      </c>
      <c r="E56" s="783" t="s">
        <v>55</v>
      </c>
      <c r="F56" s="783" t="s">
        <v>797</v>
      </c>
      <c r="G56" s="792" t="s">
        <v>808</v>
      </c>
      <c r="H56" s="787" t="s">
        <v>809</v>
      </c>
      <c r="I56" s="786" t="s">
        <v>59</v>
      </c>
      <c r="J56" s="786" t="s">
        <v>779</v>
      </c>
      <c r="K56" s="786" t="s">
        <v>61</v>
      </c>
      <c r="L56" s="787" t="s">
        <v>62</v>
      </c>
    </row>
    <row r="57" spans="1:12" ht="12.9" customHeight="1">
      <c r="A57" s="781">
        <f t="shared" si="0"/>
        <v>49</v>
      </c>
      <c r="B57" s="781">
        <v>10</v>
      </c>
      <c r="C57" s="787" t="s">
        <v>810</v>
      </c>
      <c r="D57" s="783" t="s">
        <v>64</v>
      </c>
      <c r="E57" s="783" t="s">
        <v>55</v>
      </c>
      <c r="F57" s="783" t="s">
        <v>801</v>
      </c>
      <c r="G57" s="792" t="s">
        <v>811</v>
      </c>
      <c r="H57" s="787" t="s">
        <v>809</v>
      </c>
      <c r="I57" s="786" t="s">
        <v>804</v>
      </c>
      <c r="J57" s="786" t="s">
        <v>748</v>
      </c>
      <c r="K57" s="786" t="s">
        <v>749</v>
      </c>
      <c r="L57" s="787" t="s">
        <v>62</v>
      </c>
    </row>
    <row r="58" spans="1:12" ht="12.9" customHeight="1">
      <c r="A58" s="781">
        <f t="shared" si="0"/>
        <v>50</v>
      </c>
      <c r="B58" s="781">
        <v>11</v>
      </c>
      <c r="C58" s="787" t="s">
        <v>812</v>
      </c>
      <c r="D58" s="787" t="s">
        <v>64</v>
      </c>
      <c r="E58" s="783" t="s">
        <v>101</v>
      </c>
      <c r="F58" s="783" t="s">
        <v>807</v>
      </c>
      <c r="G58" s="792" t="s">
        <v>811</v>
      </c>
      <c r="H58" s="787" t="s">
        <v>813</v>
      </c>
      <c r="I58" s="951" t="s">
        <v>793</v>
      </c>
      <c r="J58" s="786" t="s">
        <v>788</v>
      </c>
      <c r="K58" s="786" t="s">
        <v>61</v>
      </c>
      <c r="L58" s="787" t="s">
        <v>62</v>
      </c>
    </row>
    <row r="59" spans="1:12" s="373" customFormat="1" ht="12.9" customHeight="1">
      <c r="A59" s="781">
        <f t="shared" si="0"/>
        <v>51</v>
      </c>
      <c r="B59" s="781">
        <v>12</v>
      </c>
      <c r="C59" s="787" t="s">
        <v>124</v>
      </c>
      <c r="D59" s="783" t="s">
        <v>82</v>
      </c>
      <c r="E59" s="783" t="s">
        <v>55</v>
      </c>
      <c r="F59" s="783" t="s">
        <v>802</v>
      </c>
      <c r="G59" s="792" t="s">
        <v>813</v>
      </c>
      <c r="H59" s="787" t="s">
        <v>814</v>
      </c>
      <c r="I59" s="786" t="s">
        <v>59</v>
      </c>
      <c r="J59" s="786" t="s">
        <v>61</v>
      </c>
      <c r="K59" s="786" t="s">
        <v>61</v>
      </c>
      <c r="L59" s="787" t="s">
        <v>62</v>
      </c>
    </row>
    <row r="60" spans="1:12" ht="12.9" customHeight="1">
      <c r="A60" s="781">
        <f t="shared" si="0"/>
        <v>52</v>
      </c>
      <c r="B60" s="781">
        <v>13</v>
      </c>
      <c r="C60" s="787" t="s">
        <v>470</v>
      </c>
      <c r="D60" s="787" t="s">
        <v>82</v>
      </c>
      <c r="E60" s="783" t="s">
        <v>55</v>
      </c>
      <c r="F60" s="783" t="s">
        <v>807</v>
      </c>
      <c r="G60" s="792" t="s">
        <v>815</v>
      </c>
      <c r="H60" s="787" t="s">
        <v>814</v>
      </c>
      <c r="I60" s="785" t="s">
        <v>723</v>
      </c>
      <c r="J60" s="786" t="s">
        <v>816</v>
      </c>
      <c r="K60" s="786" t="s">
        <v>725</v>
      </c>
      <c r="L60" s="787" t="s">
        <v>62</v>
      </c>
    </row>
    <row r="61" spans="1:12" ht="12.9" customHeight="1">
      <c r="A61" s="781">
        <f t="shared" si="0"/>
        <v>53</v>
      </c>
      <c r="B61" s="781">
        <v>14</v>
      </c>
      <c r="C61" s="787" t="s">
        <v>817</v>
      </c>
      <c r="D61" s="783" t="s">
        <v>270</v>
      </c>
      <c r="E61" s="783" t="s">
        <v>55</v>
      </c>
      <c r="F61" s="783" t="s">
        <v>808</v>
      </c>
      <c r="G61" s="792" t="s">
        <v>813</v>
      </c>
      <c r="H61" s="787" t="s">
        <v>814</v>
      </c>
      <c r="I61" s="951" t="s">
        <v>693</v>
      </c>
      <c r="J61" s="786" t="s">
        <v>748</v>
      </c>
      <c r="K61" s="787" t="s">
        <v>69</v>
      </c>
      <c r="L61" s="787" t="s">
        <v>62</v>
      </c>
    </row>
    <row r="62" spans="1:12" ht="12.9" customHeight="1">
      <c r="A62" s="781">
        <f t="shared" si="0"/>
        <v>54</v>
      </c>
      <c r="B62" s="781">
        <v>15</v>
      </c>
      <c r="C62" s="787" t="s">
        <v>352</v>
      </c>
      <c r="D62" s="787" t="s">
        <v>64</v>
      </c>
      <c r="E62" s="783" t="s">
        <v>55</v>
      </c>
      <c r="F62" s="783" t="s">
        <v>809</v>
      </c>
      <c r="G62" s="792" t="s">
        <v>818</v>
      </c>
      <c r="H62" s="787" t="s">
        <v>819</v>
      </c>
      <c r="I62" s="786" t="s">
        <v>804</v>
      </c>
      <c r="J62" s="786" t="s">
        <v>748</v>
      </c>
      <c r="K62" s="786" t="s">
        <v>749</v>
      </c>
      <c r="L62" s="787" t="s">
        <v>62</v>
      </c>
    </row>
    <row r="63" spans="1:12" ht="12.9" customHeight="1">
      <c r="A63" s="781">
        <f t="shared" si="0"/>
        <v>55</v>
      </c>
      <c r="B63" s="781">
        <v>16</v>
      </c>
      <c r="C63" s="787" t="s">
        <v>586</v>
      </c>
      <c r="D63" s="790" t="s">
        <v>64</v>
      </c>
      <c r="E63" s="783" t="s">
        <v>101</v>
      </c>
      <c r="F63" s="783" t="s">
        <v>783</v>
      </c>
      <c r="G63" s="792" t="s">
        <v>800</v>
      </c>
      <c r="H63" s="787" t="s">
        <v>819</v>
      </c>
      <c r="I63" s="786" t="s">
        <v>793</v>
      </c>
      <c r="J63" s="786" t="s">
        <v>694</v>
      </c>
      <c r="K63" s="786" t="s">
        <v>61</v>
      </c>
      <c r="L63" s="787" t="s">
        <v>62</v>
      </c>
    </row>
    <row r="64" spans="1:12" ht="12.9" customHeight="1">
      <c r="A64" s="781">
        <f t="shared" si="0"/>
        <v>56</v>
      </c>
      <c r="B64" s="781">
        <v>17</v>
      </c>
      <c r="C64" s="787" t="s">
        <v>202</v>
      </c>
      <c r="D64" s="783" t="s">
        <v>64</v>
      </c>
      <c r="E64" s="783" t="s">
        <v>55</v>
      </c>
      <c r="F64" s="783" t="s">
        <v>811</v>
      </c>
      <c r="G64" s="792" t="s">
        <v>814</v>
      </c>
      <c r="H64" s="787" t="s">
        <v>819</v>
      </c>
      <c r="I64" s="951" t="s">
        <v>787</v>
      </c>
      <c r="J64" s="786" t="s">
        <v>788</v>
      </c>
      <c r="K64" s="786" t="s">
        <v>61</v>
      </c>
      <c r="L64" s="787" t="s">
        <v>62</v>
      </c>
    </row>
    <row r="65" spans="1:12" ht="12.9" customHeight="1">
      <c r="A65" s="781">
        <f t="shared" si="0"/>
        <v>57</v>
      </c>
      <c r="B65" s="781">
        <v>18</v>
      </c>
      <c r="C65" s="787" t="s">
        <v>364</v>
      </c>
      <c r="D65" s="787" t="s">
        <v>82</v>
      </c>
      <c r="E65" s="783" t="s">
        <v>101</v>
      </c>
      <c r="F65" s="783" t="s">
        <v>803</v>
      </c>
      <c r="G65" s="792" t="s">
        <v>814</v>
      </c>
      <c r="H65" s="787" t="s">
        <v>819</v>
      </c>
      <c r="I65" s="786" t="s">
        <v>770</v>
      </c>
      <c r="J65" s="786" t="s">
        <v>748</v>
      </c>
      <c r="K65" s="786" t="s">
        <v>749</v>
      </c>
      <c r="L65" s="787" t="s">
        <v>62</v>
      </c>
    </row>
    <row r="66" spans="1:12" ht="12.9" customHeight="1">
      <c r="A66" s="781">
        <f t="shared" si="0"/>
        <v>58</v>
      </c>
      <c r="B66" s="781">
        <v>19</v>
      </c>
      <c r="C66" s="787" t="s">
        <v>820</v>
      </c>
      <c r="D66" s="783" t="s">
        <v>82</v>
      </c>
      <c r="E66" s="783" t="s">
        <v>55</v>
      </c>
      <c r="F66" s="783" t="s">
        <v>809</v>
      </c>
      <c r="G66" s="792" t="s">
        <v>819</v>
      </c>
      <c r="H66" s="787" t="s">
        <v>821</v>
      </c>
      <c r="I66" s="785" t="s">
        <v>723</v>
      </c>
      <c r="J66" s="786" t="s">
        <v>816</v>
      </c>
      <c r="K66" s="786" t="s">
        <v>822</v>
      </c>
      <c r="L66" s="787" t="s">
        <v>62</v>
      </c>
    </row>
    <row r="67" spans="1:12" ht="12.9" customHeight="1">
      <c r="A67" s="781">
        <f t="shared" si="0"/>
        <v>59</v>
      </c>
      <c r="B67" s="781">
        <v>20</v>
      </c>
      <c r="C67" s="787" t="s">
        <v>823</v>
      </c>
      <c r="D67" s="783" t="s">
        <v>82</v>
      </c>
      <c r="E67" s="783" t="s">
        <v>143</v>
      </c>
      <c r="F67" s="783" t="s">
        <v>807</v>
      </c>
      <c r="G67" s="792" t="s">
        <v>819</v>
      </c>
      <c r="H67" s="787" t="s">
        <v>821</v>
      </c>
      <c r="I67" s="786" t="s">
        <v>693</v>
      </c>
      <c r="J67" s="786" t="s">
        <v>748</v>
      </c>
      <c r="K67" s="787" t="s">
        <v>69</v>
      </c>
      <c r="L67" s="787" t="s">
        <v>62</v>
      </c>
    </row>
    <row r="68" spans="1:12" ht="12.9" customHeight="1">
      <c r="A68" s="781">
        <f t="shared" si="0"/>
        <v>60</v>
      </c>
      <c r="B68" s="781">
        <v>21</v>
      </c>
      <c r="C68" s="787" t="s">
        <v>148</v>
      </c>
      <c r="D68" s="783" t="s">
        <v>82</v>
      </c>
      <c r="E68" s="783" t="s">
        <v>101</v>
      </c>
      <c r="F68" s="783" t="s">
        <v>800</v>
      </c>
      <c r="G68" s="792" t="s">
        <v>819</v>
      </c>
      <c r="H68" s="787" t="s">
        <v>824</v>
      </c>
      <c r="I68" s="786" t="s">
        <v>793</v>
      </c>
      <c r="J68" s="786" t="s">
        <v>694</v>
      </c>
      <c r="K68" s="786" t="s">
        <v>61</v>
      </c>
      <c r="L68" s="787" t="s">
        <v>62</v>
      </c>
    </row>
    <row r="69" spans="1:12" ht="12.9" customHeight="1">
      <c r="A69" s="781">
        <f t="shared" si="0"/>
        <v>61</v>
      </c>
      <c r="B69" s="781">
        <v>22</v>
      </c>
      <c r="C69" s="787" t="s">
        <v>825</v>
      </c>
      <c r="D69" s="783" t="s">
        <v>64</v>
      </c>
      <c r="E69" s="783" t="s">
        <v>55</v>
      </c>
      <c r="F69" s="783" t="s">
        <v>811</v>
      </c>
      <c r="G69" s="792" t="s">
        <v>819</v>
      </c>
      <c r="H69" s="787" t="s">
        <v>826</v>
      </c>
      <c r="I69" s="786" t="s">
        <v>59</v>
      </c>
      <c r="J69" s="786" t="s">
        <v>61</v>
      </c>
      <c r="K69" s="786" t="s">
        <v>61</v>
      </c>
      <c r="L69" s="787" t="s">
        <v>62</v>
      </c>
    </row>
    <row r="70" spans="1:12" ht="12.9" customHeight="1">
      <c r="A70" s="781">
        <f t="shared" si="0"/>
        <v>62</v>
      </c>
      <c r="B70" s="781">
        <v>23</v>
      </c>
      <c r="C70" s="787" t="s">
        <v>541</v>
      </c>
      <c r="D70" s="783" t="s">
        <v>82</v>
      </c>
      <c r="E70" s="783" t="s">
        <v>55</v>
      </c>
      <c r="F70" s="783" t="s">
        <v>801</v>
      </c>
      <c r="G70" s="792" t="s">
        <v>826</v>
      </c>
      <c r="H70" s="787" t="s">
        <v>827</v>
      </c>
      <c r="I70" s="785" t="s">
        <v>723</v>
      </c>
      <c r="J70" s="786" t="s">
        <v>816</v>
      </c>
      <c r="K70" s="786" t="s">
        <v>822</v>
      </c>
      <c r="L70" s="787" t="s">
        <v>62</v>
      </c>
    </row>
    <row r="71" spans="1:12" ht="12.9" customHeight="1">
      <c r="A71" s="781">
        <f t="shared" si="0"/>
        <v>63</v>
      </c>
      <c r="B71" s="781">
        <v>24</v>
      </c>
      <c r="C71" s="787" t="s">
        <v>828</v>
      </c>
      <c r="D71" s="783" t="s">
        <v>64</v>
      </c>
      <c r="E71" s="783" t="s">
        <v>55</v>
      </c>
      <c r="F71" s="783" t="s">
        <v>814</v>
      </c>
      <c r="G71" s="792" t="s">
        <v>829</v>
      </c>
      <c r="H71" s="787" t="s">
        <v>827</v>
      </c>
      <c r="I71" s="786" t="s">
        <v>59</v>
      </c>
      <c r="J71" s="786" t="s">
        <v>61</v>
      </c>
      <c r="K71" s="786" t="s">
        <v>61</v>
      </c>
      <c r="L71" s="787" t="s">
        <v>62</v>
      </c>
    </row>
    <row r="72" spans="1:12" ht="12.9" customHeight="1">
      <c r="A72" s="781">
        <f t="shared" si="0"/>
        <v>64</v>
      </c>
      <c r="B72" s="781">
        <v>25</v>
      </c>
      <c r="C72" s="787" t="s">
        <v>830</v>
      </c>
      <c r="D72" s="783" t="s">
        <v>64</v>
      </c>
      <c r="E72" s="783" t="s">
        <v>55</v>
      </c>
      <c r="F72" s="783" t="s">
        <v>821</v>
      </c>
      <c r="G72" s="792" t="s">
        <v>826</v>
      </c>
      <c r="H72" s="787" t="s">
        <v>827</v>
      </c>
      <c r="I72" s="786" t="s">
        <v>787</v>
      </c>
      <c r="J72" s="786" t="s">
        <v>788</v>
      </c>
      <c r="K72" s="786" t="s">
        <v>61</v>
      </c>
      <c r="L72" s="787" t="s">
        <v>62</v>
      </c>
    </row>
    <row r="73" spans="1:12" ht="12.9" customHeight="1">
      <c r="A73" s="781">
        <f t="shared" ref="A73:A135" si="1">A72+1</f>
        <v>65</v>
      </c>
      <c r="B73" s="781">
        <v>26</v>
      </c>
      <c r="C73" s="787" t="s">
        <v>831</v>
      </c>
      <c r="D73" s="783" t="s">
        <v>64</v>
      </c>
      <c r="E73" s="783" t="s">
        <v>55</v>
      </c>
      <c r="F73" s="783" t="s">
        <v>829</v>
      </c>
      <c r="G73" s="792" t="s">
        <v>826</v>
      </c>
      <c r="H73" s="787" t="s">
        <v>827</v>
      </c>
      <c r="I73" s="786" t="s">
        <v>59</v>
      </c>
      <c r="J73" s="786" t="s">
        <v>61</v>
      </c>
      <c r="K73" s="786" t="s">
        <v>61</v>
      </c>
      <c r="L73" s="787" t="s">
        <v>62</v>
      </c>
    </row>
    <row r="74" spans="1:12" ht="12.9" customHeight="1">
      <c r="A74" s="781">
        <f t="shared" si="1"/>
        <v>66</v>
      </c>
      <c r="B74" s="781">
        <v>27</v>
      </c>
      <c r="C74" s="787" t="s">
        <v>153</v>
      </c>
      <c r="D74" s="783" t="s">
        <v>64</v>
      </c>
      <c r="E74" s="783" t="s">
        <v>101</v>
      </c>
      <c r="F74" s="783" t="s">
        <v>821</v>
      </c>
      <c r="G74" s="783" t="s">
        <v>832</v>
      </c>
      <c r="H74" s="783" t="s">
        <v>833</v>
      </c>
      <c r="I74" s="786" t="s">
        <v>793</v>
      </c>
      <c r="J74" s="786" t="s">
        <v>694</v>
      </c>
      <c r="K74" s="786" t="s">
        <v>61</v>
      </c>
      <c r="L74" s="787" t="s">
        <v>62</v>
      </c>
    </row>
    <row r="75" spans="1:12" ht="12.9" customHeight="1">
      <c r="A75" s="781">
        <f t="shared" si="1"/>
        <v>67</v>
      </c>
      <c r="B75" s="781">
        <v>28</v>
      </c>
      <c r="C75" s="787" t="s">
        <v>834</v>
      </c>
      <c r="D75" s="783" t="s">
        <v>82</v>
      </c>
      <c r="E75" s="783" t="s">
        <v>101</v>
      </c>
      <c r="F75" s="783" t="s">
        <v>814</v>
      </c>
      <c r="G75" s="783" t="s">
        <v>832</v>
      </c>
      <c r="H75" s="783" t="s">
        <v>835</v>
      </c>
      <c r="I75" s="786" t="s">
        <v>747</v>
      </c>
      <c r="J75" s="786" t="s">
        <v>61</v>
      </c>
      <c r="K75" s="786" t="s">
        <v>61</v>
      </c>
      <c r="L75" s="787" t="s">
        <v>62</v>
      </c>
    </row>
    <row r="76" spans="1:12" ht="12.9" customHeight="1">
      <c r="A76" s="781">
        <f t="shared" si="1"/>
        <v>68</v>
      </c>
      <c r="B76" s="781">
        <v>29</v>
      </c>
      <c r="C76" s="787" t="s">
        <v>546</v>
      </c>
      <c r="D76" s="783" t="s">
        <v>82</v>
      </c>
      <c r="E76" s="783" t="s">
        <v>587</v>
      </c>
      <c r="F76" s="783" t="s">
        <v>819</v>
      </c>
      <c r="G76" s="783" t="s">
        <v>824</v>
      </c>
      <c r="H76" s="783" t="s">
        <v>835</v>
      </c>
      <c r="I76" s="786" t="s">
        <v>693</v>
      </c>
      <c r="J76" s="786" t="s">
        <v>748</v>
      </c>
      <c r="K76" s="787" t="s">
        <v>69</v>
      </c>
      <c r="L76" s="787" t="s">
        <v>62</v>
      </c>
    </row>
    <row r="77" spans="1:12" ht="12.9" customHeight="1">
      <c r="A77" s="781">
        <f t="shared" si="1"/>
        <v>69</v>
      </c>
      <c r="B77" s="781">
        <v>30</v>
      </c>
      <c r="C77" s="787" t="s">
        <v>836</v>
      </c>
      <c r="D77" s="783" t="s">
        <v>82</v>
      </c>
      <c r="E77" s="783" t="s">
        <v>55</v>
      </c>
      <c r="F77" s="783" t="s">
        <v>829</v>
      </c>
      <c r="G77" s="792" t="s">
        <v>833</v>
      </c>
      <c r="H77" s="787" t="s">
        <v>835</v>
      </c>
      <c r="I77" s="785" t="s">
        <v>723</v>
      </c>
      <c r="J77" s="786" t="s">
        <v>816</v>
      </c>
      <c r="K77" s="786" t="s">
        <v>822</v>
      </c>
      <c r="L77" s="787" t="s">
        <v>62</v>
      </c>
    </row>
    <row r="78" spans="1:12" ht="12.9" customHeight="1">
      <c r="A78" s="781">
        <f t="shared" si="1"/>
        <v>70</v>
      </c>
      <c r="B78" s="781">
        <v>31</v>
      </c>
      <c r="C78" s="787" t="s">
        <v>837</v>
      </c>
      <c r="D78" s="783" t="s">
        <v>64</v>
      </c>
      <c r="E78" s="783" t="s">
        <v>143</v>
      </c>
      <c r="F78" s="783" t="s">
        <v>829</v>
      </c>
      <c r="G78" s="792" t="s">
        <v>827</v>
      </c>
      <c r="H78" s="787" t="s">
        <v>835</v>
      </c>
      <c r="I78" s="786" t="s">
        <v>838</v>
      </c>
      <c r="J78" s="786" t="s">
        <v>748</v>
      </c>
      <c r="K78" s="787" t="s">
        <v>69</v>
      </c>
      <c r="L78" s="787" t="s">
        <v>62</v>
      </c>
    </row>
    <row r="79" spans="1:12" ht="12.9" customHeight="1">
      <c r="A79" s="781">
        <f t="shared" si="1"/>
        <v>71</v>
      </c>
      <c r="B79" s="781">
        <v>32</v>
      </c>
      <c r="C79" s="787" t="s">
        <v>839</v>
      </c>
      <c r="D79" s="783" t="s">
        <v>64</v>
      </c>
      <c r="E79" s="783" t="s">
        <v>55</v>
      </c>
      <c r="F79" s="783" t="s">
        <v>826</v>
      </c>
      <c r="G79" s="792" t="s">
        <v>833</v>
      </c>
      <c r="H79" s="787" t="s">
        <v>835</v>
      </c>
      <c r="I79" s="786" t="s">
        <v>59</v>
      </c>
      <c r="J79" s="786" t="s">
        <v>61</v>
      </c>
      <c r="K79" s="786" t="s">
        <v>61</v>
      </c>
      <c r="L79" s="787" t="s">
        <v>62</v>
      </c>
    </row>
    <row r="80" spans="1:12" ht="12.9" customHeight="1">
      <c r="A80" s="781">
        <f t="shared" si="1"/>
        <v>72</v>
      </c>
      <c r="B80" s="781">
        <v>33</v>
      </c>
      <c r="C80" s="787" t="s">
        <v>441</v>
      </c>
      <c r="D80" s="783" t="s">
        <v>82</v>
      </c>
      <c r="E80" s="783" t="s">
        <v>55</v>
      </c>
      <c r="F80" s="783" t="s">
        <v>818</v>
      </c>
      <c r="G80" s="792" t="s">
        <v>824</v>
      </c>
      <c r="H80" s="787" t="s">
        <v>840</v>
      </c>
      <c r="I80" s="785" t="s">
        <v>723</v>
      </c>
      <c r="J80" s="786" t="s">
        <v>816</v>
      </c>
      <c r="K80" s="786" t="s">
        <v>822</v>
      </c>
      <c r="L80" s="787" t="s">
        <v>62</v>
      </c>
    </row>
    <row r="81" spans="1:12" ht="12.9" customHeight="1">
      <c r="A81" s="781">
        <f t="shared" si="1"/>
        <v>73</v>
      </c>
      <c r="B81" s="781">
        <v>34</v>
      </c>
      <c r="C81" s="787" t="s">
        <v>408</v>
      </c>
      <c r="D81" s="783" t="s">
        <v>82</v>
      </c>
      <c r="E81" s="783" t="s">
        <v>101</v>
      </c>
      <c r="F81" s="783" t="s">
        <v>821</v>
      </c>
      <c r="G81" s="792" t="s">
        <v>826</v>
      </c>
      <c r="H81" s="787" t="s">
        <v>841</v>
      </c>
      <c r="I81" s="787" t="s">
        <v>804</v>
      </c>
      <c r="J81" s="786" t="s">
        <v>748</v>
      </c>
      <c r="K81" s="786" t="s">
        <v>749</v>
      </c>
      <c r="L81" s="787" t="s">
        <v>62</v>
      </c>
    </row>
    <row r="82" spans="1:12" ht="12.9" customHeight="1">
      <c r="A82" s="781">
        <f t="shared" si="1"/>
        <v>74</v>
      </c>
      <c r="B82" s="781">
        <v>35</v>
      </c>
      <c r="C82" s="787" t="s">
        <v>565</v>
      </c>
      <c r="D82" s="783" t="s">
        <v>82</v>
      </c>
      <c r="E82" s="783" t="s">
        <v>587</v>
      </c>
      <c r="F82" s="783" t="s">
        <v>829</v>
      </c>
      <c r="G82" s="792" t="s">
        <v>832</v>
      </c>
      <c r="H82" s="787" t="s">
        <v>841</v>
      </c>
      <c r="I82" s="786" t="s">
        <v>770</v>
      </c>
      <c r="J82" s="786" t="s">
        <v>748</v>
      </c>
      <c r="K82" s="787" t="s">
        <v>749</v>
      </c>
      <c r="L82" s="787" t="s">
        <v>62</v>
      </c>
    </row>
    <row r="83" spans="1:12" ht="12.9" customHeight="1">
      <c r="A83" s="781">
        <f t="shared" si="1"/>
        <v>75</v>
      </c>
      <c r="B83" s="781">
        <v>36</v>
      </c>
      <c r="C83" s="787" t="s">
        <v>183</v>
      </c>
      <c r="D83" s="783" t="s">
        <v>82</v>
      </c>
      <c r="E83" s="783" t="s">
        <v>101</v>
      </c>
      <c r="F83" s="783" t="s">
        <v>827</v>
      </c>
      <c r="G83" s="792" t="s">
        <v>840</v>
      </c>
      <c r="H83" s="787" t="s">
        <v>842</v>
      </c>
      <c r="I83" s="787" t="s">
        <v>793</v>
      </c>
      <c r="J83" s="786" t="s">
        <v>694</v>
      </c>
      <c r="K83" s="786" t="s">
        <v>61</v>
      </c>
      <c r="L83" s="787" t="s">
        <v>62</v>
      </c>
    </row>
    <row r="84" spans="1:12" ht="12.9" customHeight="1">
      <c r="A84" s="781">
        <f t="shared" si="1"/>
        <v>76</v>
      </c>
      <c r="B84" s="781">
        <v>37</v>
      </c>
      <c r="C84" s="787" t="s">
        <v>534</v>
      </c>
      <c r="D84" s="783" t="s">
        <v>82</v>
      </c>
      <c r="E84" s="783" t="s">
        <v>55</v>
      </c>
      <c r="F84" s="783" t="s">
        <v>826</v>
      </c>
      <c r="G84" s="792" t="s">
        <v>842</v>
      </c>
      <c r="H84" s="787" t="s">
        <v>843</v>
      </c>
      <c r="I84" s="785" t="s">
        <v>723</v>
      </c>
      <c r="J84" s="786" t="s">
        <v>816</v>
      </c>
      <c r="K84" s="786" t="s">
        <v>822</v>
      </c>
      <c r="L84" s="787" t="s">
        <v>62</v>
      </c>
    </row>
    <row r="85" spans="1:12" ht="12.9" customHeight="1">
      <c r="A85" s="781">
        <f t="shared" si="1"/>
        <v>77</v>
      </c>
      <c r="B85" s="781">
        <v>38</v>
      </c>
      <c r="C85" s="787" t="s">
        <v>547</v>
      </c>
      <c r="D85" s="787" t="s">
        <v>82</v>
      </c>
      <c r="E85" s="783" t="s">
        <v>143</v>
      </c>
      <c r="F85" s="792" t="s">
        <v>844</v>
      </c>
      <c r="G85" s="792" t="s">
        <v>841</v>
      </c>
      <c r="H85" s="787" t="s">
        <v>843</v>
      </c>
      <c r="I85" s="786" t="s">
        <v>693</v>
      </c>
      <c r="J85" s="786" t="s">
        <v>748</v>
      </c>
      <c r="K85" s="787" t="s">
        <v>69</v>
      </c>
      <c r="L85" s="787" t="s">
        <v>62</v>
      </c>
    </row>
    <row r="86" spans="1:12" ht="12.9" customHeight="1">
      <c r="A86" s="781">
        <f t="shared" si="1"/>
        <v>78</v>
      </c>
      <c r="B86" s="781">
        <v>39</v>
      </c>
      <c r="C86" s="787" t="s">
        <v>845</v>
      </c>
      <c r="D86" s="787" t="s">
        <v>64</v>
      </c>
      <c r="E86" s="783" t="s">
        <v>101</v>
      </c>
      <c r="F86" s="792" t="s">
        <v>844</v>
      </c>
      <c r="G86" s="792" t="s">
        <v>843</v>
      </c>
      <c r="H86" s="787" t="s">
        <v>846</v>
      </c>
      <c r="I86" s="786" t="s">
        <v>59</v>
      </c>
      <c r="J86" s="786" t="s">
        <v>61</v>
      </c>
      <c r="K86" s="786" t="s">
        <v>61</v>
      </c>
      <c r="L86" s="787" t="s">
        <v>62</v>
      </c>
    </row>
    <row r="87" spans="1:12" ht="12.9" customHeight="1">
      <c r="A87" s="781">
        <f t="shared" si="1"/>
        <v>79</v>
      </c>
      <c r="B87" s="781">
        <v>40</v>
      </c>
      <c r="C87" s="787" t="s">
        <v>522</v>
      </c>
      <c r="D87" s="783" t="s">
        <v>82</v>
      </c>
      <c r="E87" s="783" t="s">
        <v>55</v>
      </c>
      <c r="F87" s="783" t="s">
        <v>832</v>
      </c>
      <c r="G87" s="792" t="s">
        <v>843</v>
      </c>
      <c r="H87" s="787" t="s">
        <v>846</v>
      </c>
      <c r="I87" s="785" t="s">
        <v>723</v>
      </c>
      <c r="J87" s="786" t="s">
        <v>816</v>
      </c>
      <c r="K87" s="786" t="s">
        <v>822</v>
      </c>
      <c r="L87" s="787" t="s">
        <v>62</v>
      </c>
    </row>
    <row r="88" spans="1:12" ht="12.9" customHeight="1">
      <c r="A88" s="781">
        <f t="shared" si="1"/>
        <v>80</v>
      </c>
      <c r="B88" s="781">
        <v>41</v>
      </c>
      <c r="C88" s="787" t="s">
        <v>847</v>
      </c>
      <c r="D88" s="787" t="s">
        <v>64</v>
      </c>
      <c r="E88" s="783" t="s">
        <v>143</v>
      </c>
      <c r="F88" s="787" t="s">
        <v>832</v>
      </c>
      <c r="G88" s="792" t="s">
        <v>841</v>
      </c>
      <c r="H88" s="787" t="s">
        <v>846</v>
      </c>
      <c r="I88" s="786" t="s">
        <v>838</v>
      </c>
      <c r="J88" s="786" t="s">
        <v>748</v>
      </c>
      <c r="K88" s="787" t="s">
        <v>69</v>
      </c>
      <c r="L88" s="787" t="s">
        <v>62</v>
      </c>
    </row>
    <row r="89" spans="1:12" ht="12.9" customHeight="1">
      <c r="A89" s="781"/>
      <c r="B89" s="793">
        <v>45200</v>
      </c>
      <c r="C89" s="787"/>
      <c r="D89" s="787"/>
      <c r="E89" s="783"/>
      <c r="F89" s="787"/>
      <c r="G89" s="792"/>
      <c r="H89" s="787"/>
      <c r="I89" s="786"/>
      <c r="J89" s="786"/>
      <c r="K89" s="787"/>
      <c r="L89" s="786"/>
    </row>
    <row r="90" spans="1:12" ht="12.9" customHeight="1">
      <c r="A90" s="781">
        <v>81</v>
      </c>
      <c r="B90" s="781">
        <v>1</v>
      </c>
      <c r="C90" s="787" t="s">
        <v>848</v>
      </c>
      <c r="D90" s="783" t="s">
        <v>64</v>
      </c>
      <c r="E90" s="783" t="s">
        <v>101</v>
      </c>
      <c r="F90" s="783" t="s">
        <v>827</v>
      </c>
      <c r="G90" s="792" t="s">
        <v>846</v>
      </c>
      <c r="H90" s="787" t="s">
        <v>849</v>
      </c>
      <c r="I90" s="786" t="s">
        <v>787</v>
      </c>
      <c r="J90" s="786" t="s">
        <v>788</v>
      </c>
      <c r="K90" s="786" t="s">
        <v>61</v>
      </c>
      <c r="L90" s="787" t="s">
        <v>62</v>
      </c>
    </row>
    <row r="91" spans="1:12" ht="12.9" customHeight="1">
      <c r="A91" s="781">
        <f t="shared" si="1"/>
        <v>82</v>
      </c>
      <c r="B91" s="781">
        <v>2</v>
      </c>
      <c r="C91" s="787" t="s">
        <v>850</v>
      </c>
      <c r="D91" s="783" t="s">
        <v>82</v>
      </c>
      <c r="E91" s="783" t="s">
        <v>55</v>
      </c>
      <c r="F91" s="783" t="s">
        <v>841</v>
      </c>
      <c r="G91" s="792" t="s">
        <v>851</v>
      </c>
      <c r="H91" s="787" t="s">
        <v>849</v>
      </c>
      <c r="I91" s="786" t="s">
        <v>59</v>
      </c>
      <c r="J91" s="786" t="s">
        <v>61</v>
      </c>
      <c r="K91" s="786" t="s">
        <v>61</v>
      </c>
      <c r="L91" s="787" t="s">
        <v>62</v>
      </c>
    </row>
    <row r="92" spans="1:12" ht="12.9" customHeight="1">
      <c r="A92" s="781">
        <f t="shared" si="1"/>
        <v>83</v>
      </c>
      <c r="B92" s="781">
        <v>3</v>
      </c>
      <c r="C92" s="787" t="s">
        <v>500</v>
      </c>
      <c r="D92" s="783" t="s">
        <v>82</v>
      </c>
      <c r="E92" s="783" t="s">
        <v>55</v>
      </c>
      <c r="F92" s="783" t="s">
        <v>843</v>
      </c>
      <c r="G92" s="792" t="s">
        <v>851</v>
      </c>
      <c r="H92" s="787" t="s">
        <v>849</v>
      </c>
      <c r="I92" s="785" t="s">
        <v>723</v>
      </c>
      <c r="J92" s="786" t="s">
        <v>816</v>
      </c>
      <c r="K92" s="786" t="s">
        <v>822</v>
      </c>
      <c r="L92" s="787" t="s">
        <v>62</v>
      </c>
    </row>
    <row r="93" spans="1:12" ht="12.9" customHeight="1">
      <c r="A93" s="781">
        <f t="shared" si="1"/>
        <v>84</v>
      </c>
      <c r="B93" s="781">
        <v>4</v>
      </c>
      <c r="C93" s="787" t="s">
        <v>852</v>
      </c>
      <c r="D93" s="783" t="s">
        <v>64</v>
      </c>
      <c r="E93" s="783" t="s">
        <v>101</v>
      </c>
      <c r="F93" s="783" t="s">
        <v>826</v>
      </c>
      <c r="G93" s="792" t="s">
        <v>851</v>
      </c>
      <c r="H93" s="787" t="s">
        <v>853</v>
      </c>
      <c r="I93" s="786" t="s">
        <v>747</v>
      </c>
      <c r="J93" s="786" t="s">
        <v>61</v>
      </c>
      <c r="K93" s="786" t="s">
        <v>61</v>
      </c>
      <c r="L93" s="787" t="s">
        <v>62</v>
      </c>
    </row>
    <row r="94" spans="1:12" ht="12.9" customHeight="1">
      <c r="A94" s="781">
        <f t="shared" si="1"/>
        <v>85</v>
      </c>
      <c r="B94" s="781">
        <v>5</v>
      </c>
      <c r="C94" s="787" t="s">
        <v>528</v>
      </c>
      <c r="D94" s="783" t="s">
        <v>82</v>
      </c>
      <c r="E94" s="783" t="s">
        <v>55</v>
      </c>
      <c r="F94" s="783" t="s">
        <v>840</v>
      </c>
      <c r="G94" s="792" t="s">
        <v>849</v>
      </c>
      <c r="H94" s="787" t="s">
        <v>854</v>
      </c>
      <c r="I94" s="785" t="s">
        <v>723</v>
      </c>
      <c r="J94" s="786" t="s">
        <v>816</v>
      </c>
      <c r="K94" s="786" t="s">
        <v>822</v>
      </c>
      <c r="L94" s="787" t="s">
        <v>62</v>
      </c>
    </row>
    <row r="95" spans="1:12" ht="12.9" customHeight="1">
      <c r="A95" s="781">
        <f t="shared" si="1"/>
        <v>86</v>
      </c>
      <c r="B95" s="781">
        <v>6</v>
      </c>
      <c r="C95" s="787" t="s">
        <v>855</v>
      </c>
      <c r="D95" s="783" t="s">
        <v>64</v>
      </c>
      <c r="E95" s="783" t="s">
        <v>143</v>
      </c>
      <c r="F95" s="783" t="s">
        <v>843</v>
      </c>
      <c r="G95" s="792" t="s">
        <v>849</v>
      </c>
      <c r="H95" s="787" t="s">
        <v>856</v>
      </c>
      <c r="I95" s="786" t="s">
        <v>838</v>
      </c>
      <c r="J95" s="786" t="s">
        <v>748</v>
      </c>
      <c r="K95" s="787" t="s">
        <v>69</v>
      </c>
      <c r="L95" s="787" t="s">
        <v>62</v>
      </c>
    </row>
    <row r="96" spans="1:12" ht="12.9" customHeight="1">
      <c r="A96" s="781">
        <f t="shared" si="1"/>
        <v>87</v>
      </c>
      <c r="B96" s="781">
        <v>7</v>
      </c>
      <c r="C96" s="787" t="s">
        <v>600</v>
      </c>
      <c r="D96" s="783" t="s">
        <v>64</v>
      </c>
      <c r="E96" s="783" t="s">
        <v>587</v>
      </c>
      <c r="F96" s="783" t="s">
        <v>843</v>
      </c>
      <c r="G96" s="792" t="s">
        <v>854</v>
      </c>
      <c r="H96" s="787" t="s">
        <v>857</v>
      </c>
      <c r="I96" s="786" t="s">
        <v>693</v>
      </c>
      <c r="J96" s="786" t="s">
        <v>748</v>
      </c>
      <c r="K96" s="787" t="s">
        <v>749</v>
      </c>
      <c r="L96" s="787" t="s">
        <v>62</v>
      </c>
    </row>
    <row r="97" spans="1:12" ht="12.9" customHeight="1">
      <c r="A97" s="781">
        <f t="shared" si="1"/>
        <v>88</v>
      </c>
      <c r="B97" s="781">
        <v>8</v>
      </c>
      <c r="C97" s="787" t="s">
        <v>858</v>
      </c>
      <c r="D97" s="783" t="s">
        <v>82</v>
      </c>
      <c r="E97" s="783" t="s">
        <v>55</v>
      </c>
      <c r="F97" s="783" t="s">
        <v>854</v>
      </c>
      <c r="G97" s="783" t="s">
        <v>854</v>
      </c>
      <c r="H97" s="787" t="s">
        <v>859</v>
      </c>
      <c r="I97" s="785" t="s">
        <v>723</v>
      </c>
      <c r="J97" s="786" t="s">
        <v>816</v>
      </c>
      <c r="K97" s="786" t="s">
        <v>822</v>
      </c>
      <c r="L97" s="787" t="s">
        <v>62</v>
      </c>
    </row>
    <row r="98" spans="1:12" ht="12.9" customHeight="1">
      <c r="A98" s="781">
        <f t="shared" si="1"/>
        <v>89</v>
      </c>
      <c r="B98" s="781">
        <v>9</v>
      </c>
      <c r="C98" s="787" t="s">
        <v>860</v>
      </c>
      <c r="D98" s="787" t="s">
        <v>64</v>
      </c>
      <c r="E98" s="783" t="s">
        <v>101</v>
      </c>
      <c r="F98" s="783" t="s">
        <v>853</v>
      </c>
      <c r="G98" s="792" t="s">
        <v>861</v>
      </c>
      <c r="H98" s="787" t="s">
        <v>862</v>
      </c>
      <c r="I98" s="786" t="s">
        <v>747</v>
      </c>
      <c r="J98" s="786" t="s">
        <v>863</v>
      </c>
      <c r="K98" s="786" t="s">
        <v>61</v>
      </c>
      <c r="L98" s="787" t="s">
        <v>62</v>
      </c>
    </row>
    <row r="99" spans="1:12" ht="12.9" customHeight="1">
      <c r="A99" s="781">
        <f t="shared" si="1"/>
        <v>90</v>
      </c>
      <c r="B99" s="781">
        <v>10</v>
      </c>
      <c r="C99" s="787" t="s">
        <v>864</v>
      </c>
      <c r="D99" s="783" t="s">
        <v>264</v>
      </c>
      <c r="E99" s="783" t="s">
        <v>55</v>
      </c>
      <c r="F99" s="783" t="s">
        <v>859</v>
      </c>
      <c r="G99" s="792" t="s">
        <v>865</v>
      </c>
      <c r="H99" s="787" t="s">
        <v>866</v>
      </c>
      <c r="I99" s="785" t="s">
        <v>723</v>
      </c>
      <c r="J99" s="786" t="s">
        <v>816</v>
      </c>
      <c r="K99" s="786" t="s">
        <v>822</v>
      </c>
      <c r="L99" s="787" t="s">
        <v>62</v>
      </c>
    </row>
    <row r="100" spans="1:12" ht="12.9" customHeight="1">
      <c r="A100" s="781">
        <f t="shared" si="1"/>
        <v>91</v>
      </c>
      <c r="B100" s="781">
        <v>11</v>
      </c>
      <c r="C100" s="787" t="s">
        <v>867</v>
      </c>
      <c r="D100" s="783" t="s">
        <v>270</v>
      </c>
      <c r="E100" s="787" t="s">
        <v>143</v>
      </c>
      <c r="F100" s="783" t="s">
        <v>868</v>
      </c>
      <c r="G100" s="792"/>
      <c r="H100" s="787" t="s">
        <v>866</v>
      </c>
      <c r="I100" s="786" t="s">
        <v>838</v>
      </c>
      <c r="J100" s="786" t="s">
        <v>748</v>
      </c>
      <c r="K100" s="787" t="s">
        <v>69</v>
      </c>
      <c r="L100" s="787" t="s">
        <v>62</v>
      </c>
    </row>
    <row r="101" spans="1:12" ht="12.9" customHeight="1">
      <c r="A101" s="781">
        <f t="shared" si="1"/>
        <v>92</v>
      </c>
      <c r="B101" s="781">
        <v>12</v>
      </c>
      <c r="C101" s="787" t="s">
        <v>172</v>
      </c>
      <c r="D101" s="783" t="s">
        <v>264</v>
      </c>
      <c r="E101" s="787" t="s">
        <v>55</v>
      </c>
      <c r="F101" s="783" t="s">
        <v>869</v>
      </c>
      <c r="G101" s="792" t="s">
        <v>870</v>
      </c>
      <c r="H101" s="787" t="s">
        <v>871</v>
      </c>
      <c r="I101" s="786" t="s">
        <v>59</v>
      </c>
      <c r="J101" s="785"/>
      <c r="K101" s="786" t="s">
        <v>61</v>
      </c>
      <c r="L101" s="787" t="s">
        <v>62</v>
      </c>
    </row>
    <row r="102" spans="1:12" ht="12.9" customHeight="1">
      <c r="A102" s="781">
        <f t="shared" si="1"/>
        <v>93</v>
      </c>
      <c r="B102" s="781">
        <v>13</v>
      </c>
      <c r="C102" s="787" t="s">
        <v>185</v>
      </c>
      <c r="D102" s="783" t="s">
        <v>64</v>
      </c>
      <c r="E102" s="783" t="s">
        <v>55</v>
      </c>
      <c r="F102" s="783" t="s">
        <v>846</v>
      </c>
      <c r="G102" s="792" t="s">
        <v>865</v>
      </c>
      <c r="H102" s="787" t="s">
        <v>872</v>
      </c>
      <c r="I102" s="786" t="s">
        <v>793</v>
      </c>
      <c r="J102" s="786" t="s">
        <v>694</v>
      </c>
      <c r="K102" s="786" t="s">
        <v>61</v>
      </c>
      <c r="L102" s="787" t="s">
        <v>62</v>
      </c>
    </row>
    <row r="103" spans="1:12" ht="12.9" customHeight="1">
      <c r="A103" s="781">
        <f t="shared" si="1"/>
        <v>94</v>
      </c>
      <c r="B103" s="781">
        <v>14</v>
      </c>
      <c r="C103" s="787" t="s">
        <v>873</v>
      </c>
      <c r="D103" s="787" t="s">
        <v>82</v>
      </c>
      <c r="E103" s="787" t="s">
        <v>143</v>
      </c>
      <c r="F103" s="787" t="s">
        <v>874</v>
      </c>
      <c r="G103" s="792"/>
      <c r="H103" s="787" t="s">
        <v>875</v>
      </c>
      <c r="I103" s="786" t="s">
        <v>693</v>
      </c>
      <c r="J103" s="786" t="s">
        <v>748</v>
      </c>
      <c r="K103" s="787" t="s">
        <v>749</v>
      </c>
      <c r="L103" s="787" t="s">
        <v>62</v>
      </c>
    </row>
    <row r="104" spans="1:12" ht="12.9" customHeight="1">
      <c r="A104" s="781">
        <f t="shared" si="1"/>
        <v>95</v>
      </c>
      <c r="B104" s="781">
        <v>15</v>
      </c>
      <c r="C104" s="787" t="s">
        <v>876</v>
      </c>
      <c r="D104" s="787" t="s">
        <v>264</v>
      </c>
      <c r="E104" s="787" t="s">
        <v>143</v>
      </c>
      <c r="F104" s="787" t="s">
        <v>866</v>
      </c>
      <c r="G104" s="792" t="s">
        <v>690</v>
      </c>
      <c r="H104" s="787" t="s">
        <v>877</v>
      </c>
      <c r="I104" s="786" t="s">
        <v>838</v>
      </c>
      <c r="J104" s="786" t="s">
        <v>748</v>
      </c>
      <c r="K104" s="786" t="s">
        <v>61</v>
      </c>
      <c r="L104" s="787" t="s">
        <v>62</v>
      </c>
    </row>
    <row r="105" spans="1:12" ht="12.9" customHeight="1">
      <c r="A105" s="781">
        <f t="shared" si="1"/>
        <v>96</v>
      </c>
      <c r="B105" s="781">
        <v>16</v>
      </c>
      <c r="C105" s="787" t="s">
        <v>456</v>
      </c>
      <c r="D105" s="787" t="s">
        <v>122</v>
      </c>
      <c r="E105" s="787" t="s">
        <v>55</v>
      </c>
      <c r="F105" s="787" t="s">
        <v>870</v>
      </c>
      <c r="G105" s="792" t="s">
        <v>690</v>
      </c>
      <c r="H105" s="787" t="s">
        <v>877</v>
      </c>
      <c r="I105" s="785" t="s">
        <v>723</v>
      </c>
      <c r="J105" s="786" t="s">
        <v>816</v>
      </c>
      <c r="K105" s="786" t="s">
        <v>822</v>
      </c>
      <c r="L105" s="787" t="s">
        <v>62</v>
      </c>
    </row>
    <row r="106" spans="1:12" ht="12.9" customHeight="1">
      <c r="A106" s="781">
        <f t="shared" si="1"/>
        <v>97</v>
      </c>
      <c r="B106" s="781">
        <v>17</v>
      </c>
      <c r="C106" s="787" t="s">
        <v>878</v>
      </c>
      <c r="D106" s="787" t="s">
        <v>122</v>
      </c>
      <c r="E106" s="787" t="s">
        <v>55</v>
      </c>
      <c r="F106" s="787" t="s">
        <v>872</v>
      </c>
      <c r="G106" s="792" t="s">
        <v>691</v>
      </c>
      <c r="H106" s="787" t="s">
        <v>879</v>
      </c>
      <c r="I106" s="786" t="s">
        <v>59</v>
      </c>
      <c r="J106" s="785"/>
      <c r="K106" s="786" t="s">
        <v>822</v>
      </c>
      <c r="L106" s="787" t="s">
        <v>62</v>
      </c>
    </row>
    <row r="107" spans="1:12" ht="26.25" customHeight="1">
      <c r="A107" s="781">
        <f t="shared" si="1"/>
        <v>98</v>
      </c>
      <c r="B107" s="781">
        <v>18</v>
      </c>
      <c r="C107" s="787" t="s">
        <v>880</v>
      </c>
      <c r="D107" s="783" t="s">
        <v>82</v>
      </c>
      <c r="E107" s="783" t="s">
        <v>55</v>
      </c>
      <c r="F107" s="783" t="s">
        <v>840</v>
      </c>
      <c r="G107" s="792" t="s">
        <v>843</v>
      </c>
      <c r="H107" s="787" t="s">
        <v>697</v>
      </c>
      <c r="I107" s="786" t="s">
        <v>881</v>
      </c>
      <c r="J107" s="786" t="s">
        <v>92</v>
      </c>
      <c r="K107" s="786" t="s">
        <v>61</v>
      </c>
      <c r="L107" s="787" t="s">
        <v>62</v>
      </c>
    </row>
    <row r="108" spans="1:12" ht="12.9" customHeight="1">
      <c r="A108" s="781">
        <f t="shared" si="1"/>
        <v>99</v>
      </c>
      <c r="B108" s="781">
        <v>19</v>
      </c>
      <c r="C108" s="787" t="s">
        <v>882</v>
      </c>
      <c r="D108" s="783" t="s">
        <v>264</v>
      </c>
      <c r="E108" s="787" t="s">
        <v>101</v>
      </c>
      <c r="F108" s="787" t="s">
        <v>866</v>
      </c>
      <c r="G108" s="792" t="s">
        <v>692</v>
      </c>
      <c r="H108" s="787" t="s">
        <v>698</v>
      </c>
      <c r="I108" s="786" t="s">
        <v>747</v>
      </c>
      <c r="J108" s="786" t="s">
        <v>863</v>
      </c>
      <c r="K108" s="786" t="s">
        <v>822</v>
      </c>
      <c r="L108" s="787" t="s">
        <v>62</v>
      </c>
    </row>
    <row r="109" spans="1:12" ht="12.9" customHeight="1">
      <c r="A109" s="781">
        <f t="shared" si="1"/>
        <v>100</v>
      </c>
      <c r="B109" s="781">
        <v>20</v>
      </c>
      <c r="C109" s="787" t="s">
        <v>368</v>
      </c>
      <c r="D109" s="787" t="s">
        <v>122</v>
      </c>
      <c r="E109" s="787" t="s">
        <v>101</v>
      </c>
      <c r="F109" s="787" t="s">
        <v>877</v>
      </c>
      <c r="G109" s="792" t="s">
        <v>883</v>
      </c>
      <c r="H109" s="787" t="s">
        <v>698</v>
      </c>
      <c r="I109" s="786" t="s">
        <v>59</v>
      </c>
      <c r="J109" s="785" t="s">
        <v>863</v>
      </c>
      <c r="K109" s="786" t="s">
        <v>822</v>
      </c>
      <c r="L109" s="787" t="s">
        <v>62</v>
      </c>
    </row>
    <row r="110" spans="1:12" ht="12.9" customHeight="1">
      <c r="A110" s="781">
        <f t="shared" si="1"/>
        <v>101</v>
      </c>
      <c r="B110" s="781">
        <v>21</v>
      </c>
      <c r="C110" s="808" t="s">
        <v>689</v>
      </c>
      <c r="D110" s="800" t="s">
        <v>82</v>
      </c>
      <c r="E110" s="800" t="s">
        <v>393</v>
      </c>
      <c r="F110" s="787"/>
      <c r="G110" s="900">
        <v>45222</v>
      </c>
      <c r="H110" s="900">
        <v>45227</v>
      </c>
      <c r="I110" s="899" t="s">
        <v>693</v>
      </c>
      <c r="J110" s="899" t="s">
        <v>694</v>
      </c>
      <c r="K110" s="786"/>
      <c r="L110" s="787" t="s">
        <v>62</v>
      </c>
    </row>
    <row r="111" spans="1:12" ht="12.9" customHeight="1">
      <c r="A111" s="781"/>
      <c r="B111" s="793">
        <v>45231</v>
      </c>
      <c r="C111" s="787"/>
      <c r="D111" s="787"/>
      <c r="E111" s="787"/>
      <c r="F111" s="787"/>
      <c r="G111" s="792"/>
      <c r="H111" s="787"/>
      <c r="I111" s="786"/>
      <c r="J111" s="785"/>
      <c r="K111" s="786"/>
      <c r="L111" s="787"/>
    </row>
    <row r="112" spans="1:12" ht="12.9" customHeight="1">
      <c r="A112" s="781">
        <v>102</v>
      </c>
      <c r="B112" s="781">
        <v>1</v>
      </c>
      <c r="C112" s="787" t="s">
        <v>308</v>
      </c>
      <c r="D112" s="787" t="s">
        <v>122</v>
      </c>
      <c r="E112" s="787" t="s">
        <v>143</v>
      </c>
      <c r="F112" s="787" t="s">
        <v>697</v>
      </c>
      <c r="G112" s="792" t="s">
        <v>884</v>
      </c>
      <c r="H112" s="787" t="s">
        <v>702</v>
      </c>
      <c r="I112" s="786" t="s">
        <v>838</v>
      </c>
      <c r="J112" s="786" t="s">
        <v>92</v>
      </c>
      <c r="K112" s="786" t="s">
        <v>822</v>
      </c>
      <c r="L112" s="787" t="s">
        <v>62</v>
      </c>
    </row>
    <row r="113" spans="1:13" ht="12.9" customHeight="1">
      <c r="A113" s="781">
        <f t="shared" si="1"/>
        <v>103</v>
      </c>
      <c r="B113" s="781">
        <v>2</v>
      </c>
      <c r="C113" s="787" t="s">
        <v>577</v>
      </c>
      <c r="D113" s="787" t="s">
        <v>122</v>
      </c>
      <c r="E113" s="787" t="s">
        <v>55</v>
      </c>
      <c r="F113" s="787" t="s">
        <v>884</v>
      </c>
      <c r="G113" s="792" t="s">
        <v>885</v>
      </c>
      <c r="H113" s="787" t="s">
        <v>702</v>
      </c>
      <c r="I113" s="786" t="s">
        <v>59</v>
      </c>
      <c r="J113" s="785" t="s">
        <v>92</v>
      </c>
      <c r="K113" s="786" t="s">
        <v>822</v>
      </c>
      <c r="L113" s="787" t="s">
        <v>62</v>
      </c>
    </row>
    <row r="114" spans="1:13" ht="12.9" customHeight="1">
      <c r="A114" s="781">
        <f t="shared" si="1"/>
        <v>104</v>
      </c>
      <c r="B114" s="781">
        <v>3</v>
      </c>
      <c r="C114" s="787" t="s">
        <v>886</v>
      </c>
      <c r="D114" s="787" t="s">
        <v>64</v>
      </c>
      <c r="E114" s="787" t="s">
        <v>55</v>
      </c>
      <c r="F114" s="787" t="s">
        <v>887</v>
      </c>
      <c r="G114" s="792" t="s">
        <v>888</v>
      </c>
      <c r="H114" s="787" t="s">
        <v>705</v>
      </c>
      <c r="I114" s="786" t="s">
        <v>838</v>
      </c>
      <c r="J114" s="786" t="s">
        <v>92</v>
      </c>
      <c r="K114" s="786" t="s">
        <v>822</v>
      </c>
      <c r="L114" s="787" t="s">
        <v>62</v>
      </c>
    </row>
    <row r="115" spans="1:13" ht="12.9" customHeight="1">
      <c r="A115" s="781">
        <f t="shared" si="1"/>
        <v>105</v>
      </c>
      <c r="B115" s="781">
        <v>4</v>
      </c>
      <c r="C115" s="787" t="s">
        <v>889</v>
      </c>
      <c r="D115" s="787" t="s">
        <v>184</v>
      </c>
      <c r="E115" s="787" t="s">
        <v>55</v>
      </c>
      <c r="F115" s="787" t="s">
        <v>890</v>
      </c>
      <c r="G115" s="792" t="s">
        <v>891</v>
      </c>
      <c r="H115" s="787" t="s">
        <v>715</v>
      </c>
      <c r="I115" s="786" t="s">
        <v>838</v>
      </c>
      <c r="J115" s="786" t="s">
        <v>92</v>
      </c>
      <c r="K115" s="787" t="s">
        <v>61</v>
      </c>
      <c r="L115" s="787" t="s">
        <v>62</v>
      </c>
    </row>
    <row r="116" spans="1:13" ht="12.9" customHeight="1">
      <c r="A116" s="781">
        <f t="shared" si="1"/>
        <v>106</v>
      </c>
      <c r="B116" s="781">
        <v>5</v>
      </c>
      <c r="C116" s="800" t="s">
        <v>696</v>
      </c>
      <c r="D116" s="800" t="s">
        <v>54</v>
      </c>
      <c r="E116" s="800" t="s">
        <v>393</v>
      </c>
      <c r="F116" s="787"/>
      <c r="G116" s="900">
        <v>45228</v>
      </c>
      <c r="H116" s="900">
        <v>45234</v>
      </c>
      <c r="I116" s="899" t="s">
        <v>693</v>
      </c>
      <c r="J116" s="786"/>
      <c r="K116" s="899" t="s">
        <v>694</v>
      </c>
      <c r="L116" s="787" t="s">
        <v>62</v>
      </c>
    </row>
    <row r="117" spans="1:13" ht="12.9" customHeight="1">
      <c r="A117" s="781">
        <f t="shared" si="1"/>
        <v>107</v>
      </c>
      <c r="B117" s="781">
        <v>6</v>
      </c>
      <c r="C117" s="800" t="s">
        <v>700</v>
      </c>
      <c r="D117" s="800" t="s">
        <v>270</v>
      </c>
      <c r="E117" s="800" t="s">
        <v>393</v>
      </c>
      <c r="F117" s="787"/>
      <c r="G117" s="900">
        <v>45233</v>
      </c>
      <c r="H117" s="900">
        <v>45240</v>
      </c>
      <c r="I117" s="899" t="s">
        <v>693</v>
      </c>
      <c r="J117" s="786"/>
      <c r="K117" s="899" t="s">
        <v>694</v>
      </c>
      <c r="L117" s="787" t="s">
        <v>62</v>
      </c>
    </row>
    <row r="118" spans="1:13" ht="12.9" customHeight="1">
      <c r="A118" s="781">
        <f t="shared" si="1"/>
        <v>108</v>
      </c>
      <c r="B118" s="781">
        <v>7</v>
      </c>
      <c r="C118" s="901" t="s">
        <v>704</v>
      </c>
      <c r="D118" s="800" t="s">
        <v>82</v>
      </c>
      <c r="E118" s="800" t="s">
        <v>393</v>
      </c>
      <c r="F118" s="787"/>
      <c r="G118" s="900">
        <v>45243</v>
      </c>
      <c r="H118" s="900">
        <v>45246</v>
      </c>
      <c r="I118" s="899" t="s">
        <v>693</v>
      </c>
      <c r="J118" s="786"/>
      <c r="K118" s="899" t="s">
        <v>694</v>
      </c>
      <c r="L118" s="787" t="s">
        <v>62</v>
      </c>
    </row>
    <row r="119" spans="1:13" ht="12.9" customHeight="1">
      <c r="A119" s="781">
        <f t="shared" si="1"/>
        <v>109</v>
      </c>
      <c r="B119" s="781">
        <v>8</v>
      </c>
      <c r="C119" s="800" t="s">
        <v>708</v>
      </c>
      <c r="D119" s="800" t="s">
        <v>709</v>
      </c>
      <c r="E119" s="800" t="s">
        <v>393</v>
      </c>
      <c r="F119" s="787"/>
      <c r="G119" s="900">
        <v>45248</v>
      </c>
      <c r="H119" s="900">
        <v>45258</v>
      </c>
      <c r="I119" s="899" t="s">
        <v>693</v>
      </c>
      <c r="J119" s="786"/>
      <c r="K119" s="899" t="s">
        <v>60</v>
      </c>
      <c r="L119" s="787" t="s">
        <v>62</v>
      </c>
    </row>
    <row r="120" spans="1:13" ht="12.9" customHeight="1">
      <c r="A120" s="781"/>
      <c r="B120" s="793">
        <v>45261</v>
      </c>
      <c r="C120" s="781"/>
      <c r="D120" s="787"/>
      <c r="E120" s="787"/>
      <c r="F120" s="787"/>
      <c r="G120" s="792"/>
      <c r="H120" s="787"/>
      <c r="I120" s="786"/>
      <c r="J120" s="786"/>
      <c r="K120" s="787"/>
      <c r="L120" s="787"/>
    </row>
    <row r="121" spans="1:13" ht="12.9" customHeight="1">
      <c r="A121" s="781">
        <v>110</v>
      </c>
      <c r="B121" s="781">
        <v>1</v>
      </c>
      <c r="C121" s="787" t="s">
        <v>892</v>
      </c>
      <c r="D121" s="787" t="s">
        <v>82</v>
      </c>
      <c r="E121" s="787" t="s">
        <v>143</v>
      </c>
      <c r="F121" s="787" t="s">
        <v>893</v>
      </c>
      <c r="G121" s="792" t="s">
        <v>894</v>
      </c>
      <c r="H121" s="787" t="s">
        <v>895</v>
      </c>
      <c r="I121" s="786" t="s">
        <v>59</v>
      </c>
      <c r="J121" s="786" t="s">
        <v>75</v>
      </c>
      <c r="K121" s="787" t="s">
        <v>61</v>
      </c>
      <c r="L121" s="787" t="s">
        <v>62</v>
      </c>
    </row>
    <row r="122" spans="1:13" ht="12.9" customHeight="1">
      <c r="A122" s="781">
        <f t="shared" si="1"/>
        <v>111</v>
      </c>
      <c r="B122" s="781">
        <v>2</v>
      </c>
      <c r="C122" s="787" t="s">
        <v>314</v>
      </c>
      <c r="D122" s="783" t="s">
        <v>82</v>
      </c>
      <c r="E122" s="783" t="s">
        <v>101</v>
      </c>
      <c r="F122" s="783" t="s">
        <v>811</v>
      </c>
      <c r="G122" s="792" t="s">
        <v>706</v>
      </c>
      <c r="H122" s="787" t="s">
        <v>896</v>
      </c>
      <c r="I122" s="786" t="s">
        <v>897</v>
      </c>
      <c r="J122" s="786" t="s">
        <v>75</v>
      </c>
      <c r="K122" s="786" t="s">
        <v>61</v>
      </c>
      <c r="L122" s="787" t="s">
        <v>62</v>
      </c>
    </row>
    <row r="123" spans="1:13" ht="12.9" customHeight="1">
      <c r="A123" s="781">
        <f t="shared" si="1"/>
        <v>112</v>
      </c>
      <c r="B123" s="781">
        <v>3</v>
      </c>
      <c r="C123" s="787" t="s">
        <v>898</v>
      </c>
      <c r="D123" s="787" t="s">
        <v>64</v>
      </c>
      <c r="E123" s="787" t="s">
        <v>101</v>
      </c>
      <c r="F123" s="787" t="s">
        <v>711</v>
      </c>
      <c r="G123" s="792" t="s">
        <v>896</v>
      </c>
      <c r="H123" s="787" t="s">
        <v>501</v>
      </c>
      <c r="I123" s="786" t="s">
        <v>838</v>
      </c>
      <c r="J123" s="786" t="s">
        <v>75</v>
      </c>
      <c r="K123" s="787" t="s">
        <v>61</v>
      </c>
      <c r="L123" s="787" t="s">
        <v>62</v>
      </c>
    </row>
    <row r="124" spans="1:13" ht="12.9" customHeight="1">
      <c r="A124" s="781">
        <f t="shared" si="1"/>
        <v>113</v>
      </c>
      <c r="B124" s="781">
        <v>4</v>
      </c>
      <c r="C124" s="787" t="s">
        <v>899</v>
      </c>
      <c r="D124" s="787" t="s">
        <v>900</v>
      </c>
      <c r="E124" s="787" t="s">
        <v>143</v>
      </c>
      <c r="F124" s="787" t="s">
        <v>894</v>
      </c>
      <c r="G124" s="792" t="s">
        <v>895</v>
      </c>
      <c r="H124" s="787" t="s">
        <v>57</v>
      </c>
      <c r="I124" s="786" t="s">
        <v>693</v>
      </c>
      <c r="J124" s="786" t="s">
        <v>60</v>
      </c>
      <c r="K124" s="787" t="s">
        <v>695</v>
      </c>
      <c r="L124" s="787" t="s">
        <v>62</v>
      </c>
      <c r="M124" s="333">
        <f>265-108</f>
        <v>157</v>
      </c>
    </row>
    <row r="125" spans="1:13" ht="12.9" customHeight="1">
      <c r="A125" s="781">
        <f t="shared" si="1"/>
        <v>114</v>
      </c>
      <c r="B125" s="781">
        <v>5</v>
      </c>
      <c r="C125" s="787" t="s">
        <v>550</v>
      </c>
      <c r="D125" s="787" t="s">
        <v>900</v>
      </c>
      <c r="E125" s="787" t="s">
        <v>55</v>
      </c>
      <c r="F125" s="787" t="s">
        <v>501</v>
      </c>
      <c r="G125" s="792" t="s">
        <v>56</v>
      </c>
      <c r="H125" s="787" t="s">
        <v>58</v>
      </c>
      <c r="I125" s="786" t="s">
        <v>838</v>
      </c>
      <c r="J125" s="786" t="s">
        <v>75</v>
      </c>
      <c r="K125" s="787" t="s">
        <v>61</v>
      </c>
      <c r="L125" s="787" t="s">
        <v>62</v>
      </c>
    </row>
    <row r="126" spans="1:13" ht="12.9" customHeight="1">
      <c r="A126" s="781">
        <f t="shared" si="1"/>
        <v>115</v>
      </c>
      <c r="B126" s="781">
        <v>6</v>
      </c>
      <c r="C126" s="787" t="s">
        <v>345</v>
      </c>
      <c r="D126" s="787" t="s">
        <v>900</v>
      </c>
      <c r="E126" s="787" t="s">
        <v>143</v>
      </c>
      <c r="F126" s="787" t="s">
        <v>57</v>
      </c>
      <c r="G126" s="792" t="s">
        <v>66</v>
      </c>
      <c r="H126" s="787" t="s">
        <v>74</v>
      </c>
      <c r="I126" s="786" t="s">
        <v>838</v>
      </c>
      <c r="J126" s="786" t="s">
        <v>75</v>
      </c>
      <c r="K126" s="787" t="s">
        <v>61</v>
      </c>
      <c r="L126" s="787" t="s">
        <v>62</v>
      </c>
    </row>
    <row r="127" spans="1:13" ht="12.9" customHeight="1">
      <c r="A127" s="781">
        <f t="shared" si="1"/>
        <v>116</v>
      </c>
      <c r="B127" s="787">
        <v>7</v>
      </c>
      <c r="C127" s="787" t="s">
        <v>901</v>
      </c>
      <c r="D127" s="787" t="s">
        <v>154</v>
      </c>
      <c r="E127" s="787" t="s">
        <v>143</v>
      </c>
      <c r="F127" s="787" t="s">
        <v>84</v>
      </c>
      <c r="G127" s="792" t="s">
        <v>95</v>
      </c>
      <c r="H127" s="787" t="s">
        <v>109</v>
      </c>
      <c r="I127" s="787" t="s">
        <v>902</v>
      </c>
      <c r="J127" s="785" t="s">
        <v>816</v>
      </c>
      <c r="K127" s="787" t="s">
        <v>695</v>
      </c>
      <c r="L127" s="787" t="s">
        <v>62</v>
      </c>
    </row>
    <row r="128" spans="1:13" ht="12.9" customHeight="1">
      <c r="A128" s="781">
        <f t="shared" si="1"/>
        <v>117</v>
      </c>
      <c r="B128" s="781">
        <v>8</v>
      </c>
      <c r="C128" s="800" t="s">
        <v>714</v>
      </c>
      <c r="D128" s="800" t="s">
        <v>82</v>
      </c>
      <c r="E128" s="800" t="s">
        <v>393</v>
      </c>
      <c r="F128" s="787"/>
      <c r="G128" s="900">
        <v>45258</v>
      </c>
      <c r="H128" s="900">
        <v>45264</v>
      </c>
      <c r="I128" s="899" t="s">
        <v>693</v>
      </c>
      <c r="J128" s="785"/>
      <c r="K128" s="899" t="s">
        <v>60</v>
      </c>
      <c r="L128" s="787" t="s">
        <v>62</v>
      </c>
    </row>
    <row r="129" spans="1:12" ht="12.9" customHeight="1">
      <c r="A129" s="781">
        <f t="shared" si="1"/>
        <v>118</v>
      </c>
      <c r="B129" s="781">
        <v>9</v>
      </c>
      <c r="C129" s="808" t="s">
        <v>2066</v>
      </c>
      <c r="D129" s="800" t="s">
        <v>82</v>
      </c>
      <c r="E129" s="800" t="s">
        <v>393</v>
      </c>
      <c r="F129" s="787"/>
      <c r="G129" s="900">
        <v>45279</v>
      </c>
      <c r="H129" s="900">
        <v>45286</v>
      </c>
      <c r="I129" s="899" t="s">
        <v>2423</v>
      </c>
      <c r="J129" s="785"/>
      <c r="K129" s="899" t="s">
        <v>2426</v>
      </c>
      <c r="L129" s="787" t="s">
        <v>62</v>
      </c>
    </row>
    <row r="130" spans="1:12" ht="12.9" customHeight="1">
      <c r="A130" s="781">
        <f t="shared" si="1"/>
        <v>119</v>
      </c>
      <c r="B130" s="781">
        <v>10</v>
      </c>
      <c r="C130" s="901" t="s">
        <v>2046</v>
      </c>
      <c r="D130" s="800" t="s">
        <v>82</v>
      </c>
      <c r="E130" s="800" t="s">
        <v>101</v>
      </c>
      <c r="F130" s="787"/>
      <c r="G130" s="900">
        <v>45283</v>
      </c>
      <c r="H130" s="900">
        <v>45289</v>
      </c>
      <c r="I130" s="899" t="s">
        <v>2424</v>
      </c>
      <c r="J130" s="785"/>
      <c r="K130" s="899" t="s">
        <v>2427</v>
      </c>
      <c r="L130" s="787" t="s">
        <v>62</v>
      </c>
    </row>
    <row r="131" spans="1:12" ht="12.9" customHeight="1">
      <c r="A131" s="781">
        <f t="shared" si="1"/>
        <v>120</v>
      </c>
      <c r="B131" s="781">
        <v>11</v>
      </c>
      <c r="C131" s="808" t="s">
        <v>2087</v>
      </c>
      <c r="D131" s="800" t="s">
        <v>64</v>
      </c>
      <c r="E131" s="800" t="s">
        <v>393</v>
      </c>
      <c r="F131" s="787"/>
      <c r="G131" s="900">
        <v>45283</v>
      </c>
      <c r="H131" s="900">
        <v>45288</v>
      </c>
      <c r="I131" s="899" t="s">
        <v>2425</v>
      </c>
      <c r="J131" s="785"/>
      <c r="K131" s="899" t="s">
        <v>2427</v>
      </c>
      <c r="L131" s="787" t="s">
        <v>62</v>
      </c>
    </row>
    <row r="132" spans="1:12" ht="12.9" customHeight="1">
      <c r="A132" s="781">
        <f t="shared" si="1"/>
        <v>121</v>
      </c>
      <c r="B132" s="781">
        <v>12</v>
      </c>
      <c r="C132" s="808" t="s">
        <v>2082</v>
      </c>
      <c r="D132" s="800" t="s">
        <v>54</v>
      </c>
      <c r="E132" s="800" t="s">
        <v>393</v>
      </c>
      <c r="F132" s="787"/>
      <c r="G132" s="900">
        <v>45287</v>
      </c>
      <c r="H132" s="900">
        <v>45290</v>
      </c>
      <c r="I132" s="899" t="s">
        <v>2423</v>
      </c>
      <c r="J132" s="785"/>
      <c r="K132" s="899" t="s">
        <v>2427</v>
      </c>
      <c r="L132" s="787" t="s">
        <v>62</v>
      </c>
    </row>
    <row r="133" spans="1:12" ht="12.9" customHeight="1">
      <c r="A133" s="781">
        <f t="shared" si="1"/>
        <v>122</v>
      </c>
      <c r="B133" s="781">
        <v>13</v>
      </c>
      <c r="C133" s="901" t="s">
        <v>2086</v>
      </c>
      <c r="D133" s="800" t="s">
        <v>64</v>
      </c>
      <c r="E133" s="800" t="s">
        <v>393</v>
      </c>
      <c r="F133" s="787"/>
      <c r="G133" s="900">
        <v>45288</v>
      </c>
      <c r="H133" s="900">
        <v>45290</v>
      </c>
      <c r="I133" s="899" t="s">
        <v>2425</v>
      </c>
      <c r="J133" s="785"/>
      <c r="K133" s="899" t="s">
        <v>2427</v>
      </c>
      <c r="L133" s="787" t="s">
        <v>62</v>
      </c>
    </row>
    <row r="134" spans="1:12" ht="12.9" customHeight="1">
      <c r="A134" s="781">
        <f t="shared" si="1"/>
        <v>123</v>
      </c>
      <c r="B134" s="787">
        <v>14</v>
      </c>
      <c r="C134" s="902" t="s">
        <v>2084</v>
      </c>
      <c r="D134" s="800" t="s">
        <v>82</v>
      </c>
      <c r="E134" s="800" t="s">
        <v>393</v>
      </c>
      <c r="F134" s="787"/>
      <c r="G134" s="903">
        <v>45289</v>
      </c>
      <c r="H134" s="900">
        <v>45291</v>
      </c>
      <c r="I134" s="899" t="s">
        <v>2423</v>
      </c>
      <c r="J134" s="785"/>
      <c r="K134" s="899" t="s">
        <v>2428</v>
      </c>
      <c r="L134" s="787" t="s">
        <v>62</v>
      </c>
    </row>
    <row r="135" spans="1:12" ht="12.9" customHeight="1">
      <c r="A135" s="781">
        <f t="shared" si="1"/>
        <v>124</v>
      </c>
      <c r="B135" s="781">
        <v>15</v>
      </c>
      <c r="C135" s="901" t="s">
        <v>2047</v>
      </c>
      <c r="D135" s="800" t="s">
        <v>54</v>
      </c>
      <c r="E135" s="800" t="s">
        <v>55</v>
      </c>
      <c r="F135" s="787"/>
      <c r="G135" s="900">
        <v>45287</v>
      </c>
      <c r="H135" s="900">
        <v>45291</v>
      </c>
      <c r="I135" s="899" t="s">
        <v>2424</v>
      </c>
      <c r="J135" s="785"/>
      <c r="K135" s="899" t="s">
        <v>2427</v>
      </c>
      <c r="L135" s="787" t="s">
        <v>62</v>
      </c>
    </row>
    <row r="136" spans="1:12" ht="12.9" customHeight="1">
      <c r="A136" s="781"/>
      <c r="B136" s="793">
        <v>45292</v>
      </c>
      <c r="C136" s="787"/>
      <c r="D136" s="787"/>
      <c r="E136" s="787"/>
      <c r="F136" s="787"/>
      <c r="G136" s="792"/>
      <c r="H136" s="787"/>
      <c r="I136" s="787"/>
      <c r="J136" s="785"/>
      <c r="K136" s="787"/>
      <c r="L136" s="787"/>
    </row>
    <row r="137" spans="1:12" ht="12.9" customHeight="1">
      <c r="A137" s="781">
        <v>125</v>
      </c>
      <c r="B137" s="787">
        <v>1</v>
      </c>
      <c r="C137" s="787" t="s">
        <v>903</v>
      </c>
      <c r="D137" s="787" t="s">
        <v>154</v>
      </c>
      <c r="E137" s="787" t="s">
        <v>143</v>
      </c>
      <c r="F137" s="787" t="s">
        <v>106</v>
      </c>
      <c r="G137" s="792" t="s">
        <v>120</v>
      </c>
      <c r="H137" s="787" t="s">
        <v>125</v>
      </c>
      <c r="I137" s="787" t="s">
        <v>902</v>
      </c>
      <c r="J137" s="785" t="s">
        <v>323</v>
      </c>
      <c r="K137" s="787" t="s">
        <v>695</v>
      </c>
      <c r="L137" s="787" t="s">
        <v>62</v>
      </c>
    </row>
    <row r="138" spans="1:12" ht="12.9" customHeight="1">
      <c r="A138" s="781">
        <f t="shared" ref="A138:A200" si="2">A137+1</f>
        <v>126</v>
      </c>
      <c r="B138" s="787">
        <v>2</v>
      </c>
      <c r="C138" s="787" t="s">
        <v>904</v>
      </c>
      <c r="D138" s="787" t="s">
        <v>154</v>
      </c>
      <c r="E138" s="787" t="s">
        <v>143</v>
      </c>
      <c r="F138" s="787" t="s">
        <v>112</v>
      </c>
      <c r="G138" s="792" t="s">
        <v>123</v>
      </c>
      <c r="H138" s="787" t="s">
        <v>144</v>
      </c>
      <c r="I138" s="787" t="s">
        <v>902</v>
      </c>
      <c r="J138" s="785" t="s">
        <v>323</v>
      </c>
      <c r="K138" s="787" t="s">
        <v>695</v>
      </c>
      <c r="L138" s="787" t="s">
        <v>62</v>
      </c>
    </row>
    <row r="139" spans="1:12" ht="12.9" customHeight="1">
      <c r="A139" s="781">
        <f t="shared" si="2"/>
        <v>127</v>
      </c>
      <c r="B139" s="787">
        <v>3</v>
      </c>
      <c r="C139" s="787" t="s">
        <v>905</v>
      </c>
      <c r="D139" s="787" t="s">
        <v>900</v>
      </c>
      <c r="E139" s="787" t="s">
        <v>143</v>
      </c>
      <c r="F139" s="787" t="s">
        <v>123</v>
      </c>
      <c r="G139" s="792" t="s">
        <v>140</v>
      </c>
      <c r="H139" s="787" t="s">
        <v>159</v>
      </c>
      <c r="I139" s="787" t="s">
        <v>902</v>
      </c>
      <c r="J139" s="785" t="s">
        <v>323</v>
      </c>
      <c r="K139" s="787" t="s">
        <v>695</v>
      </c>
      <c r="L139" s="787" t="s">
        <v>62</v>
      </c>
    </row>
    <row r="140" spans="1:12" ht="12.9" customHeight="1">
      <c r="A140" s="781">
        <f t="shared" si="2"/>
        <v>128</v>
      </c>
      <c r="B140" s="787">
        <v>4</v>
      </c>
      <c r="C140" s="787" t="s">
        <v>906</v>
      </c>
      <c r="D140" s="787" t="s">
        <v>157</v>
      </c>
      <c r="E140" s="787" t="s">
        <v>143</v>
      </c>
      <c r="F140" s="787" t="s">
        <v>165</v>
      </c>
      <c r="G140" s="792" t="s">
        <v>174</v>
      </c>
      <c r="H140" s="787" t="s">
        <v>182</v>
      </c>
      <c r="I140" s="787" t="s">
        <v>902</v>
      </c>
      <c r="J140" s="785" t="s">
        <v>323</v>
      </c>
      <c r="K140" s="787" t="s">
        <v>695</v>
      </c>
      <c r="L140" s="787" t="s">
        <v>62</v>
      </c>
    </row>
    <row r="141" spans="1:12" ht="12.9" customHeight="1">
      <c r="A141" s="781">
        <f t="shared" si="2"/>
        <v>129</v>
      </c>
      <c r="B141" s="787">
        <v>5</v>
      </c>
      <c r="C141" s="787" t="s">
        <v>907</v>
      </c>
      <c r="D141" s="787" t="s">
        <v>900</v>
      </c>
      <c r="E141" s="787" t="s">
        <v>143</v>
      </c>
      <c r="F141" s="787"/>
      <c r="G141" s="792" t="s">
        <v>175</v>
      </c>
      <c r="H141" s="787" t="s">
        <v>189</v>
      </c>
      <c r="I141" s="786" t="s">
        <v>838</v>
      </c>
      <c r="J141" s="785"/>
      <c r="K141" s="787" t="s">
        <v>695</v>
      </c>
      <c r="L141" s="787" t="s">
        <v>62</v>
      </c>
    </row>
    <row r="142" spans="1:12" ht="12.9" customHeight="1">
      <c r="A142" s="781">
        <f t="shared" si="2"/>
        <v>130</v>
      </c>
      <c r="B142" s="787">
        <v>6</v>
      </c>
      <c r="C142" s="787" t="s">
        <v>908</v>
      </c>
      <c r="D142" s="787" t="s">
        <v>203</v>
      </c>
      <c r="E142" s="787" t="s">
        <v>143</v>
      </c>
      <c r="F142" s="787" t="s">
        <v>165</v>
      </c>
      <c r="G142" s="792" t="s">
        <v>178</v>
      </c>
      <c r="H142" s="787" t="s">
        <v>193</v>
      </c>
      <c r="I142" s="798" t="s">
        <v>909</v>
      </c>
      <c r="J142" s="785" t="s">
        <v>816</v>
      </c>
      <c r="K142" s="787" t="s">
        <v>695</v>
      </c>
      <c r="L142" s="787" t="s">
        <v>62</v>
      </c>
    </row>
    <row r="143" spans="1:12" ht="12.9" customHeight="1">
      <c r="A143" s="781">
        <f t="shared" si="2"/>
        <v>131</v>
      </c>
      <c r="B143" s="787">
        <v>7</v>
      </c>
      <c r="C143" s="787" t="s">
        <v>213</v>
      </c>
      <c r="D143" s="787" t="s">
        <v>910</v>
      </c>
      <c r="E143" s="787" t="s">
        <v>55</v>
      </c>
      <c r="F143" s="787" t="s">
        <v>175</v>
      </c>
      <c r="G143" s="792" t="s">
        <v>191</v>
      </c>
      <c r="H143" s="787" t="s">
        <v>193</v>
      </c>
      <c r="I143" s="787" t="s">
        <v>258</v>
      </c>
      <c r="J143" s="785"/>
      <c r="K143" s="787" t="s">
        <v>69</v>
      </c>
      <c r="L143" s="787" t="s">
        <v>62</v>
      </c>
    </row>
    <row r="144" spans="1:12" ht="12.9" customHeight="1">
      <c r="A144" s="781">
        <f t="shared" si="2"/>
        <v>132</v>
      </c>
      <c r="B144" s="787">
        <v>8</v>
      </c>
      <c r="C144" s="787" t="s">
        <v>103</v>
      </c>
      <c r="D144" s="787" t="s">
        <v>910</v>
      </c>
      <c r="E144" s="787" t="s">
        <v>55</v>
      </c>
      <c r="F144" s="787" t="s">
        <v>193</v>
      </c>
      <c r="G144" s="792" t="s">
        <v>193</v>
      </c>
      <c r="H144" s="787" t="s">
        <v>196</v>
      </c>
      <c r="I144" s="787" t="s">
        <v>258</v>
      </c>
      <c r="J144" s="785"/>
      <c r="K144" s="787" t="s">
        <v>69</v>
      </c>
      <c r="L144" s="787" t="s">
        <v>62</v>
      </c>
    </row>
    <row r="145" spans="1:12" ht="12.9" customHeight="1">
      <c r="A145" s="781">
        <f t="shared" si="2"/>
        <v>133</v>
      </c>
      <c r="B145" s="787">
        <v>9</v>
      </c>
      <c r="C145" s="901" t="s">
        <v>2059</v>
      </c>
      <c r="D145" s="800" t="s">
        <v>82</v>
      </c>
      <c r="E145" s="800" t="s">
        <v>101</v>
      </c>
      <c r="F145" s="787"/>
      <c r="G145" s="900">
        <v>45292</v>
      </c>
      <c r="H145" s="900">
        <v>45304</v>
      </c>
      <c r="I145" s="899" t="s">
        <v>2429</v>
      </c>
      <c r="J145" s="785"/>
      <c r="K145" s="899" t="s">
        <v>2427</v>
      </c>
      <c r="L145" s="787" t="s">
        <v>62</v>
      </c>
    </row>
    <row r="146" spans="1:12" ht="12.9" customHeight="1">
      <c r="A146" s="781">
        <f t="shared" si="2"/>
        <v>134</v>
      </c>
      <c r="B146" s="787">
        <v>10</v>
      </c>
      <c r="C146" s="901" t="s">
        <v>2091</v>
      </c>
      <c r="D146" s="800" t="s">
        <v>64</v>
      </c>
      <c r="E146" s="800" t="s">
        <v>393</v>
      </c>
      <c r="F146" s="787"/>
      <c r="G146" s="900">
        <v>45295</v>
      </c>
      <c r="H146" s="900">
        <v>45305</v>
      </c>
      <c r="I146" s="899" t="s">
        <v>2425</v>
      </c>
      <c r="J146" s="785"/>
      <c r="K146" s="899" t="s">
        <v>2428</v>
      </c>
      <c r="L146" s="787" t="s">
        <v>62</v>
      </c>
    </row>
    <row r="147" spans="1:12" ht="12.9" customHeight="1">
      <c r="A147" s="781">
        <f t="shared" si="2"/>
        <v>135</v>
      </c>
      <c r="B147" s="787">
        <v>11</v>
      </c>
      <c r="C147" s="901" t="s">
        <v>2096</v>
      </c>
      <c r="D147" s="800" t="s">
        <v>270</v>
      </c>
      <c r="E147" s="800" t="s">
        <v>393</v>
      </c>
      <c r="F147" s="787"/>
      <c r="G147" s="900">
        <v>45303</v>
      </c>
      <c r="H147" s="900">
        <v>45310</v>
      </c>
      <c r="I147" s="899" t="s">
        <v>2425</v>
      </c>
      <c r="J147" s="785"/>
      <c r="K147" s="899" t="s">
        <v>2428</v>
      </c>
      <c r="L147" s="787" t="s">
        <v>62</v>
      </c>
    </row>
    <row r="148" spans="1:12" ht="12.9" customHeight="1">
      <c r="A148" s="781">
        <f t="shared" si="2"/>
        <v>136</v>
      </c>
      <c r="B148" s="787">
        <v>12</v>
      </c>
      <c r="C148" s="901" t="s">
        <v>1238</v>
      </c>
      <c r="D148" s="800" t="s">
        <v>270</v>
      </c>
      <c r="E148" s="800" t="s">
        <v>393</v>
      </c>
      <c r="F148" s="787"/>
      <c r="G148" s="900">
        <v>45302</v>
      </c>
      <c r="H148" s="900">
        <v>45316</v>
      </c>
      <c r="I148" s="899" t="s">
        <v>2424</v>
      </c>
      <c r="J148" s="785"/>
      <c r="K148" s="899" t="s">
        <v>2427</v>
      </c>
      <c r="L148" s="787" t="s">
        <v>62</v>
      </c>
    </row>
    <row r="149" spans="1:12" ht="12.9" customHeight="1">
      <c r="A149" s="781">
        <f t="shared" si="2"/>
        <v>137</v>
      </c>
      <c r="B149" s="787">
        <v>13</v>
      </c>
      <c r="C149" s="901" t="s">
        <v>2097</v>
      </c>
      <c r="D149" s="800" t="s">
        <v>82</v>
      </c>
      <c r="E149" s="800" t="s">
        <v>393</v>
      </c>
      <c r="F149" s="787"/>
      <c r="G149" s="900">
        <v>45311</v>
      </c>
      <c r="H149" s="900">
        <v>45319</v>
      </c>
      <c r="I149" s="899" t="s">
        <v>2425</v>
      </c>
      <c r="J149" s="785"/>
      <c r="K149" s="899" t="s">
        <v>2428</v>
      </c>
      <c r="L149" s="787" t="s">
        <v>62</v>
      </c>
    </row>
    <row r="150" spans="1:12" ht="12.9" customHeight="1">
      <c r="A150" s="781">
        <f t="shared" si="2"/>
        <v>138</v>
      </c>
      <c r="B150" s="787">
        <v>14</v>
      </c>
      <c r="C150" s="901" t="s">
        <v>2061</v>
      </c>
      <c r="D150" s="800" t="s">
        <v>82</v>
      </c>
      <c r="E150" s="800" t="s">
        <v>101</v>
      </c>
      <c r="F150" s="787"/>
      <c r="G150" s="900">
        <v>45316</v>
      </c>
      <c r="H150" s="900">
        <v>45321</v>
      </c>
      <c r="I150" s="899" t="s">
        <v>2430</v>
      </c>
      <c r="J150" s="785"/>
      <c r="K150" s="899" t="s">
        <v>2427</v>
      </c>
      <c r="L150" s="787" t="s">
        <v>62</v>
      </c>
    </row>
    <row r="151" spans="1:12" ht="12.9" customHeight="1">
      <c r="A151" s="781">
        <f t="shared" si="2"/>
        <v>139</v>
      </c>
      <c r="B151" s="787">
        <v>15</v>
      </c>
      <c r="C151" s="901" t="s">
        <v>2085</v>
      </c>
      <c r="D151" s="800" t="s">
        <v>54</v>
      </c>
      <c r="E151" s="800" t="s">
        <v>393</v>
      </c>
      <c r="F151" s="787"/>
      <c r="G151" s="900">
        <v>45311</v>
      </c>
      <c r="H151" s="900">
        <v>45322</v>
      </c>
      <c r="I151" s="899" t="s">
        <v>2423</v>
      </c>
      <c r="J151" s="785"/>
      <c r="K151" s="899" t="s">
        <v>2428</v>
      </c>
      <c r="L151" s="787" t="s">
        <v>62</v>
      </c>
    </row>
    <row r="152" spans="1:12" ht="12.9" customHeight="1">
      <c r="A152" s="781">
        <f t="shared" si="2"/>
        <v>140</v>
      </c>
      <c r="B152" s="787">
        <v>16</v>
      </c>
      <c r="C152" s="901" t="s">
        <v>2411</v>
      </c>
      <c r="D152" s="800" t="s">
        <v>64</v>
      </c>
      <c r="E152" s="800" t="s">
        <v>393</v>
      </c>
      <c r="F152" s="787"/>
      <c r="G152" s="900">
        <v>45318</v>
      </c>
      <c r="H152" s="900">
        <v>45322</v>
      </c>
      <c r="I152" s="899" t="s">
        <v>2425</v>
      </c>
      <c r="J152" s="785"/>
      <c r="K152" s="899" t="s">
        <v>2428</v>
      </c>
      <c r="L152" s="787" t="s">
        <v>62</v>
      </c>
    </row>
    <row r="153" spans="1:12" ht="12.9" customHeight="1">
      <c r="A153" s="781"/>
      <c r="B153" s="799" t="s">
        <v>198</v>
      </c>
      <c r="C153" s="787"/>
      <c r="D153" s="787"/>
      <c r="E153" s="787"/>
      <c r="F153" s="787"/>
      <c r="G153" s="792"/>
      <c r="H153" s="787"/>
      <c r="I153" s="798"/>
      <c r="J153" s="785"/>
      <c r="K153" s="787"/>
      <c r="L153" s="787"/>
    </row>
    <row r="154" spans="1:12" ht="12.9" customHeight="1">
      <c r="A154" s="781">
        <v>141</v>
      </c>
      <c r="B154" s="787">
        <v>1</v>
      </c>
      <c r="C154" s="787" t="s">
        <v>911</v>
      </c>
      <c r="D154" s="787" t="s">
        <v>203</v>
      </c>
      <c r="E154" s="787" t="s">
        <v>143</v>
      </c>
      <c r="F154" s="787" t="s">
        <v>169</v>
      </c>
      <c r="G154" s="792" t="s">
        <v>189</v>
      </c>
      <c r="H154" s="787" t="s">
        <v>200</v>
      </c>
      <c r="I154" s="787" t="s">
        <v>902</v>
      </c>
      <c r="J154" s="785"/>
      <c r="K154" s="787" t="s">
        <v>695</v>
      </c>
      <c r="L154" s="787" t="s">
        <v>62</v>
      </c>
    </row>
    <row r="155" spans="1:12" ht="12.9" customHeight="1">
      <c r="A155" s="781">
        <f t="shared" si="2"/>
        <v>142</v>
      </c>
      <c r="B155" s="787">
        <v>2</v>
      </c>
      <c r="C155" s="787" t="s">
        <v>559</v>
      </c>
      <c r="D155" s="787" t="s">
        <v>912</v>
      </c>
      <c r="E155" s="787" t="s">
        <v>55</v>
      </c>
      <c r="F155" s="787" t="s">
        <v>188</v>
      </c>
      <c r="G155" s="792" t="s">
        <v>191</v>
      </c>
      <c r="H155" s="787" t="s">
        <v>201</v>
      </c>
      <c r="I155" s="786" t="s">
        <v>838</v>
      </c>
      <c r="J155" s="785"/>
      <c r="K155" s="787" t="s">
        <v>61</v>
      </c>
      <c r="L155" s="787" t="s">
        <v>62</v>
      </c>
    </row>
    <row r="156" spans="1:12" ht="12.9" customHeight="1">
      <c r="A156" s="781">
        <f t="shared" si="2"/>
        <v>143</v>
      </c>
      <c r="B156" s="787">
        <v>3</v>
      </c>
      <c r="C156" s="787" t="s">
        <v>611</v>
      </c>
      <c r="D156" s="787" t="s">
        <v>231</v>
      </c>
      <c r="E156" s="787" t="s">
        <v>55</v>
      </c>
      <c r="F156" s="787" t="s">
        <v>188</v>
      </c>
      <c r="G156" s="792" t="s">
        <v>120</v>
      </c>
      <c r="H156" s="787" t="s">
        <v>215</v>
      </c>
      <c r="I156" s="787" t="s">
        <v>59</v>
      </c>
      <c r="J156" s="785"/>
      <c r="K156" s="787" t="s">
        <v>61</v>
      </c>
      <c r="L156" s="787" t="s">
        <v>62</v>
      </c>
    </row>
    <row r="157" spans="1:12" ht="12.9" customHeight="1">
      <c r="A157" s="781">
        <f t="shared" si="2"/>
        <v>144</v>
      </c>
      <c r="B157" s="787">
        <v>4</v>
      </c>
      <c r="C157" s="787" t="s">
        <v>913</v>
      </c>
      <c r="D157" s="787" t="s">
        <v>157</v>
      </c>
      <c r="E157" s="787" t="s">
        <v>143</v>
      </c>
      <c r="F157" s="787" t="s">
        <v>188</v>
      </c>
      <c r="G157" s="792" t="s">
        <v>196</v>
      </c>
      <c r="H157" s="787" t="s">
        <v>215</v>
      </c>
      <c r="I157" s="798" t="s">
        <v>909</v>
      </c>
      <c r="J157" s="785" t="s">
        <v>816</v>
      </c>
      <c r="K157" s="787" t="s">
        <v>695</v>
      </c>
      <c r="L157" s="787" t="s">
        <v>62</v>
      </c>
    </row>
    <row r="158" spans="1:12" ht="12.9" customHeight="1">
      <c r="A158" s="781">
        <f t="shared" si="2"/>
        <v>145</v>
      </c>
      <c r="B158" s="787">
        <v>5</v>
      </c>
      <c r="C158" s="787" t="s">
        <v>914</v>
      </c>
      <c r="D158" s="787" t="s">
        <v>486</v>
      </c>
      <c r="E158" s="787" t="s">
        <v>143</v>
      </c>
      <c r="F158" s="787" t="s">
        <v>178</v>
      </c>
      <c r="G158" s="792" t="s">
        <v>201</v>
      </c>
      <c r="H158" s="787" t="s">
        <v>210</v>
      </c>
      <c r="I158" s="787" t="s">
        <v>902</v>
      </c>
      <c r="J158" s="785"/>
      <c r="K158" s="787" t="s">
        <v>695</v>
      </c>
      <c r="L158" s="787" t="s">
        <v>62</v>
      </c>
    </row>
    <row r="159" spans="1:12" ht="12.9" customHeight="1">
      <c r="A159" s="781">
        <f t="shared" si="2"/>
        <v>146</v>
      </c>
      <c r="B159" s="787">
        <v>6</v>
      </c>
      <c r="C159" s="787" t="s">
        <v>167</v>
      </c>
      <c r="D159" s="787" t="s">
        <v>82</v>
      </c>
      <c r="E159" s="787" t="s">
        <v>55</v>
      </c>
      <c r="F159" s="787"/>
      <c r="G159" s="792" t="s">
        <v>232</v>
      </c>
      <c r="H159" s="787" t="s">
        <v>237</v>
      </c>
      <c r="I159" s="787" t="s">
        <v>258</v>
      </c>
      <c r="J159" s="785" t="s">
        <v>233</v>
      </c>
      <c r="K159" s="787" t="s">
        <v>69</v>
      </c>
      <c r="L159" s="787" t="s">
        <v>62</v>
      </c>
    </row>
    <row r="160" spans="1:12" ht="12.9" customHeight="1">
      <c r="A160" s="781">
        <f t="shared" si="2"/>
        <v>147</v>
      </c>
      <c r="B160" s="787">
        <v>7</v>
      </c>
      <c r="C160" s="787" t="s">
        <v>915</v>
      </c>
      <c r="D160" s="787" t="s">
        <v>916</v>
      </c>
      <c r="E160" s="787" t="s">
        <v>143</v>
      </c>
      <c r="F160" s="787" t="s">
        <v>207</v>
      </c>
      <c r="G160" s="792" t="s">
        <v>220</v>
      </c>
      <c r="H160" s="787" t="s">
        <v>251</v>
      </c>
      <c r="I160" s="787" t="s">
        <v>902</v>
      </c>
      <c r="J160" s="785" t="s">
        <v>323</v>
      </c>
      <c r="K160" s="787"/>
      <c r="L160" s="787" t="s">
        <v>62</v>
      </c>
    </row>
    <row r="161" spans="1:12" ht="12.9" customHeight="1">
      <c r="A161" s="781">
        <f t="shared" si="2"/>
        <v>148</v>
      </c>
      <c r="B161" s="787">
        <v>8</v>
      </c>
      <c r="C161" s="787" t="s">
        <v>379</v>
      </c>
      <c r="D161" s="787" t="s">
        <v>309</v>
      </c>
      <c r="E161" s="787" t="s">
        <v>55</v>
      </c>
      <c r="F161" s="787" t="s">
        <v>206</v>
      </c>
      <c r="G161" s="792" t="s">
        <v>223</v>
      </c>
      <c r="H161" s="787" t="s">
        <v>251</v>
      </c>
      <c r="I161" s="785" t="s">
        <v>723</v>
      </c>
      <c r="J161" s="785"/>
      <c r="K161" s="787" t="s">
        <v>69</v>
      </c>
      <c r="L161" s="787" t="s">
        <v>62</v>
      </c>
    </row>
    <row r="162" spans="1:12" ht="12.9" customHeight="1">
      <c r="A162" s="781">
        <f t="shared" si="2"/>
        <v>149</v>
      </c>
      <c r="B162" s="787">
        <v>9</v>
      </c>
      <c r="C162" s="787" t="s">
        <v>180</v>
      </c>
      <c r="D162" s="787" t="s">
        <v>82</v>
      </c>
      <c r="E162" s="787" t="s">
        <v>55</v>
      </c>
      <c r="F162" s="787" t="s">
        <v>237</v>
      </c>
      <c r="G162" s="792" t="s">
        <v>251</v>
      </c>
      <c r="H162" s="787" t="s">
        <v>238</v>
      </c>
      <c r="I162" s="787" t="s">
        <v>258</v>
      </c>
      <c r="J162" s="785" t="s">
        <v>233</v>
      </c>
      <c r="K162" s="787" t="s">
        <v>69</v>
      </c>
      <c r="L162" s="787" t="s">
        <v>62</v>
      </c>
    </row>
    <row r="163" spans="1:12" ht="12.9" customHeight="1">
      <c r="A163" s="781">
        <f t="shared" si="2"/>
        <v>150</v>
      </c>
      <c r="B163" s="787">
        <v>10</v>
      </c>
      <c r="C163" s="787" t="s">
        <v>917</v>
      </c>
      <c r="D163" s="787" t="s">
        <v>203</v>
      </c>
      <c r="E163" s="787" t="s">
        <v>143</v>
      </c>
      <c r="F163" s="787" t="s">
        <v>215</v>
      </c>
      <c r="G163" s="792" t="s">
        <v>220</v>
      </c>
      <c r="H163" s="787" t="s">
        <v>241</v>
      </c>
      <c r="I163" s="787" t="s">
        <v>909</v>
      </c>
      <c r="J163" s="785" t="s">
        <v>816</v>
      </c>
      <c r="K163" s="787"/>
      <c r="L163" s="787" t="s">
        <v>62</v>
      </c>
    </row>
    <row r="164" spans="1:12" ht="12.9" customHeight="1">
      <c r="A164" s="781">
        <f t="shared" si="2"/>
        <v>151</v>
      </c>
      <c r="B164" s="787">
        <v>11</v>
      </c>
      <c r="C164" s="787" t="s">
        <v>272</v>
      </c>
      <c r="D164" s="787" t="s">
        <v>910</v>
      </c>
      <c r="E164" s="787" t="s">
        <v>55</v>
      </c>
      <c r="F164" s="787" t="s">
        <v>251</v>
      </c>
      <c r="G164" s="792" t="s">
        <v>241</v>
      </c>
      <c r="H164" s="787" t="s">
        <v>243</v>
      </c>
      <c r="I164" s="787" t="s">
        <v>258</v>
      </c>
      <c r="J164" s="785" t="s">
        <v>233</v>
      </c>
      <c r="K164" s="787" t="s">
        <v>69</v>
      </c>
      <c r="L164" s="787" t="s">
        <v>62</v>
      </c>
    </row>
    <row r="165" spans="1:12" ht="12.9" customHeight="1">
      <c r="A165" s="781">
        <f t="shared" si="2"/>
        <v>152</v>
      </c>
      <c r="B165" s="787">
        <v>12</v>
      </c>
      <c r="C165" s="787" t="s">
        <v>918</v>
      </c>
      <c r="D165" s="787" t="s">
        <v>54</v>
      </c>
      <c r="E165" s="787" t="s">
        <v>143</v>
      </c>
      <c r="F165" s="787" t="s">
        <v>237</v>
      </c>
      <c r="G165" s="792" t="s">
        <v>241</v>
      </c>
      <c r="H165" s="787" t="s">
        <v>249</v>
      </c>
      <c r="I165" s="787" t="s">
        <v>909</v>
      </c>
      <c r="J165" s="785" t="s">
        <v>816</v>
      </c>
      <c r="K165" s="787"/>
      <c r="L165" s="787" t="s">
        <v>62</v>
      </c>
    </row>
    <row r="166" spans="1:12" ht="12.9" customHeight="1">
      <c r="A166" s="781">
        <f t="shared" si="2"/>
        <v>153</v>
      </c>
      <c r="B166" s="787">
        <v>13</v>
      </c>
      <c r="C166" s="787" t="s">
        <v>919</v>
      </c>
      <c r="D166" s="787" t="s">
        <v>157</v>
      </c>
      <c r="E166" s="787" t="s">
        <v>143</v>
      </c>
      <c r="F166" s="787" t="s">
        <v>237</v>
      </c>
      <c r="G166" s="792" t="s">
        <v>238</v>
      </c>
      <c r="H166" s="787" t="s">
        <v>252</v>
      </c>
      <c r="I166" s="787" t="s">
        <v>902</v>
      </c>
      <c r="J166" s="785" t="s">
        <v>323</v>
      </c>
      <c r="K166" s="787"/>
      <c r="L166" s="787" t="s">
        <v>62</v>
      </c>
    </row>
    <row r="167" spans="1:12" ht="12.9" customHeight="1">
      <c r="A167" s="781">
        <f t="shared" si="2"/>
        <v>154</v>
      </c>
      <c r="B167" s="787">
        <v>14</v>
      </c>
      <c r="C167" s="787" t="s">
        <v>146</v>
      </c>
      <c r="D167" s="787" t="s">
        <v>82</v>
      </c>
      <c r="E167" s="787" t="s">
        <v>55</v>
      </c>
      <c r="F167" s="787" t="s">
        <v>241</v>
      </c>
      <c r="G167" s="792" t="s">
        <v>920</v>
      </c>
      <c r="H167" s="787" t="s">
        <v>254</v>
      </c>
      <c r="I167" s="787" t="s">
        <v>258</v>
      </c>
      <c r="J167" s="785"/>
      <c r="K167" s="787" t="s">
        <v>69</v>
      </c>
      <c r="L167" s="787" t="s">
        <v>62</v>
      </c>
    </row>
    <row r="168" spans="1:12" ht="12.9" customHeight="1">
      <c r="A168" s="781">
        <f t="shared" si="2"/>
        <v>155</v>
      </c>
      <c r="B168" s="787">
        <v>15</v>
      </c>
      <c r="C168" s="787" t="s">
        <v>921</v>
      </c>
      <c r="D168" s="787" t="s">
        <v>486</v>
      </c>
      <c r="E168" s="787" t="s">
        <v>143</v>
      </c>
      <c r="F168" s="787" t="s">
        <v>241</v>
      </c>
      <c r="G168" s="792" t="s">
        <v>252</v>
      </c>
      <c r="H168" s="787" t="s">
        <v>922</v>
      </c>
      <c r="I168" s="787" t="s">
        <v>130</v>
      </c>
      <c r="J168" s="785" t="s">
        <v>244</v>
      </c>
      <c r="K168" s="787" t="s">
        <v>61</v>
      </c>
      <c r="L168" s="787" t="s">
        <v>62</v>
      </c>
    </row>
    <row r="169" spans="1:12" ht="12.9" customHeight="1">
      <c r="A169" s="781">
        <f t="shared" si="2"/>
        <v>156</v>
      </c>
      <c r="B169" s="787">
        <v>16</v>
      </c>
      <c r="C169" s="787" t="s">
        <v>923</v>
      </c>
      <c r="D169" s="787" t="s">
        <v>157</v>
      </c>
      <c r="E169" s="787" t="s">
        <v>143</v>
      </c>
      <c r="F169" s="787" t="s">
        <v>252</v>
      </c>
      <c r="G169" s="792" t="s">
        <v>256</v>
      </c>
      <c r="H169" s="787" t="s">
        <v>267</v>
      </c>
      <c r="I169" s="787" t="s">
        <v>902</v>
      </c>
      <c r="J169" s="785" t="s">
        <v>323</v>
      </c>
      <c r="K169" s="787"/>
      <c r="L169" s="787" t="s">
        <v>62</v>
      </c>
    </row>
    <row r="170" spans="1:12" ht="12.9" customHeight="1">
      <c r="A170" s="781">
        <f t="shared" si="2"/>
        <v>157</v>
      </c>
      <c r="B170" s="787">
        <v>17</v>
      </c>
      <c r="C170" s="787" t="s">
        <v>924</v>
      </c>
      <c r="D170" s="787" t="s">
        <v>184</v>
      </c>
      <c r="E170" s="787" t="s">
        <v>143</v>
      </c>
      <c r="F170" s="787" t="s">
        <v>261</v>
      </c>
      <c r="G170" s="792" t="s">
        <v>922</v>
      </c>
      <c r="H170" s="787" t="s">
        <v>265</v>
      </c>
      <c r="I170" s="786" t="s">
        <v>693</v>
      </c>
      <c r="J170" s="785"/>
      <c r="K170" s="787"/>
      <c r="L170" s="787" t="s">
        <v>62</v>
      </c>
    </row>
    <row r="171" spans="1:12" ht="12.9" customHeight="1">
      <c r="A171" s="781">
        <f t="shared" si="2"/>
        <v>158</v>
      </c>
      <c r="B171" s="787">
        <v>18</v>
      </c>
      <c r="C171" s="787" t="s">
        <v>925</v>
      </c>
      <c r="D171" s="787" t="s">
        <v>82</v>
      </c>
      <c r="E171" s="787" t="s">
        <v>143</v>
      </c>
      <c r="F171" s="787" t="s">
        <v>922</v>
      </c>
      <c r="G171" s="792" t="s">
        <v>262</v>
      </c>
      <c r="H171" s="787" t="s">
        <v>265</v>
      </c>
      <c r="I171" s="787" t="s">
        <v>130</v>
      </c>
      <c r="J171" s="785" t="s">
        <v>244</v>
      </c>
      <c r="K171" s="787" t="s">
        <v>61</v>
      </c>
      <c r="L171" s="787" t="s">
        <v>62</v>
      </c>
    </row>
    <row r="172" spans="1:12" ht="12.9" customHeight="1">
      <c r="A172" s="781">
        <f t="shared" si="2"/>
        <v>159</v>
      </c>
      <c r="B172" s="787">
        <v>19</v>
      </c>
      <c r="C172" s="901" t="s">
        <v>1244</v>
      </c>
      <c r="D172" s="800" t="s">
        <v>82</v>
      </c>
      <c r="E172" s="800" t="s">
        <v>101</v>
      </c>
      <c r="F172" s="787"/>
      <c r="G172" s="900">
        <v>45322</v>
      </c>
      <c r="H172" s="900">
        <v>45327</v>
      </c>
      <c r="I172" s="899" t="s">
        <v>2430</v>
      </c>
      <c r="J172" s="785"/>
      <c r="K172" s="899" t="s">
        <v>2427</v>
      </c>
      <c r="L172" s="787" t="s">
        <v>62</v>
      </c>
    </row>
    <row r="173" spans="1:12" ht="12.9" customHeight="1">
      <c r="A173" s="781">
        <f t="shared" si="2"/>
        <v>160</v>
      </c>
      <c r="B173" s="787">
        <v>20</v>
      </c>
      <c r="C173" s="901" t="s">
        <v>2056</v>
      </c>
      <c r="D173" s="800" t="s">
        <v>64</v>
      </c>
      <c r="E173" s="800" t="s">
        <v>101</v>
      </c>
      <c r="F173" s="787"/>
      <c r="G173" s="900">
        <v>45307</v>
      </c>
      <c r="H173" s="900">
        <v>45332</v>
      </c>
      <c r="I173" s="899" t="s">
        <v>2432</v>
      </c>
      <c r="J173" s="785"/>
      <c r="K173" s="899" t="s">
        <v>2427</v>
      </c>
      <c r="L173" s="787" t="s">
        <v>62</v>
      </c>
    </row>
    <row r="174" spans="1:12" ht="12.9" customHeight="1">
      <c r="A174" s="781">
        <f t="shared" si="2"/>
        <v>161</v>
      </c>
      <c r="B174" s="787">
        <v>21</v>
      </c>
      <c r="C174" s="901" t="s">
        <v>2095</v>
      </c>
      <c r="D174" s="800" t="s">
        <v>82</v>
      </c>
      <c r="E174" s="800" t="s">
        <v>393</v>
      </c>
      <c r="F174" s="787"/>
      <c r="G174" s="900">
        <v>45325</v>
      </c>
      <c r="H174" s="900">
        <v>45333</v>
      </c>
      <c r="I174" s="899" t="s">
        <v>2425</v>
      </c>
      <c r="J174" s="785"/>
      <c r="K174" s="899" t="s">
        <v>2428</v>
      </c>
      <c r="L174" s="787" t="s">
        <v>62</v>
      </c>
    </row>
    <row r="175" spans="1:12" ht="12.9" customHeight="1">
      <c r="A175" s="781">
        <f t="shared" si="2"/>
        <v>162</v>
      </c>
      <c r="B175" s="787">
        <v>22</v>
      </c>
      <c r="C175" s="901" t="s">
        <v>2089</v>
      </c>
      <c r="D175" s="800" t="s">
        <v>64</v>
      </c>
      <c r="E175" s="800" t="s">
        <v>393</v>
      </c>
      <c r="F175" s="787"/>
      <c r="G175" s="900">
        <v>45324</v>
      </c>
      <c r="H175" s="900">
        <v>45334</v>
      </c>
      <c r="I175" s="899" t="s">
        <v>2423</v>
      </c>
      <c r="J175" s="785"/>
      <c r="K175" s="899" t="s">
        <v>2428</v>
      </c>
      <c r="L175" s="787" t="s">
        <v>62</v>
      </c>
    </row>
    <row r="176" spans="1:12" ht="12.9" customHeight="1">
      <c r="A176" s="781">
        <f t="shared" si="2"/>
        <v>163</v>
      </c>
      <c r="B176" s="787">
        <v>23</v>
      </c>
      <c r="C176" s="901" t="s">
        <v>2055</v>
      </c>
      <c r="D176" s="800" t="s">
        <v>64</v>
      </c>
      <c r="E176" s="800" t="s">
        <v>101</v>
      </c>
      <c r="F176" s="787"/>
      <c r="G176" s="900">
        <v>45327</v>
      </c>
      <c r="H176" s="900">
        <v>45340</v>
      </c>
      <c r="I176" s="899" t="s">
        <v>2433</v>
      </c>
      <c r="J176" s="785"/>
      <c r="K176" s="899" t="s">
        <v>2427</v>
      </c>
      <c r="L176" s="787" t="s">
        <v>62</v>
      </c>
    </row>
    <row r="177" spans="1:14" ht="12.9" customHeight="1">
      <c r="A177" s="781">
        <f t="shared" si="2"/>
        <v>164</v>
      </c>
      <c r="B177" s="787">
        <v>24</v>
      </c>
      <c r="C177" s="901" t="s">
        <v>1239</v>
      </c>
      <c r="D177" s="800" t="s">
        <v>270</v>
      </c>
      <c r="E177" s="800" t="s">
        <v>393</v>
      </c>
      <c r="F177" s="787"/>
      <c r="G177" s="900">
        <v>45336</v>
      </c>
      <c r="H177" s="900">
        <v>45341</v>
      </c>
      <c r="I177" s="899" t="s">
        <v>2424</v>
      </c>
      <c r="J177" s="785"/>
      <c r="K177" s="899" t="s">
        <v>2427</v>
      </c>
      <c r="L177" s="787" t="s">
        <v>62</v>
      </c>
    </row>
    <row r="178" spans="1:14" ht="12.9" customHeight="1">
      <c r="A178" s="781">
        <f t="shared" si="2"/>
        <v>165</v>
      </c>
      <c r="B178" s="787">
        <v>25</v>
      </c>
      <c r="C178" s="901" t="s">
        <v>1241</v>
      </c>
      <c r="D178" s="800" t="s">
        <v>54</v>
      </c>
      <c r="E178" s="800" t="s">
        <v>55</v>
      </c>
      <c r="F178" s="787"/>
      <c r="G178" s="900">
        <v>45332</v>
      </c>
      <c r="H178" s="900">
        <v>45342</v>
      </c>
      <c r="I178" s="899" t="s">
        <v>2434</v>
      </c>
      <c r="J178" s="785"/>
      <c r="K178" s="899" t="s">
        <v>2427</v>
      </c>
      <c r="L178" s="787" t="s">
        <v>62</v>
      </c>
    </row>
    <row r="179" spans="1:14" ht="12.9" customHeight="1">
      <c r="A179" s="781">
        <f t="shared" si="2"/>
        <v>166</v>
      </c>
      <c r="B179" s="787">
        <v>26</v>
      </c>
      <c r="C179" s="901" t="s">
        <v>1243</v>
      </c>
      <c r="D179" s="800" t="s">
        <v>82</v>
      </c>
      <c r="E179" s="800" t="s">
        <v>393</v>
      </c>
      <c r="F179" s="787"/>
      <c r="G179" s="900">
        <v>45336</v>
      </c>
      <c r="H179" s="900">
        <v>45344</v>
      </c>
      <c r="I179" s="899" t="s">
        <v>2430</v>
      </c>
      <c r="J179" s="785"/>
      <c r="K179" s="899" t="s">
        <v>2427</v>
      </c>
      <c r="L179" s="787" t="s">
        <v>62</v>
      </c>
    </row>
    <row r="180" spans="1:14" ht="12.9" customHeight="1">
      <c r="A180" s="781">
        <f t="shared" si="2"/>
        <v>167</v>
      </c>
      <c r="B180" s="787">
        <v>27</v>
      </c>
      <c r="C180" s="901" t="s">
        <v>2094</v>
      </c>
      <c r="D180" s="800" t="s">
        <v>2431</v>
      </c>
      <c r="E180" s="800" t="s">
        <v>393</v>
      </c>
      <c r="F180" s="787"/>
      <c r="G180" s="900">
        <v>45334</v>
      </c>
      <c r="H180" s="900">
        <v>45344</v>
      </c>
      <c r="I180" s="899" t="s">
        <v>2425</v>
      </c>
      <c r="J180" s="785"/>
      <c r="K180" s="899" t="s">
        <v>2428</v>
      </c>
      <c r="L180" s="787" t="s">
        <v>62</v>
      </c>
    </row>
    <row r="181" spans="1:14" ht="12.9" customHeight="1">
      <c r="A181" s="781">
        <f t="shared" si="2"/>
        <v>168</v>
      </c>
      <c r="B181" s="787">
        <v>28</v>
      </c>
      <c r="C181" s="901" t="s">
        <v>2058</v>
      </c>
      <c r="D181" s="800" t="s">
        <v>54</v>
      </c>
      <c r="E181" s="800" t="s">
        <v>55</v>
      </c>
      <c r="F181" s="787"/>
      <c r="G181" s="900">
        <v>45340</v>
      </c>
      <c r="H181" s="900">
        <v>45347</v>
      </c>
      <c r="I181" s="899" t="s">
        <v>2434</v>
      </c>
      <c r="J181" s="785"/>
      <c r="K181" s="899" t="s">
        <v>2427</v>
      </c>
      <c r="L181" s="787" t="s">
        <v>62</v>
      </c>
    </row>
    <row r="182" spans="1:14" ht="12.9" customHeight="1">
      <c r="A182" s="781">
        <f t="shared" si="2"/>
        <v>169</v>
      </c>
      <c r="B182" s="787">
        <v>29</v>
      </c>
      <c r="C182" s="901" t="s">
        <v>1278</v>
      </c>
      <c r="D182" s="800" t="s">
        <v>54</v>
      </c>
      <c r="E182" s="800" t="s">
        <v>393</v>
      </c>
      <c r="F182" s="787"/>
      <c r="G182" s="900">
        <v>45340</v>
      </c>
      <c r="H182" s="900">
        <v>45349</v>
      </c>
      <c r="I182" s="899" t="s">
        <v>2425</v>
      </c>
      <c r="J182" s="785"/>
      <c r="K182" s="899" t="s">
        <v>2427</v>
      </c>
      <c r="L182" s="787" t="s">
        <v>62</v>
      </c>
    </row>
    <row r="183" spans="1:14" ht="12.9" customHeight="1">
      <c r="A183" s="781">
        <f t="shared" si="2"/>
        <v>170</v>
      </c>
      <c r="B183" s="787">
        <v>30</v>
      </c>
      <c r="C183" s="901" t="s">
        <v>2053</v>
      </c>
      <c r="D183" s="800" t="s">
        <v>82</v>
      </c>
      <c r="E183" s="800" t="s">
        <v>101</v>
      </c>
      <c r="F183" s="787"/>
      <c r="G183" s="900">
        <v>45342</v>
      </c>
      <c r="H183" s="900">
        <v>45351</v>
      </c>
      <c r="I183" s="899" t="s">
        <v>2433</v>
      </c>
      <c r="J183" s="785"/>
      <c r="K183" s="899" t="s">
        <v>2427</v>
      </c>
      <c r="L183" s="787" t="s">
        <v>62</v>
      </c>
    </row>
    <row r="184" spans="1:14" ht="12.9" customHeight="1">
      <c r="A184" s="781">
        <f t="shared" si="2"/>
        <v>171</v>
      </c>
      <c r="B184" s="787">
        <v>31</v>
      </c>
      <c r="C184" s="901" t="s">
        <v>2078</v>
      </c>
      <c r="D184" s="800" t="s">
        <v>54</v>
      </c>
      <c r="E184" s="800" t="s">
        <v>393</v>
      </c>
      <c r="F184" s="787"/>
      <c r="G184" s="900">
        <v>45342</v>
      </c>
      <c r="H184" s="900">
        <v>45351</v>
      </c>
      <c r="I184" s="899" t="s">
        <v>2435</v>
      </c>
      <c r="J184" s="785"/>
      <c r="K184" s="899" t="s">
        <v>2428</v>
      </c>
      <c r="L184" s="787" t="s">
        <v>62</v>
      </c>
    </row>
    <row r="185" spans="1:14" ht="12.9" customHeight="1">
      <c r="A185" s="781">
        <f t="shared" si="2"/>
        <v>172</v>
      </c>
      <c r="B185" s="787">
        <v>32</v>
      </c>
      <c r="C185" s="901" t="s">
        <v>1269</v>
      </c>
      <c r="D185" s="800" t="s">
        <v>82</v>
      </c>
      <c r="E185" s="800" t="s">
        <v>393</v>
      </c>
      <c r="F185" s="787"/>
      <c r="G185" s="900">
        <v>45344</v>
      </c>
      <c r="H185" s="900">
        <v>45351</v>
      </c>
      <c r="I185" s="899" t="s">
        <v>2423</v>
      </c>
      <c r="J185" s="785"/>
      <c r="K185" s="899" t="s">
        <v>2428</v>
      </c>
      <c r="L185" s="787" t="s">
        <v>62</v>
      </c>
    </row>
    <row r="186" spans="1:14" ht="12.9" customHeight="1">
      <c r="A186" s="781"/>
      <c r="B186" s="787" t="s">
        <v>268</v>
      </c>
      <c r="C186" s="787"/>
      <c r="D186" s="787"/>
      <c r="E186" s="787"/>
      <c r="F186" s="787"/>
      <c r="G186" s="792"/>
      <c r="H186" s="787"/>
      <c r="I186" s="787"/>
      <c r="J186" s="785"/>
      <c r="K186" s="787"/>
      <c r="L186" s="787"/>
    </row>
    <row r="187" spans="1:14" ht="12.9" customHeight="1">
      <c r="A187" s="781">
        <v>173</v>
      </c>
      <c r="B187" s="787">
        <v>1</v>
      </c>
      <c r="C187" s="787" t="s">
        <v>128</v>
      </c>
      <c r="D187" s="787" t="s">
        <v>82</v>
      </c>
      <c r="E187" s="787" t="s">
        <v>143</v>
      </c>
      <c r="F187" s="787" t="s">
        <v>254</v>
      </c>
      <c r="G187" s="792" t="s">
        <v>922</v>
      </c>
      <c r="H187" s="787" t="s">
        <v>926</v>
      </c>
      <c r="I187" s="787" t="s">
        <v>258</v>
      </c>
      <c r="J187" s="785" t="s">
        <v>233</v>
      </c>
      <c r="K187" s="787" t="s">
        <v>69</v>
      </c>
      <c r="L187" s="787" t="s">
        <v>62</v>
      </c>
    </row>
    <row r="188" spans="1:14" ht="12.9" customHeight="1">
      <c r="A188" s="781">
        <f t="shared" si="2"/>
        <v>174</v>
      </c>
      <c r="B188" s="787">
        <v>2</v>
      </c>
      <c r="C188" s="787" t="s">
        <v>927</v>
      </c>
      <c r="D188" s="787" t="s">
        <v>203</v>
      </c>
      <c r="E188" s="787" t="s">
        <v>143</v>
      </c>
      <c r="F188" s="787" t="s">
        <v>265</v>
      </c>
      <c r="G188" s="792" t="s">
        <v>265</v>
      </c>
      <c r="H188" s="787" t="s">
        <v>276</v>
      </c>
      <c r="I188" s="787" t="s">
        <v>902</v>
      </c>
      <c r="J188" s="785" t="s">
        <v>323</v>
      </c>
      <c r="K188" s="787"/>
      <c r="L188" s="787" t="s">
        <v>62</v>
      </c>
      <c r="N188" s="333">
        <v>45</v>
      </c>
    </row>
    <row r="189" spans="1:14" ht="12">
      <c r="A189" s="781">
        <f t="shared" si="2"/>
        <v>175</v>
      </c>
      <c r="B189" s="787">
        <v>3</v>
      </c>
      <c r="C189" s="787" t="s">
        <v>928</v>
      </c>
      <c r="D189" s="787" t="s">
        <v>184</v>
      </c>
      <c r="E189" s="787" t="s">
        <v>143</v>
      </c>
      <c r="F189" s="787" t="s">
        <v>929</v>
      </c>
      <c r="G189" s="792" t="s">
        <v>929</v>
      </c>
      <c r="H189" s="787" t="s">
        <v>276</v>
      </c>
      <c r="I189" s="786" t="s">
        <v>693</v>
      </c>
      <c r="J189" s="785"/>
      <c r="K189" s="787" t="s">
        <v>61</v>
      </c>
      <c r="L189" s="787" t="s">
        <v>62</v>
      </c>
    </row>
    <row r="190" spans="1:14" ht="12.9" customHeight="1">
      <c r="A190" s="781">
        <f t="shared" si="2"/>
        <v>176</v>
      </c>
      <c r="B190" s="787">
        <v>4</v>
      </c>
      <c r="C190" s="787" t="s">
        <v>162</v>
      </c>
      <c r="D190" s="787" t="s">
        <v>82</v>
      </c>
      <c r="E190" s="787" t="s">
        <v>228</v>
      </c>
      <c r="F190" s="787" t="s">
        <v>276</v>
      </c>
      <c r="G190" s="792" t="s">
        <v>930</v>
      </c>
      <c r="H190" s="787" t="s">
        <v>931</v>
      </c>
      <c r="I190" s="787" t="s">
        <v>258</v>
      </c>
      <c r="J190" s="785" t="s">
        <v>233</v>
      </c>
      <c r="K190" s="787" t="s">
        <v>69</v>
      </c>
      <c r="L190" s="787" t="s">
        <v>62</v>
      </c>
    </row>
    <row r="191" spans="1:14" ht="12.9" customHeight="1">
      <c r="A191" s="781">
        <f t="shared" si="2"/>
        <v>177</v>
      </c>
      <c r="B191" s="787">
        <v>5</v>
      </c>
      <c r="C191" s="787" t="s">
        <v>932</v>
      </c>
      <c r="D191" s="787" t="s">
        <v>157</v>
      </c>
      <c r="E191" s="787" t="s">
        <v>143</v>
      </c>
      <c r="F191" s="792" t="s">
        <v>933</v>
      </c>
      <c r="G191" s="792" t="s">
        <v>930</v>
      </c>
      <c r="H191" s="792" t="s">
        <v>934</v>
      </c>
      <c r="I191" s="786" t="s">
        <v>693</v>
      </c>
      <c r="J191" s="785" t="s">
        <v>935</v>
      </c>
      <c r="K191" s="787" t="s">
        <v>61</v>
      </c>
      <c r="L191" s="787" t="s">
        <v>62</v>
      </c>
    </row>
    <row r="192" spans="1:14" ht="12.9" customHeight="1">
      <c r="A192" s="781">
        <f t="shared" si="2"/>
        <v>178</v>
      </c>
      <c r="B192" s="787">
        <v>6</v>
      </c>
      <c r="C192" s="787" t="s">
        <v>936</v>
      </c>
      <c r="D192" s="787" t="s">
        <v>248</v>
      </c>
      <c r="E192" s="787" t="s">
        <v>143</v>
      </c>
      <c r="F192" s="787" t="s">
        <v>929</v>
      </c>
      <c r="G192" s="792" t="s">
        <v>929</v>
      </c>
      <c r="H192" s="787" t="s">
        <v>279</v>
      </c>
      <c r="I192" s="787" t="s">
        <v>130</v>
      </c>
      <c r="J192" s="785"/>
      <c r="K192" s="787"/>
      <c r="L192" s="787" t="s">
        <v>62</v>
      </c>
    </row>
    <row r="193" spans="1:12" ht="12.9" customHeight="1">
      <c r="A193" s="781">
        <f t="shared" si="2"/>
        <v>179</v>
      </c>
      <c r="B193" s="787">
        <v>7</v>
      </c>
      <c r="C193" s="787" t="s">
        <v>937</v>
      </c>
      <c r="D193" s="787" t="s">
        <v>248</v>
      </c>
      <c r="E193" s="787" t="s">
        <v>143</v>
      </c>
      <c r="F193" s="787" t="s">
        <v>276</v>
      </c>
      <c r="G193" s="792" t="s">
        <v>933</v>
      </c>
      <c r="H193" s="787" t="s">
        <v>279</v>
      </c>
      <c r="I193" s="787" t="s">
        <v>902</v>
      </c>
      <c r="J193" s="785"/>
      <c r="K193" s="787"/>
      <c r="L193" s="787" t="s">
        <v>62</v>
      </c>
    </row>
    <row r="194" spans="1:12" ht="12.9" customHeight="1">
      <c r="A194" s="781">
        <f t="shared" si="2"/>
        <v>180</v>
      </c>
      <c r="B194" s="787">
        <v>8</v>
      </c>
      <c r="C194" s="787" t="s">
        <v>186</v>
      </c>
      <c r="D194" s="787" t="s">
        <v>82</v>
      </c>
      <c r="E194" s="787" t="s">
        <v>55</v>
      </c>
      <c r="F194" s="792" t="s">
        <v>277</v>
      </c>
      <c r="G194" s="792" t="s">
        <v>934</v>
      </c>
      <c r="H194" s="787" t="s">
        <v>279</v>
      </c>
      <c r="I194" s="787" t="s">
        <v>258</v>
      </c>
      <c r="J194" s="785"/>
      <c r="K194" s="787"/>
      <c r="L194" s="787" t="s">
        <v>62</v>
      </c>
    </row>
    <row r="195" spans="1:12" ht="12.9" customHeight="1">
      <c r="A195" s="781">
        <f t="shared" si="2"/>
        <v>181</v>
      </c>
      <c r="B195" s="787">
        <v>9</v>
      </c>
      <c r="C195" s="787" t="s">
        <v>938</v>
      </c>
      <c r="D195" s="787" t="s">
        <v>157</v>
      </c>
      <c r="E195" s="787" t="s">
        <v>143</v>
      </c>
      <c r="F195" s="787" t="s">
        <v>279</v>
      </c>
      <c r="G195" s="792" t="s">
        <v>285</v>
      </c>
      <c r="H195" s="787" t="s">
        <v>295</v>
      </c>
      <c r="I195" s="787" t="s">
        <v>902</v>
      </c>
      <c r="J195" s="785"/>
      <c r="K195" s="787"/>
      <c r="L195" s="787" t="s">
        <v>62</v>
      </c>
    </row>
    <row r="196" spans="1:12" ht="12.9" customHeight="1">
      <c r="A196" s="781">
        <f t="shared" si="2"/>
        <v>182</v>
      </c>
      <c r="B196" s="787">
        <v>10</v>
      </c>
      <c r="C196" s="901" t="s">
        <v>1958</v>
      </c>
      <c r="D196" s="800" t="s">
        <v>1154</v>
      </c>
      <c r="E196" s="800" t="s">
        <v>55</v>
      </c>
      <c r="F196" s="787"/>
      <c r="G196" s="900">
        <v>45346</v>
      </c>
      <c r="H196" s="900">
        <v>45357</v>
      </c>
      <c r="I196" s="899" t="s">
        <v>1475</v>
      </c>
      <c r="J196" s="785"/>
      <c r="K196" s="899" t="s">
        <v>2437</v>
      </c>
      <c r="L196" s="787" t="s">
        <v>62</v>
      </c>
    </row>
    <row r="197" spans="1:12" ht="12.9" customHeight="1">
      <c r="A197" s="781">
        <f t="shared" si="2"/>
        <v>183</v>
      </c>
      <c r="B197" s="787">
        <v>11</v>
      </c>
      <c r="C197" s="901" t="s">
        <v>2076</v>
      </c>
      <c r="D197" s="800" t="s">
        <v>82</v>
      </c>
      <c r="E197" s="800" t="s">
        <v>393</v>
      </c>
      <c r="F197" s="787"/>
      <c r="G197" s="900">
        <v>45353</v>
      </c>
      <c r="H197" s="900">
        <v>45358</v>
      </c>
      <c r="I197" s="899" t="s">
        <v>2423</v>
      </c>
      <c r="J197" s="785"/>
      <c r="K197" s="899" t="s">
        <v>2428</v>
      </c>
      <c r="L197" s="787" t="s">
        <v>62</v>
      </c>
    </row>
    <row r="198" spans="1:12" ht="12.9" customHeight="1">
      <c r="A198" s="781">
        <f t="shared" si="2"/>
        <v>184</v>
      </c>
      <c r="B198" s="787">
        <v>12</v>
      </c>
      <c r="C198" s="901" t="s">
        <v>2090</v>
      </c>
      <c r="D198" s="800" t="s">
        <v>309</v>
      </c>
      <c r="E198" s="800" t="s">
        <v>393</v>
      </c>
      <c r="F198" s="787"/>
      <c r="G198" s="900">
        <v>45350</v>
      </c>
      <c r="H198" s="900">
        <v>45360</v>
      </c>
      <c r="I198" s="899" t="s">
        <v>2425</v>
      </c>
      <c r="J198" s="785"/>
      <c r="K198" s="899" t="s">
        <v>2437</v>
      </c>
      <c r="L198" s="787" t="s">
        <v>62</v>
      </c>
    </row>
    <row r="199" spans="1:12" ht="12.9" customHeight="1">
      <c r="A199" s="781">
        <f t="shared" si="2"/>
        <v>185</v>
      </c>
      <c r="B199" s="787">
        <v>13</v>
      </c>
      <c r="C199" s="901" t="s">
        <v>2077</v>
      </c>
      <c r="D199" s="800" t="s">
        <v>264</v>
      </c>
      <c r="E199" s="800" t="s">
        <v>393</v>
      </c>
      <c r="F199" s="787"/>
      <c r="G199" s="900">
        <v>45353</v>
      </c>
      <c r="H199" s="900">
        <v>45362</v>
      </c>
      <c r="I199" s="899" t="s">
        <v>2435</v>
      </c>
      <c r="J199" s="785"/>
      <c r="K199" s="899" t="s">
        <v>2428</v>
      </c>
      <c r="L199" s="787" t="s">
        <v>62</v>
      </c>
    </row>
    <row r="200" spans="1:12" ht="12.9" customHeight="1">
      <c r="A200" s="781">
        <f t="shared" si="2"/>
        <v>186</v>
      </c>
      <c r="B200" s="787">
        <v>14</v>
      </c>
      <c r="C200" s="901" t="s">
        <v>1945</v>
      </c>
      <c r="D200" s="800" t="s">
        <v>64</v>
      </c>
      <c r="E200" s="800" t="s">
        <v>101</v>
      </c>
      <c r="F200" s="787"/>
      <c r="G200" s="900">
        <v>45350</v>
      </c>
      <c r="H200" s="900">
        <v>45363</v>
      </c>
      <c r="I200" s="899" t="s">
        <v>2432</v>
      </c>
      <c r="J200" s="785"/>
      <c r="K200" s="899" t="s">
        <v>2437</v>
      </c>
      <c r="L200" s="787" t="s">
        <v>62</v>
      </c>
    </row>
    <row r="201" spans="1:12" ht="12.9" customHeight="1">
      <c r="A201" s="781">
        <f t="shared" ref="A201:A264" si="3">A200+1</f>
        <v>187</v>
      </c>
      <c r="B201" s="787">
        <v>15</v>
      </c>
      <c r="C201" s="901" t="s">
        <v>1938</v>
      </c>
      <c r="D201" s="800" t="s">
        <v>64</v>
      </c>
      <c r="E201" s="800" t="s">
        <v>101</v>
      </c>
      <c r="F201" s="787"/>
      <c r="G201" s="900">
        <v>45353</v>
      </c>
      <c r="H201" s="900">
        <v>45364</v>
      </c>
      <c r="I201" s="899" t="s">
        <v>2434</v>
      </c>
      <c r="J201" s="785"/>
      <c r="K201" s="899" t="s">
        <v>2437</v>
      </c>
      <c r="L201" s="787" t="s">
        <v>62</v>
      </c>
    </row>
    <row r="202" spans="1:12" ht="12.9" customHeight="1">
      <c r="A202" s="781">
        <f t="shared" si="3"/>
        <v>188</v>
      </c>
      <c r="B202" s="787">
        <v>16</v>
      </c>
      <c r="C202" s="901" t="s">
        <v>1946</v>
      </c>
      <c r="D202" s="800" t="s">
        <v>64</v>
      </c>
      <c r="E202" s="800" t="s">
        <v>101</v>
      </c>
      <c r="F202" s="787"/>
      <c r="G202" s="900">
        <v>45353</v>
      </c>
      <c r="H202" s="900">
        <v>45365</v>
      </c>
      <c r="I202" s="899" t="s">
        <v>2433</v>
      </c>
      <c r="J202" s="785"/>
      <c r="K202" s="899" t="s">
        <v>2437</v>
      </c>
      <c r="L202" s="787" t="s">
        <v>62</v>
      </c>
    </row>
    <row r="203" spans="1:12" ht="12.9" customHeight="1">
      <c r="A203" s="781">
        <f t="shared" si="3"/>
        <v>189</v>
      </c>
      <c r="B203" s="787">
        <v>17</v>
      </c>
      <c r="C203" s="901" t="s">
        <v>1261</v>
      </c>
      <c r="D203" s="800" t="s">
        <v>270</v>
      </c>
      <c r="E203" s="800" t="s">
        <v>393</v>
      </c>
      <c r="F203" s="787"/>
      <c r="G203" s="900">
        <v>45364</v>
      </c>
      <c r="H203" s="900">
        <v>45374</v>
      </c>
      <c r="I203" s="899" t="s">
        <v>2425</v>
      </c>
      <c r="J203" s="785"/>
      <c r="K203" s="899" t="s">
        <v>2428</v>
      </c>
      <c r="L203" s="787" t="s">
        <v>62</v>
      </c>
    </row>
    <row r="204" spans="1:12" ht="12.9" customHeight="1">
      <c r="A204" s="781">
        <f t="shared" si="3"/>
        <v>190</v>
      </c>
      <c r="B204" s="787">
        <v>18</v>
      </c>
      <c r="C204" s="901" t="s">
        <v>1953</v>
      </c>
      <c r="D204" s="800" t="s">
        <v>54</v>
      </c>
      <c r="E204" s="800" t="s">
        <v>55</v>
      </c>
      <c r="F204" s="787"/>
      <c r="G204" s="900">
        <v>45353</v>
      </c>
      <c r="H204" s="900">
        <v>45381</v>
      </c>
      <c r="I204" s="899" t="s">
        <v>2436</v>
      </c>
      <c r="J204" s="785"/>
      <c r="K204" s="899" t="s">
        <v>2437</v>
      </c>
      <c r="L204" s="787" t="s">
        <v>62</v>
      </c>
    </row>
    <row r="205" spans="1:12" ht="12.9" customHeight="1">
      <c r="A205" s="781"/>
      <c r="B205" s="787" t="s">
        <v>1335</v>
      </c>
      <c r="C205" s="901"/>
      <c r="D205" s="800"/>
      <c r="E205" s="800"/>
      <c r="F205" s="787"/>
      <c r="G205" s="900"/>
      <c r="H205" s="900"/>
      <c r="I205" s="899"/>
      <c r="J205" s="785"/>
      <c r="K205" s="899"/>
      <c r="L205" s="787"/>
    </row>
    <row r="206" spans="1:12" ht="12.9" customHeight="1">
      <c r="A206" s="781">
        <v>191</v>
      </c>
      <c r="B206" s="787">
        <v>1</v>
      </c>
      <c r="C206" s="901" t="s">
        <v>1944</v>
      </c>
      <c r="D206" s="800" t="s">
        <v>54</v>
      </c>
      <c r="E206" s="800" t="s">
        <v>101</v>
      </c>
      <c r="F206" s="787"/>
      <c r="G206" s="900">
        <v>45381</v>
      </c>
      <c r="H206" s="900">
        <v>45388</v>
      </c>
      <c r="I206" s="899" t="s">
        <v>2432</v>
      </c>
      <c r="J206" s="785"/>
      <c r="K206" s="899" t="s">
        <v>2437</v>
      </c>
      <c r="L206" s="787" t="s">
        <v>62</v>
      </c>
    </row>
    <row r="207" spans="1:12" ht="12.9" customHeight="1">
      <c r="A207" s="781">
        <f t="shared" si="3"/>
        <v>192</v>
      </c>
      <c r="B207" s="787">
        <v>2</v>
      </c>
      <c r="C207" s="901" t="s">
        <v>1960</v>
      </c>
      <c r="D207" s="800" t="s">
        <v>64</v>
      </c>
      <c r="E207" s="800" t="s">
        <v>55</v>
      </c>
      <c r="F207" s="787"/>
      <c r="G207" s="900">
        <v>45382</v>
      </c>
      <c r="H207" s="900">
        <v>45392</v>
      </c>
      <c r="I207" s="899" t="s">
        <v>2436</v>
      </c>
      <c r="J207" s="785"/>
      <c r="K207" s="899" t="s">
        <v>2437</v>
      </c>
      <c r="L207" s="787" t="s">
        <v>62</v>
      </c>
    </row>
    <row r="208" spans="1:12" ht="12.9" customHeight="1">
      <c r="A208" s="781">
        <f t="shared" si="3"/>
        <v>193</v>
      </c>
      <c r="B208" s="787">
        <v>3</v>
      </c>
      <c r="C208" s="901" t="s">
        <v>1942</v>
      </c>
      <c r="D208" s="800" t="s">
        <v>64</v>
      </c>
      <c r="E208" s="800" t="s">
        <v>55</v>
      </c>
      <c r="F208" s="787"/>
      <c r="G208" s="900">
        <v>45388</v>
      </c>
      <c r="H208" s="900">
        <v>45394</v>
      </c>
      <c r="I208" s="899" t="s">
        <v>2432</v>
      </c>
      <c r="J208" s="785"/>
      <c r="K208" s="899" t="s">
        <v>2427</v>
      </c>
      <c r="L208" s="787" t="s">
        <v>62</v>
      </c>
    </row>
    <row r="209" spans="1:12" ht="12.9" customHeight="1">
      <c r="A209" s="781">
        <f t="shared" si="3"/>
        <v>194</v>
      </c>
      <c r="B209" s="787">
        <v>4</v>
      </c>
      <c r="C209" s="901" t="s">
        <v>1956</v>
      </c>
      <c r="D209" s="800" t="s">
        <v>64</v>
      </c>
      <c r="E209" s="800" t="s">
        <v>55</v>
      </c>
      <c r="F209" s="787"/>
      <c r="G209" s="900">
        <v>45390</v>
      </c>
      <c r="H209" s="900">
        <v>45396</v>
      </c>
      <c r="I209" s="899" t="s">
        <v>2436</v>
      </c>
      <c r="J209" s="785"/>
      <c r="K209" s="899" t="s">
        <v>2427</v>
      </c>
      <c r="L209" s="787" t="s">
        <v>62</v>
      </c>
    </row>
    <row r="210" spans="1:12" ht="12.9" customHeight="1">
      <c r="A210" s="781">
        <f t="shared" si="3"/>
        <v>195</v>
      </c>
      <c r="B210" s="787">
        <v>5</v>
      </c>
      <c r="C210" s="901" t="s">
        <v>2412</v>
      </c>
      <c r="D210" s="800" t="s">
        <v>2438</v>
      </c>
      <c r="E210" s="800" t="s">
        <v>393</v>
      </c>
      <c r="F210" s="787"/>
      <c r="G210" s="900">
        <v>45390</v>
      </c>
      <c r="H210" s="900">
        <v>45400</v>
      </c>
      <c r="I210" s="899" t="s">
        <v>2425</v>
      </c>
      <c r="J210" s="785"/>
      <c r="K210" s="899" t="s">
        <v>2428</v>
      </c>
      <c r="L210" s="787" t="s">
        <v>62</v>
      </c>
    </row>
    <row r="211" spans="1:12" ht="12.9" customHeight="1">
      <c r="A211" s="781">
        <f t="shared" si="3"/>
        <v>196</v>
      </c>
      <c r="B211" s="787">
        <v>6</v>
      </c>
      <c r="C211" s="901" t="s">
        <v>1952</v>
      </c>
      <c r="D211" s="800" t="s">
        <v>64</v>
      </c>
      <c r="E211" s="800" t="s">
        <v>101</v>
      </c>
      <c r="F211" s="787"/>
      <c r="G211" s="900">
        <v>45397</v>
      </c>
      <c r="H211" s="900">
        <v>45406</v>
      </c>
      <c r="I211" s="899" t="s">
        <v>2436</v>
      </c>
      <c r="J211" s="785"/>
      <c r="K211" s="899" t="s">
        <v>2427</v>
      </c>
      <c r="L211" s="787" t="s">
        <v>62</v>
      </c>
    </row>
    <row r="212" spans="1:12" ht="12.9" customHeight="1">
      <c r="A212" s="781">
        <f t="shared" si="3"/>
        <v>197</v>
      </c>
      <c r="B212" s="787">
        <v>7</v>
      </c>
      <c r="C212" s="901" t="s">
        <v>1940</v>
      </c>
      <c r="D212" s="800" t="s">
        <v>64</v>
      </c>
      <c r="E212" s="800" t="s">
        <v>55</v>
      </c>
      <c r="F212" s="787"/>
      <c r="G212" s="900">
        <v>45392</v>
      </c>
      <c r="H212" s="900">
        <v>45407</v>
      </c>
      <c r="I212" s="899" t="s">
        <v>2432</v>
      </c>
      <c r="J212" s="785"/>
      <c r="K212" s="899" t="s">
        <v>2427</v>
      </c>
      <c r="L212" s="787" t="s">
        <v>62</v>
      </c>
    </row>
    <row r="213" spans="1:12" ht="12.9" customHeight="1">
      <c r="A213" s="781">
        <f t="shared" si="3"/>
        <v>198</v>
      </c>
      <c r="B213" s="787">
        <v>8</v>
      </c>
      <c r="C213" s="901" t="s">
        <v>1959</v>
      </c>
      <c r="D213" s="800" t="s">
        <v>64</v>
      </c>
      <c r="E213" s="800" t="s">
        <v>55</v>
      </c>
      <c r="F213" s="787"/>
      <c r="G213" s="900">
        <v>45397</v>
      </c>
      <c r="H213" s="900">
        <v>45410</v>
      </c>
      <c r="I213" s="899" t="s">
        <v>2436</v>
      </c>
      <c r="J213" s="785"/>
      <c r="K213" s="899" t="s">
        <v>2427</v>
      </c>
      <c r="L213" s="787" t="s">
        <v>62</v>
      </c>
    </row>
    <row r="214" spans="1:12" ht="12.9" customHeight="1">
      <c r="A214" s="781"/>
      <c r="B214" s="787" t="s">
        <v>328</v>
      </c>
      <c r="C214" s="787"/>
      <c r="D214" s="787"/>
      <c r="E214" s="787"/>
      <c r="F214" s="787"/>
      <c r="G214" s="792"/>
      <c r="H214" s="787"/>
      <c r="I214" s="787"/>
      <c r="J214" s="785"/>
      <c r="K214" s="787"/>
      <c r="L214" s="787"/>
    </row>
    <row r="215" spans="1:12" ht="12.9" customHeight="1">
      <c r="A215" s="781">
        <v>199</v>
      </c>
      <c r="B215" s="787">
        <v>1</v>
      </c>
      <c r="C215" s="787" t="s">
        <v>939</v>
      </c>
      <c r="D215" s="787" t="s">
        <v>154</v>
      </c>
      <c r="E215" s="787" t="s">
        <v>143</v>
      </c>
      <c r="F215" s="787" t="s">
        <v>321</v>
      </c>
      <c r="G215" s="787" t="s">
        <v>940</v>
      </c>
      <c r="H215" s="787" t="s">
        <v>941</v>
      </c>
      <c r="I215" s="787" t="s">
        <v>347</v>
      </c>
      <c r="J215" s="785" t="s">
        <v>323</v>
      </c>
      <c r="K215" s="787" t="s">
        <v>61</v>
      </c>
      <c r="L215" s="787" t="s">
        <v>62</v>
      </c>
    </row>
    <row r="216" spans="1:12" ht="12.9" customHeight="1">
      <c r="A216" s="781">
        <f t="shared" si="3"/>
        <v>200</v>
      </c>
      <c r="B216" s="787">
        <v>2</v>
      </c>
      <c r="C216" s="901" t="s">
        <v>2413</v>
      </c>
      <c r="D216" s="800" t="s">
        <v>54</v>
      </c>
      <c r="E216" s="800" t="s">
        <v>55</v>
      </c>
      <c r="F216" s="787"/>
      <c r="G216" s="900">
        <v>45404</v>
      </c>
      <c r="H216" s="900">
        <v>45414</v>
      </c>
      <c r="I216" s="899" t="s">
        <v>2425</v>
      </c>
      <c r="J216" s="785"/>
      <c r="K216" s="899" t="s">
        <v>2428</v>
      </c>
      <c r="L216" s="787" t="s">
        <v>62</v>
      </c>
    </row>
    <row r="217" spans="1:12" ht="12.9" customHeight="1">
      <c r="A217" s="781">
        <f t="shared" si="3"/>
        <v>201</v>
      </c>
      <c r="B217" s="787">
        <v>3</v>
      </c>
      <c r="C217" s="901" t="s">
        <v>1955</v>
      </c>
      <c r="D217" s="800" t="s">
        <v>64</v>
      </c>
      <c r="E217" s="800" t="s">
        <v>55</v>
      </c>
      <c r="F217" s="787"/>
      <c r="G217" s="900">
        <v>45410</v>
      </c>
      <c r="H217" s="900">
        <v>45414</v>
      </c>
      <c r="I217" s="899" t="s">
        <v>2436</v>
      </c>
      <c r="J217" s="785"/>
      <c r="K217" s="899" t="s">
        <v>2437</v>
      </c>
      <c r="L217" s="787" t="s">
        <v>62</v>
      </c>
    </row>
    <row r="218" spans="1:12" ht="12.9" customHeight="1">
      <c r="A218" s="781">
        <f t="shared" si="3"/>
        <v>202</v>
      </c>
      <c r="B218" s="787">
        <v>4</v>
      </c>
      <c r="C218" s="901" t="s">
        <v>1943</v>
      </c>
      <c r="D218" s="800" t="s">
        <v>264</v>
      </c>
      <c r="E218" s="800" t="s">
        <v>55</v>
      </c>
      <c r="F218" s="787"/>
      <c r="G218" s="900">
        <v>45409</v>
      </c>
      <c r="H218" s="900">
        <v>45417</v>
      </c>
      <c r="I218" s="899" t="s">
        <v>2432</v>
      </c>
      <c r="J218" s="785"/>
      <c r="K218" s="899" t="s">
        <v>2437</v>
      </c>
      <c r="L218" s="787" t="s">
        <v>62</v>
      </c>
    </row>
    <row r="219" spans="1:12" ht="12.9" customHeight="1">
      <c r="A219" s="781">
        <f t="shared" si="3"/>
        <v>203</v>
      </c>
      <c r="B219" s="787">
        <v>5</v>
      </c>
      <c r="C219" s="901" t="s">
        <v>1949</v>
      </c>
      <c r="D219" s="800" t="s">
        <v>64</v>
      </c>
      <c r="E219" s="800" t="s">
        <v>101</v>
      </c>
      <c r="F219" s="787"/>
      <c r="G219" s="900">
        <v>45385</v>
      </c>
      <c r="H219" s="900">
        <v>45417</v>
      </c>
      <c r="I219" s="899" t="s">
        <v>2436</v>
      </c>
      <c r="J219" s="785"/>
      <c r="K219" s="899" t="s">
        <v>2437</v>
      </c>
      <c r="L219" s="787" t="s">
        <v>62</v>
      </c>
    </row>
    <row r="220" spans="1:12" ht="12.9" customHeight="1">
      <c r="A220" s="1129">
        <f t="shared" si="3"/>
        <v>204</v>
      </c>
      <c r="B220" s="940">
        <v>6</v>
      </c>
      <c r="C220" s="1130" t="s">
        <v>1951</v>
      </c>
      <c r="D220" s="1131" t="s">
        <v>64</v>
      </c>
      <c r="E220" s="1131" t="s">
        <v>101</v>
      </c>
      <c r="F220" s="940"/>
      <c r="G220" s="1074">
        <v>45418</v>
      </c>
      <c r="H220" s="1074">
        <v>45422</v>
      </c>
      <c r="I220" s="1075" t="s">
        <v>2436</v>
      </c>
      <c r="J220" s="1076"/>
      <c r="K220" s="1075" t="s">
        <v>2437</v>
      </c>
      <c r="L220" s="940" t="s">
        <v>62</v>
      </c>
    </row>
    <row r="221" spans="1:12" ht="12.9" customHeight="1">
      <c r="A221" s="781">
        <f t="shared" si="3"/>
        <v>205</v>
      </c>
      <c r="B221" s="787">
        <v>7</v>
      </c>
      <c r="C221" s="901" t="s">
        <v>1985</v>
      </c>
      <c r="D221" s="800" t="s">
        <v>82</v>
      </c>
      <c r="E221" s="800" t="s">
        <v>55</v>
      </c>
      <c r="F221" s="787"/>
      <c r="G221" s="900">
        <v>45427</v>
      </c>
      <c r="H221" s="900">
        <v>45436</v>
      </c>
      <c r="I221" s="899" t="s">
        <v>2434</v>
      </c>
      <c r="J221" s="785"/>
      <c r="K221" s="899" t="s">
        <v>2427</v>
      </c>
      <c r="L221" s="787" t="s">
        <v>62</v>
      </c>
    </row>
    <row r="222" spans="1:12" ht="12.9" customHeight="1">
      <c r="A222" s="781">
        <f t="shared" si="3"/>
        <v>206</v>
      </c>
      <c r="B222" s="787">
        <v>8</v>
      </c>
      <c r="C222" s="901" t="s">
        <v>1998</v>
      </c>
      <c r="D222" s="800" t="s">
        <v>82</v>
      </c>
      <c r="E222" s="800" t="s">
        <v>55</v>
      </c>
      <c r="F222" s="787"/>
      <c r="G222" s="900">
        <v>45421</v>
      </c>
      <c r="H222" s="900">
        <v>45439</v>
      </c>
      <c r="I222" s="899" t="s">
        <v>2439</v>
      </c>
      <c r="J222" s="785"/>
      <c r="K222" s="899" t="s">
        <v>2427</v>
      </c>
      <c r="L222" s="787" t="s">
        <v>62</v>
      </c>
    </row>
    <row r="223" spans="1:12" ht="12.9" customHeight="1">
      <c r="A223" s="781">
        <f t="shared" si="3"/>
        <v>207</v>
      </c>
      <c r="B223" s="787">
        <v>9</v>
      </c>
      <c r="C223" s="901" t="s">
        <v>1987</v>
      </c>
      <c r="D223" s="800" t="s">
        <v>64</v>
      </c>
      <c r="E223" s="800" t="s">
        <v>55</v>
      </c>
      <c r="F223" s="787"/>
      <c r="G223" s="900">
        <v>45427</v>
      </c>
      <c r="H223" s="900">
        <v>45440</v>
      </c>
      <c r="I223" s="899" t="s">
        <v>2424</v>
      </c>
      <c r="J223" s="785"/>
      <c r="K223" s="899" t="s">
        <v>2427</v>
      </c>
      <c r="L223" s="787" t="s">
        <v>62</v>
      </c>
    </row>
    <row r="224" spans="1:12" ht="12.9" customHeight="1">
      <c r="A224" s="781"/>
      <c r="B224" s="787" t="s">
        <v>363</v>
      </c>
      <c r="C224" s="901"/>
      <c r="D224" s="800"/>
      <c r="E224" s="800"/>
      <c r="F224" s="787"/>
      <c r="G224" s="900"/>
      <c r="H224" s="900"/>
      <c r="I224" s="899"/>
      <c r="J224" s="785"/>
      <c r="K224" s="899"/>
      <c r="L224" s="787"/>
    </row>
    <row r="225" spans="1:12" ht="12.9" customHeight="1">
      <c r="A225" s="781">
        <v>208</v>
      </c>
      <c r="B225" s="787">
        <v>1</v>
      </c>
      <c r="C225" s="901" t="s">
        <v>1988</v>
      </c>
      <c r="D225" s="800" t="s">
        <v>64</v>
      </c>
      <c r="E225" s="800" t="s">
        <v>55</v>
      </c>
      <c r="F225" s="787"/>
      <c r="G225" s="900">
        <v>45441</v>
      </c>
      <c r="H225" s="900">
        <v>45444</v>
      </c>
      <c r="I225" s="899" t="s">
        <v>2424</v>
      </c>
      <c r="J225" s="785"/>
      <c r="K225" s="899" t="s">
        <v>2427</v>
      </c>
      <c r="L225" s="787" t="s">
        <v>62</v>
      </c>
    </row>
    <row r="226" spans="1:12" ht="12.9" customHeight="1">
      <c r="A226" s="781">
        <f t="shared" si="3"/>
        <v>209</v>
      </c>
      <c r="B226" s="787">
        <v>2</v>
      </c>
      <c r="C226" s="901" t="s">
        <v>1989</v>
      </c>
      <c r="D226" s="800" t="s">
        <v>82</v>
      </c>
      <c r="E226" s="800" t="s">
        <v>55</v>
      </c>
      <c r="F226" s="787"/>
      <c r="G226" s="900">
        <v>45444</v>
      </c>
      <c r="H226" s="900">
        <v>45447</v>
      </c>
      <c r="I226" s="899" t="s">
        <v>2434</v>
      </c>
      <c r="J226" s="785"/>
      <c r="K226" s="899" t="s">
        <v>2427</v>
      </c>
      <c r="L226" s="787" t="s">
        <v>62</v>
      </c>
    </row>
    <row r="227" spans="1:12" ht="12.9" customHeight="1">
      <c r="A227" s="781">
        <f t="shared" si="3"/>
        <v>210</v>
      </c>
      <c r="B227" s="787">
        <v>3</v>
      </c>
      <c r="C227" s="901" t="s">
        <v>1999</v>
      </c>
      <c r="D227" s="800" t="s">
        <v>270</v>
      </c>
      <c r="E227" s="800" t="s">
        <v>55</v>
      </c>
      <c r="F227" s="787"/>
      <c r="G227" s="900">
        <v>45440</v>
      </c>
      <c r="H227" s="900">
        <v>45453</v>
      </c>
      <c r="I227" s="899" t="s">
        <v>2424</v>
      </c>
      <c r="J227" s="785"/>
      <c r="K227" s="899" t="s">
        <v>2427</v>
      </c>
      <c r="L227" s="787" t="s">
        <v>62</v>
      </c>
    </row>
    <row r="228" spans="1:12" ht="12.9" customHeight="1">
      <c r="A228" s="781">
        <f t="shared" si="3"/>
        <v>211</v>
      </c>
      <c r="B228" s="787">
        <v>4</v>
      </c>
      <c r="C228" s="901" t="s">
        <v>2003</v>
      </c>
      <c r="D228" s="800" t="s">
        <v>82</v>
      </c>
      <c r="E228" s="800" t="s">
        <v>55</v>
      </c>
      <c r="F228" s="787"/>
      <c r="G228" s="900">
        <v>45439</v>
      </c>
      <c r="H228" s="900">
        <v>45456</v>
      </c>
      <c r="I228" s="899" t="s">
        <v>2440</v>
      </c>
      <c r="J228" s="785"/>
      <c r="K228" s="899" t="s">
        <v>2427</v>
      </c>
      <c r="L228" s="787" t="s">
        <v>62</v>
      </c>
    </row>
    <row r="229" spans="1:12" ht="12.9" customHeight="1">
      <c r="A229" s="781">
        <f t="shared" si="3"/>
        <v>212</v>
      </c>
      <c r="B229" s="787">
        <v>5</v>
      </c>
      <c r="C229" s="901" t="s">
        <v>1990</v>
      </c>
      <c r="D229" s="800" t="s">
        <v>82</v>
      </c>
      <c r="E229" s="800" t="s">
        <v>55</v>
      </c>
      <c r="F229" s="787"/>
      <c r="G229" s="900">
        <v>45449</v>
      </c>
      <c r="H229" s="900">
        <v>45456</v>
      </c>
      <c r="I229" s="899" t="s">
        <v>2434</v>
      </c>
      <c r="J229" s="785"/>
      <c r="K229" s="899" t="s">
        <v>2427</v>
      </c>
      <c r="L229" s="787" t="s">
        <v>62</v>
      </c>
    </row>
    <row r="230" spans="1:12" ht="12.9" customHeight="1">
      <c r="A230" s="781">
        <f t="shared" si="3"/>
        <v>213</v>
      </c>
      <c r="B230" s="787">
        <v>6</v>
      </c>
      <c r="C230" s="901" t="s">
        <v>2004</v>
      </c>
      <c r="D230" s="800" t="s">
        <v>64</v>
      </c>
      <c r="E230" s="800" t="s">
        <v>55</v>
      </c>
      <c r="F230" s="787"/>
      <c r="G230" s="900">
        <v>45448</v>
      </c>
      <c r="H230" s="900">
        <v>45458</v>
      </c>
      <c r="I230" s="899" t="s">
        <v>2440</v>
      </c>
      <c r="J230" s="785"/>
      <c r="K230" s="899" t="s">
        <v>2427</v>
      </c>
      <c r="L230" s="787" t="s">
        <v>62</v>
      </c>
    </row>
    <row r="231" spans="1:12" ht="12.9" customHeight="1">
      <c r="A231" s="781">
        <f t="shared" si="3"/>
        <v>214</v>
      </c>
      <c r="B231" s="787">
        <v>7</v>
      </c>
      <c r="C231" s="901" t="s">
        <v>2072</v>
      </c>
      <c r="D231" s="800" t="s">
        <v>82</v>
      </c>
      <c r="E231" s="800" t="s">
        <v>393</v>
      </c>
      <c r="F231" s="787"/>
      <c r="G231" s="900">
        <v>45449</v>
      </c>
      <c r="H231" s="900">
        <v>45462</v>
      </c>
      <c r="I231" s="899" t="s">
        <v>2441</v>
      </c>
      <c r="J231" s="785"/>
      <c r="K231" s="899" t="s">
        <v>2428</v>
      </c>
      <c r="L231" s="787" t="s">
        <v>62</v>
      </c>
    </row>
    <row r="232" spans="1:12" ht="12.9" customHeight="1">
      <c r="A232" s="781">
        <f t="shared" si="3"/>
        <v>215</v>
      </c>
      <c r="B232" s="787">
        <v>8</v>
      </c>
      <c r="C232" s="901" t="s">
        <v>1965</v>
      </c>
      <c r="D232" s="800" t="s">
        <v>270</v>
      </c>
      <c r="E232" s="800" t="s">
        <v>55</v>
      </c>
      <c r="F232" s="787"/>
      <c r="G232" s="900">
        <v>45455</v>
      </c>
      <c r="H232" s="900">
        <v>45463</v>
      </c>
      <c r="I232" s="899" t="s">
        <v>2433</v>
      </c>
      <c r="J232" s="785"/>
      <c r="K232" s="899" t="s">
        <v>2437</v>
      </c>
      <c r="L232" s="787" t="s">
        <v>62</v>
      </c>
    </row>
    <row r="233" spans="1:12" ht="12.9" customHeight="1">
      <c r="A233" s="781">
        <f t="shared" si="3"/>
        <v>216</v>
      </c>
      <c r="B233" s="787">
        <v>9</v>
      </c>
      <c r="C233" s="901" t="s">
        <v>1991</v>
      </c>
      <c r="D233" s="800" t="s">
        <v>82</v>
      </c>
      <c r="E233" s="800" t="s">
        <v>55</v>
      </c>
      <c r="F233" s="787"/>
      <c r="G233" s="900">
        <v>45459</v>
      </c>
      <c r="H233" s="900">
        <v>45465</v>
      </c>
      <c r="I233" s="899" t="s">
        <v>2434</v>
      </c>
      <c r="J233" s="785"/>
      <c r="K233" s="899" t="s">
        <v>2427</v>
      </c>
      <c r="L233" s="787" t="s">
        <v>62</v>
      </c>
    </row>
    <row r="234" spans="1:12" ht="12.9" customHeight="1">
      <c r="A234" s="781">
        <f t="shared" si="3"/>
        <v>217</v>
      </c>
      <c r="B234" s="787">
        <v>10</v>
      </c>
      <c r="C234" s="901" t="s">
        <v>1993</v>
      </c>
      <c r="D234" s="800" t="s">
        <v>309</v>
      </c>
      <c r="E234" s="800" t="s">
        <v>55</v>
      </c>
      <c r="F234" s="787"/>
      <c r="G234" s="900">
        <v>45455</v>
      </c>
      <c r="H234" s="900">
        <v>45467</v>
      </c>
      <c r="I234" s="899" t="s">
        <v>2424</v>
      </c>
      <c r="J234" s="785"/>
      <c r="K234" s="899" t="s">
        <v>2427</v>
      </c>
      <c r="L234" s="787" t="s">
        <v>62</v>
      </c>
    </row>
    <row r="235" spans="1:12" ht="12.9" customHeight="1">
      <c r="A235" s="781">
        <f t="shared" si="3"/>
        <v>218</v>
      </c>
      <c r="B235" s="787">
        <v>11</v>
      </c>
      <c r="C235" s="901" t="s">
        <v>2005</v>
      </c>
      <c r="D235" s="800" t="s">
        <v>64</v>
      </c>
      <c r="E235" s="800" t="s">
        <v>55</v>
      </c>
      <c r="F235" s="787"/>
      <c r="G235" s="900">
        <v>45460</v>
      </c>
      <c r="H235" s="900">
        <v>45468</v>
      </c>
      <c r="I235" s="899" t="s">
        <v>2440</v>
      </c>
      <c r="J235" s="785"/>
      <c r="K235" s="899" t="s">
        <v>2427</v>
      </c>
      <c r="L235" s="787" t="s">
        <v>62</v>
      </c>
    </row>
    <row r="236" spans="1:12" ht="12.9" customHeight="1">
      <c r="A236" s="781">
        <f t="shared" si="3"/>
        <v>219</v>
      </c>
      <c r="B236" s="787">
        <v>12</v>
      </c>
      <c r="C236" s="901" t="s">
        <v>1966</v>
      </c>
      <c r="D236" s="800" t="s">
        <v>486</v>
      </c>
      <c r="E236" s="800" t="s">
        <v>101</v>
      </c>
      <c r="F236" s="787"/>
      <c r="G236" s="900">
        <v>45462</v>
      </c>
      <c r="H236" s="900">
        <v>45472</v>
      </c>
      <c r="I236" s="899" t="s">
        <v>2433</v>
      </c>
      <c r="J236" s="785"/>
      <c r="K236" s="899" t="s">
        <v>2437</v>
      </c>
      <c r="L236" s="787" t="s">
        <v>62</v>
      </c>
    </row>
    <row r="237" spans="1:12" ht="12.9" customHeight="1">
      <c r="A237" s="781">
        <f t="shared" si="3"/>
        <v>220</v>
      </c>
      <c r="B237" s="787">
        <v>13</v>
      </c>
      <c r="C237" s="901" t="s">
        <v>1994</v>
      </c>
      <c r="D237" s="800" t="s">
        <v>54</v>
      </c>
      <c r="E237" s="800" t="s">
        <v>55</v>
      </c>
      <c r="F237" s="787"/>
      <c r="G237" s="900">
        <v>45457</v>
      </c>
      <c r="H237" s="900">
        <v>45473</v>
      </c>
      <c r="I237" s="899" t="s">
        <v>2434</v>
      </c>
      <c r="J237" s="785"/>
      <c r="K237" s="899" t="s">
        <v>2427</v>
      </c>
      <c r="L237" s="787" t="s">
        <v>62</v>
      </c>
    </row>
    <row r="238" spans="1:12" ht="12.9" customHeight="1">
      <c r="A238" s="781">
        <f t="shared" si="3"/>
        <v>221</v>
      </c>
      <c r="B238" s="787">
        <v>14</v>
      </c>
      <c r="C238" s="901" t="s">
        <v>2006</v>
      </c>
      <c r="D238" s="800" t="s">
        <v>82</v>
      </c>
      <c r="E238" s="800" t="s">
        <v>55</v>
      </c>
      <c r="F238" s="787"/>
      <c r="G238" s="900">
        <v>45445</v>
      </c>
      <c r="H238" s="900">
        <v>45473</v>
      </c>
      <c r="I238" s="899" t="s">
        <v>2440</v>
      </c>
      <c r="J238" s="785"/>
      <c r="K238" s="899" t="s">
        <v>2427</v>
      </c>
      <c r="L238" s="787" t="s">
        <v>62</v>
      </c>
    </row>
    <row r="239" spans="1:12" ht="12.9" customHeight="1">
      <c r="A239" s="781"/>
      <c r="B239" s="787" t="s">
        <v>373</v>
      </c>
      <c r="C239" s="787"/>
      <c r="D239" s="787"/>
      <c r="E239" s="787"/>
      <c r="F239" s="787"/>
      <c r="G239" s="792"/>
      <c r="H239" s="787"/>
      <c r="I239" s="787"/>
      <c r="J239" s="785"/>
      <c r="K239" s="787"/>
      <c r="L239" s="787"/>
    </row>
    <row r="240" spans="1:12" ht="12.9" customHeight="1">
      <c r="A240" s="781">
        <v>222</v>
      </c>
      <c r="B240" s="787">
        <v>1</v>
      </c>
      <c r="C240" s="787" t="s">
        <v>942</v>
      </c>
      <c r="D240" s="800" t="s">
        <v>563</v>
      </c>
      <c r="E240" s="787" t="s">
        <v>143</v>
      </c>
      <c r="F240" s="787" t="s">
        <v>943</v>
      </c>
      <c r="G240" s="792" t="s">
        <v>944</v>
      </c>
      <c r="H240" s="787" t="s">
        <v>945</v>
      </c>
      <c r="I240" s="787" t="s">
        <v>258</v>
      </c>
      <c r="J240" s="785" t="s">
        <v>323</v>
      </c>
      <c r="K240" s="787" t="s">
        <v>61</v>
      </c>
      <c r="L240" s="787" t="s">
        <v>62</v>
      </c>
    </row>
    <row r="241" spans="1:13" ht="12.9" customHeight="1">
      <c r="A241" s="781">
        <f t="shared" si="3"/>
        <v>223</v>
      </c>
      <c r="B241" s="787">
        <v>2</v>
      </c>
      <c r="C241" s="787" t="s">
        <v>329</v>
      </c>
      <c r="D241" s="800" t="s">
        <v>380</v>
      </c>
      <c r="E241" s="787" t="s">
        <v>101</v>
      </c>
      <c r="F241" s="787" t="s">
        <v>946</v>
      </c>
      <c r="G241" s="792" t="s">
        <v>947</v>
      </c>
      <c r="H241" s="787" t="s">
        <v>948</v>
      </c>
      <c r="I241" s="785" t="s">
        <v>723</v>
      </c>
      <c r="J241" s="785"/>
      <c r="K241" s="787" t="s">
        <v>632</v>
      </c>
      <c r="L241" s="787" t="s">
        <v>62</v>
      </c>
    </row>
    <row r="242" spans="1:13" ht="12.9" customHeight="1">
      <c r="A242" s="781">
        <f t="shared" si="3"/>
        <v>224</v>
      </c>
      <c r="B242" s="787">
        <v>3</v>
      </c>
      <c r="C242" s="787" t="s">
        <v>374</v>
      </c>
      <c r="D242" s="800" t="s">
        <v>912</v>
      </c>
      <c r="E242" s="787" t="s">
        <v>101</v>
      </c>
      <c r="F242" s="787" t="s">
        <v>377</v>
      </c>
      <c r="G242" s="792" t="s">
        <v>949</v>
      </c>
      <c r="H242" s="787" t="s">
        <v>378</v>
      </c>
      <c r="I242" s="785" t="s">
        <v>723</v>
      </c>
      <c r="J242" s="785"/>
      <c r="K242" s="787"/>
      <c r="L242" s="787" t="s">
        <v>62</v>
      </c>
      <c r="M242" s="333">
        <v>16</v>
      </c>
    </row>
    <row r="243" spans="1:13" ht="12.9" customHeight="1">
      <c r="A243" s="781">
        <f t="shared" si="3"/>
        <v>225</v>
      </c>
      <c r="B243" s="787">
        <v>4</v>
      </c>
      <c r="C243" s="787" t="s">
        <v>516</v>
      </c>
      <c r="D243" s="787" t="s">
        <v>264</v>
      </c>
      <c r="E243" s="787" t="s">
        <v>55</v>
      </c>
      <c r="F243" s="787" t="s">
        <v>386</v>
      </c>
      <c r="G243" s="792" t="s">
        <v>950</v>
      </c>
      <c r="H243" s="792" t="s">
        <v>951</v>
      </c>
      <c r="I243" s="785" t="s">
        <v>723</v>
      </c>
      <c r="J243" s="785"/>
      <c r="K243" s="787"/>
      <c r="L243" s="787" t="s">
        <v>62</v>
      </c>
    </row>
    <row r="244" spans="1:13" ht="12.9" customHeight="1">
      <c r="A244" s="781">
        <f t="shared" si="3"/>
        <v>226</v>
      </c>
      <c r="B244" s="787">
        <v>5</v>
      </c>
      <c r="C244" s="787" t="s">
        <v>539</v>
      </c>
      <c r="D244" s="800" t="s">
        <v>548</v>
      </c>
      <c r="E244" s="787" t="s">
        <v>55</v>
      </c>
      <c r="F244" s="787" t="s">
        <v>945</v>
      </c>
      <c r="G244" s="792" t="s">
        <v>951</v>
      </c>
      <c r="H244" s="792" t="s">
        <v>953</v>
      </c>
      <c r="I244" s="785" t="s">
        <v>723</v>
      </c>
      <c r="J244" s="785"/>
      <c r="K244" s="787"/>
      <c r="L244" s="787" t="s">
        <v>62</v>
      </c>
      <c r="M244" s="333">
        <v>8</v>
      </c>
    </row>
    <row r="245" spans="1:13" ht="12.9" customHeight="1">
      <c r="A245" s="781">
        <f t="shared" si="3"/>
        <v>227</v>
      </c>
      <c r="B245" s="787">
        <v>6</v>
      </c>
      <c r="C245" s="787" t="s">
        <v>954</v>
      </c>
      <c r="D245" s="800" t="s">
        <v>264</v>
      </c>
      <c r="E245" s="787" t="s">
        <v>143</v>
      </c>
      <c r="F245" s="787" t="s">
        <v>386</v>
      </c>
      <c r="G245" s="792" t="s">
        <v>382</v>
      </c>
      <c r="H245" s="792" t="s">
        <v>953</v>
      </c>
      <c r="I245" s="786" t="s">
        <v>838</v>
      </c>
      <c r="J245" s="785"/>
      <c r="K245" s="787"/>
      <c r="L245" s="787" t="s">
        <v>62</v>
      </c>
      <c r="M245" s="333">
        <v>20</v>
      </c>
    </row>
    <row r="246" spans="1:13" ht="12.9" customHeight="1">
      <c r="A246" s="781">
        <f t="shared" si="3"/>
        <v>228</v>
      </c>
      <c r="B246" s="787">
        <v>7</v>
      </c>
      <c r="C246" s="787" t="s">
        <v>955</v>
      </c>
      <c r="D246" s="787" t="s">
        <v>248</v>
      </c>
      <c r="E246" s="787" t="s">
        <v>143</v>
      </c>
      <c r="F246" s="787" t="s">
        <v>956</v>
      </c>
      <c r="G246" s="792" t="s">
        <v>953</v>
      </c>
      <c r="H246" s="787" t="s">
        <v>957</v>
      </c>
      <c r="I246" s="786" t="s">
        <v>838</v>
      </c>
      <c r="J246" s="785"/>
      <c r="K246" s="787"/>
      <c r="L246" s="787" t="s">
        <v>62</v>
      </c>
    </row>
    <row r="247" spans="1:13" ht="12.9" customHeight="1">
      <c r="A247" s="781">
        <f t="shared" si="3"/>
        <v>229</v>
      </c>
      <c r="B247" s="787">
        <v>8</v>
      </c>
      <c r="C247" s="787" t="s">
        <v>958</v>
      </c>
      <c r="D247" s="787" t="s">
        <v>184</v>
      </c>
      <c r="E247" s="787" t="s">
        <v>143</v>
      </c>
      <c r="F247" s="787" t="s">
        <v>956</v>
      </c>
      <c r="G247" s="792" t="s">
        <v>957</v>
      </c>
      <c r="H247" s="792" t="s">
        <v>957</v>
      </c>
      <c r="I247" s="785" t="s">
        <v>723</v>
      </c>
      <c r="J247" s="785"/>
      <c r="K247" s="787"/>
      <c r="L247" s="787" t="s">
        <v>62</v>
      </c>
    </row>
    <row r="248" spans="1:13" ht="12.9" customHeight="1">
      <c r="A248" s="781">
        <f t="shared" si="3"/>
        <v>230</v>
      </c>
      <c r="B248" s="787">
        <v>9</v>
      </c>
      <c r="C248" s="901" t="s">
        <v>1979</v>
      </c>
      <c r="D248" s="800" t="s">
        <v>82</v>
      </c>
      <c r="E248" s="800" t="s">
        <v>55</v>
      </c>
      <c r="F248" s="787"/>
      <c r="G248" s="900">
        <v>45464</v>
      </c>
      <c r="H248" s="900">
        <v>45476</v>
      </c>
      <c r="I248" s="899" t="s">
        <v>2443</v>
      </c>
      <c r="J248" s="785"/>
      <c r="K248" s="899" t="s">
        <v>2437</v>
      </c>
      <c r="L248" s="787" t="s">
        <v>62</v>
      </c>
    </row>
    <row r="249" spans="1:13" ht="12.9" customHeight="1">
      <c r="A249" s="781">
        <f t="shared" si="3"/>
        <v>231</v>
      </c>
      <c r="B249" s="787">
        <v>10</v>
      </c>
      <c r="C249" s="901" t="s">
        <v>1967</v>
      </c>
      <c r="D249" s="800" t="s">
        <v>82</v>
      </c>
      <c r="E249" s="800" t="s">
        <v>101</v>
      </c>
      <c r="F249" s="787"/>
      <c r="G249" s="900">
        <v>45462</v>
      </c>
      <c r="H249" s="900">
        <v>45477</v>
      </c>
      <c r="I249" s="899" t="s">
        <v>2433</v>
      </c>
      <c r="J249" s="785"/>
      <c r="K249" s="899" t="s">
        <v>2437</v>
      </c>
      <c r="L249" s="787" t="s">
        <v>62</v>
      </c>
    </row>
    <row r="250" spans="1:13" ht="12.9" customHeight="1">
      <c r="A250" s="781">
        <f t="shared" si="3"/>
        <v>232</v>
      </c>
      <c r="B250" s="787">
        <v>11</v>
      </c>
      <c r="C250" s="901" t="s">
        <v>2071</v>
      </c>
      <c r="D250" s="800" t="s">
        <v>54</v>
      </c>
      <c r="E250" s="800" t="s">
        <v>55</v>
      </c>
      <c r="F250" s="787"/>
      <c r="G250" s="900">
        <v>45459</v>
      </c>
      <c r="H250" s="900">
        <v>45480</v>
      </c>
      <c r="I250" s="899" t="s">
        <v>2444</v>
      </c>
      <c r="J250" s="785"/>
      <c r="K250" s="899" t="s">
        <v>2428</v>
      </c>
      <c r="L250" s="787" t="s">
        <v>62</v>
      </c>
    </row>
    <row r="251" spans="1:13" ht="12.9" customHeight="1">
      <c r="A251" s="781">
        <f t="shared" si="3"/>
        <v>233</v>
      </c>
      <c r="B251" s="787">
        <v>12</v>
      </c>
      <c r="C251" s="901" t="s">
        <v>2002</v>
      </c>
      <c r="D251" s="800" t="s">
        <v>64</v>
      </c>
      <c r="E251" s="800" t="s">
        <v>55</v>
      </c>
      <c r="F251" s="787"/>
      <c r="G251" s="900">
        <v>45475</v>
      </c>
      <c r="H251" s="900">
        <v>45481</v>
      </c>
      <c r="I251" s="899" t="s">
        <v>2440</v>
      </c>
      <c r="J251" s="785"/>
      <c r="K251" s="899" t="s">
        <v>2427</v>
      </c>
      <c r="L251" s="787" t="s">
        <v>62</v>
      </c>
    </row>
    <row r="252" spans="1:13" ht="12.9" customHeight="1">
      <c r="A252" s="781">
        <f t="shared" si="3"/>
        <v>234</v>
      </c>
      <c r="B252" s="787">
        <v>13</v>
      </c>
      <c r="C252" s="901" t="s">
        <v>1964</v>
      </c>
      <c r="D252" s="800" t="s">
        <v>82</v>
      </c>
      <c r="E252" s="800" t="s">
        <v>101</v>
      </c>
      <c r="F252" s="787"/>
      <c r="G252" s="900">
        <v>45476</v>
      </c>
      <c r="H252" s="900">
        <v>45489</v>
      </c>
      <c r="I252" s="899" t="s">
        <v>2433</v>
      </c>
      <c r="J252" s="785"/>
      <c r="K252" s="899" t="s">
        <v>2437</v>
      </c>
      <c r="L252" s="787" t="s">
        <v>62</v>
      </c>
    </row>
    <row r="253" spans="1:13" ht="12.9" customHeight="1">
      <c r="A253" s="781">
        <f t="shared" si="3"/>
        <v>235</v>
      </c>
      <c r="B253" s="787">
        <v>14</v>
      </c>
      <c r="C253" s="901" t="s">
        <v>1257</v>
      </c>
      <c r="D253" s="800" t="s">
        <v>2442</v>
      </c>
      <c r="E253" s="800" t="s">
        <v>55</v>
      </c>
      <c r="F253" s="787"/>
      <c r="G253" s="900">
        <v>45457</v>
      </c>
      <c r="H253" s="900">
        <v>45490</v>
      </c>
      <c r="I253" s="899" t="s">
        <v>2444</v>
      </c>
      <c r="J253" s="785"/>
      <c r="K253" s="899" t="s">
        <v>2428</v>
      </c>
      <c r="L253" s="787" t="s">
        <v>62</v>
      </c>
    </row>
    <row r="254" spans="1:13" ht="12.9" customHeight="1">
      <c r="A254" s="781">
        <f t="shared" si="3"/>
        <v>236</v>
      </c>
      <c r="B254" s="787">
        <v>15</v>
      </c>
      <c r="C254" s="901" t="s">
        <v>2001</v>
      </c>
      <c r="D254" s="800" t="s">
        <v>64</v>
      </c>
      <c r="E254" s="800" t="s">
        <v>55</v>
      </c>
      <c r="F254" s="787"/>
      <c r="G254" s="900">
        <v>45487</v>
      </c>
      <c r="H254" s="900">
        <v>45494</v>
      </c>
      <c r="I254" s="899" t="s">
        <v>2445</v>
      </c>
      <c r="J254" s="785"/>
      <c r="K254" s="899" t="s">
        <v>2427</v>
      </c>
      <c r="L254" s="787" t="s">
        <v>62</v>
      </c>
    </row>
    <row r="255" spans="1:13" ht="12.9" customHeight="1">
      <c r="A255" s="781">
        <f t="shared" si="3"/>
        <v>237</v>
      </c>
      <c r="B255" s="787">
        <v>16</v>
      </c>
      <c r="C255" s="901" t="s">
        <v>1971</v>
      </c>
      <c r="D255" s="800" t="s">
        <v>54</v>
      </c>
      <c r="E255" s="800" t="s">
        <v>101</v>
      </c>
      <c r="F255" s="787"/>
      <c r="G255" s="900">
        <v>45491</v>
      </c>
      <c r="H255" s="900">
        <v>45499</v>
      </c>
      <c r="I255" s="899" t="s">
        <v>2446</v>
      </c>
      <c r="J255" s="785"/>
      <c r="K255" s="899" t="s">
        <v>2449</v>
      </c>
      <c r="L255" s="787" t="s">
        <v>62</v>
      </c>
    </row>
    <row r="256" spans="1:13" ht="12.9" customHeight="1">
      <c r="A256" s="781">
        <f t="shared" si="3"/>
        <v>238</v>
      </c>
      <c r="B256" s="787">
        <v>17</v>
      </c>
      <c r="C256" s="901" t="s">
        <v>1978</v>
      </c>
      <c r="D256" s="800" t="s">
        <v>82</v>
      </c>
      <c r="E256" s="800" t="s">
        <v>393</v>
      </c>
      <c r="F256" s="787"/>
      <c r="G256" s="900">
        <v>45483</v>
      </c>
      <c r="H256" s="900">
        <v>45500</v>
      </c>
      <c r="I256" s="899" t="s">
        <v>2447</v>
      </c>
      <c r="J256" s="785"/>
      <c r="K256" s="899" t="s">
        <v>2449</v>
      </c>
      <c r="L256" s="787" t="s">
        <v>62</v>
      </c>
    </row>
    <row r="257" spans="1:13" ht="12.9" customHeight="1">
      <c r="A257" s="781">
        <f t="shared" si="3"/>
        <v>239</v>
      </c>
      <c r="B257" s="787">
        <v>18</v>
      </c>
      <c r="C257" s="901" t="s">
        <v>1264</v>
      </c>
      <c r="D257" s="800" t="s">
        <v>64</v>
      </c>
      <c r="E257" s="800" t="s">
        <v>393</v>
      </c>
      <c r="F257" s="787"/>
      <c r="G257" s="900">
        <v>45460</v>
      </c>
      <c r="H257" s="900">
        <v>45500</v>
      </c>
      <c r="I257" s="899" t="s">
        <v>2448</v>
      </c>
      <c r="J257" s="785"/>
      <c r="K257" s="899" t="s">
        <v>2428</v>
      </c>
      <c r="L257" s="787" t="s">
        <v>62</v>
      </c>
    </row>
    <row r="258" spans="1:13" ht="12.9" customHeight="1">
      <c r="A258" s="781">
        <f t="shared" si="3"/>
        <v>240</v>
      </c>
      <c r="B258" s="787">
        <v>19</v>
      </c>
      <c r="C258" s="901" t="s">
        <v>2007</v>
      </c>
      <c r="D258" s="800" t="s">
        <v>231</v>
      </c>
      <c r="E258" s="800" t="s">
        <v>55</v>
      </c>
      <c r="F258" s="787"/>
      <c r="G258" s="900">
        <v>45483</v>
      </c>
      <c r="H258" s="900">
        <v>45503</v>
      </c>
      <c r="I258" s="899" t="s">
        <v>2440</v>
      </c>
      <c r="J258" s="785"/>
      <c r="K258" s="899" t="s">
        <v>2427</v>
      </c>
      <c r="L258" s="787" t="s">
        <v>62</v>
      </c>
    </row>
    <row r="259" spans="1:13" ht="12.9" customHeight="1">
      <c r="A259" s="781">
        <f t="shared" si="3"/>
        <v>241</v>
      </c>
      <c r="B259" s="787">
        <v>20</v>
      </c>
      <c r="C259" s="901" t="s">
        <v>1996</v>
      </c>
      <c r="D259" s="800" t="s">
        <v>64</v>
      </c>
      <c r="E259" s="800" t="s">
        <v>55</v>
      </c>
      <c r="F259" s="787"/>
      <c r="G259" s="900">
        <v>45495</v>
      </c>
      <c r="H259" s="900">
        <v>45503</v>
      </c>
      <c r="I259" s="899" t="s">
        <v>2434</v>
      </c>
      <c r="J259" s="785"/>
      <c r="K259" s="899" t="s">
        <v>2427</v>
      </c>
      <c r="L259" s="787" t="s">
        <v>62</v>
      </c>
    </row>
    <row r="260" spans="1:13" ht="12.9" customHeight="1">
      <c r="A260" s="781">
        <f t="shared" si="3"/>
        <v>242</v>
      </c>
      <c r="B260" s="787">
        <v>21</v>
      </c>
      <c r="C260" s="808" t="s">
        <v>1950</v>
      </c>
      <c r="D260" s="808" t="s">
        <v>64</v>
      </c>
      <c r="E260" s="800" t="s">
        <v>101</v>
      </c>
      <c r="F260" s="787"/>
      <c r="G260" s="900">
        <v>45491</v>
      </c>
      <c r="H260" s="900">
        <v>45504</v>
      </c>
      <c r="I260" s="899" t="s">
        <v>2433</v>
      </c>
      <c r="J260" s="785"/>
      <c r="K260" s="899" t="s">
        <v>2450</v>
      </c>
      <c r="L260" s="787" t="s">
        <v>62</v>
      </c>
    </row>
    <row r="261" spans="1:13" ht="12.9" customHeight="1">
      <c r="A261" s="781"/>
      <c r="B261" s="787"/>
      <c r="C261" s="787"/>
      <c r="D261" s="787"/>
      <c r="E261" s="787"/>
      <c r="F261" s="787"/>
      <c r="G261" s="792"/>
      <c r="H261" s="792"/>
      <c r="I261" s="785"/>
      <c r="J261" s="785"/>
      <c r="K261" s="787"/>
      <c r="L261" s="787"/>
    </row>
    <row r="262" spans="1:13" ht="12.9" customHeight="1">
      <c r="A262" s="781"/>
      <c r="B262" s="787" t="s">
        <v>384</v>
      </c>
      <c r="C262" s="787"/>
      <c r="D262" s="787"/>
      <c r="E262" s="787"/>
      <c r="F262" s="787"/>
      <c r="G262" s="792"/>
      <c r="H262" s="792"/>
      <c r="I262" s="786"/>
      <c r="J262" s="785"/>
      <c r="K262" s="787"/>
      <c r="L262" s="787"/>
    </row>
    <row r="263" spans="1:13" ht="12.9" customHeight="1">
      <c r="A263" s="781">
        <v>243</v>
      </c>
      <c r="B263" s="787">
        <v>1</v>
      </c>
      <c r="C263" s="787" t="s">
        <v>361</v>
      </c>
      <c r="D263" s="787" t="s">
        <v>82</v>
      </c>
      <c r="E263" s="787" t="s">
        <v>101</v>
      </c>
      <c r="F263" s="787" t="s">
        <v>959</v>
      </c>
      <c r="G263" s="792" t="s">
        <v>960</v>
      </c>
      <c r="H263" s="787" t="s">
        <v>961</v>
      </c>
      <c r="I263" s="787" t="s">
        <v>258</v>
      </c>
      <c r="J263" s="785"/>
      <c r="K263" s="787" t="s">
        <v>962</v>
      </c>
      <c r="L263" s="787" t="s">
        <v>62</v>
      </c>
    </row>
    <row r="264" spans="1:13" ht="12.9" customHeight="1">
      <c r="A264" s="781">
        <f t="shared" si="3"/>
        <v>244</v>
      </c>
      <c r="B264" s="787">
        <v>2</v>
      </c>
      <c r="C264" s="787" t="s">
        <v>963</v>
      </c>
      <c r="D264" s="787" t="s">
        <v>82</v>
      </c>
      <c r="E264" s="787" t="s">
        <v>55</v>
      </c>
      <c r="F264" s="787" t="s">
        <v>386</v>
      </c>
      <c r="G264" s="792" t="s">
        <v>271</v>
      </c>
      <c r="H264" s="787" t="s">
        <v>961</v>
      </c>
      <c r="I264" s="787" t="s">
        <v>258</v>
      </c>
      <c r="J264" s="785"/>
      <c r="K264" s="787" t="s">
        <v>965</v>
      </c>
      <c r="L264" s="787" t="s">
        <v>62</v>
      </c>
      <c r="M264" s="333">
        <v>6</v>
      </c>
    </row>
    <row r="265" spans="1:13" ht="12.9" customHeight="1">
      <c r="A265" s="781">
        <f t="shared" ref="A265:A328" si="4">A264+1</f>
        <v>245</v>
      </c>
      <c r="B265" s="787">
        <v>3</v>
      </c>
      <c r="C265" s="787" t="s">
        <v>966</v>
      </c>
      <c r="D265" s="787" t="s">
        <v>563</v>
      </c>
      <c r="E265" s="787" t="s">
        <v>143</v>
      </c>
      <c r="F265" s="787" t="s">
        <v>957</v>
      </c>
      <c r="G265" s="792" t="s">
        <v>271</v>
      </c>
      <c r="H265" s="787" t="s">
        <v>961</v>
      </c>
      <c r="I265" s="785" t="s">
        <v>723</v>
      </c>
      <c r="J265" s="785"/>
      <c r="K265" s="787" t="s">
        <v>965</v>
      </c>
      <c r="L265" s="787" t="s">
        <v>62</v>
      </c>
    </row>
    <row r="266" spans="1:13" ht="12.9" customHeight="1">
      <c r="A266" s="781">
        <f t="shared" si="4"/>
        <v>246</v>
      </c>
      <c r="B266" s="787">
        <v>4</v>
      </c>
      <c r="C266" s="787" t="s">
        <v>967</v>
      </c>
      <c r="D266" s="787" t="s">
        <v>82</v>
      </c>
      <c r="E266" s="787" t="s">
        <v>393</v>
      </c>
      <c r="F266" s="787" t="s">
        <v>945</v>
      </c>
      <c r="G266" s="787" t="s">
        <v>961</v>
      </c>
      <c r="H266" s="787" t="s">
        <v>388</v>
      </c>
      <c r="I266" s="787" t="s">
        <v>258</v>
      </c>
      <c r="J266" s="785"/>
      <c r="K266" s="787" t="s">
        <v>965</v>
      </c>
      <c r="L266" s="787" t="s">
        <v>62</v>
      </c>
    </row>
    <row r="267" spans="1:13" ht="12.9" customHeight="1">
      <c r="A267" s="781">
        <f t="shared" si="4"/>
        <v>247</v>
      </c>
      <c r="B267" s="787">
        <v>5</v>
      </c>
      <c r="C267" s="787" t="s">
        <v>968</v>
      </c>
      <c r="D267" s="787" t="s">
        <v>969</v>
      </c>
      <c r="E267" s="787" t="s">
        <v>143</v>
      </c>
      <c r="F267" s="787" t="s">
        <v>957</v>
      </c>
      <c r="G267" s="792" t="s">
        <v>970</v>
      </c>
      <c r="H267" s="792" t="s">
        <v>971</v>
      </c>
      <c r="I267" s="786" t="s">
        <v>838</v>
      </c>
      <c r="J267" s="785"/>
      <c r="K267" s="787" t="s">
        <v>962</v>
      </c>
      <c r="L267" s="787" t="s">
        <v>62</v>
      </c>
    </row>
    <row r="268" spans="1:13" ht="12.9" customHeight="1">
      <c r="A268" s="781">
        <f t="shared" si="4"/>
        <v>248</v>
      </c>
      <c r="B268" s="787">
        <v>6</v>
      </c>
      <c r="C268" s="787" t="s">
        <v>972</v>
      </c>
      <c r="D268" s="800" t="s">
        <v>82</v>
      </c>
      <c r="E268" s="787" t="s">
        <v>55</v>
      </c>
      <c r="F268" s="787"/>
      <c r="G268" s="792" t="s">
        <v>388</v>
      </c>
      <c r="H268" s="792" t="s">
        <v>971</v>
      </c>
      <c r="I268" s="786" t="s">
        <v>414</v>
      </c>
      <c r="J268" s="785"/>
      <c r="K268" s="787" t="s">
        <v>965</v>
      </c>
      <c r="L268" s="787" t="s">
        <v>62</v>
      </c>
    </row>
    <row r="269" spans="1:13" ht="12.9" customHeight="1">
      <c r="A269" s="781">
        <f t="shared" si="4"/>
        <v>249</v>
      </c>
      <c r="B269" s="787">
        <v>7</v>
      </c>
      <c r="C269" s="787" t="s">
        <v>973</v>
      </c>
      <c r="D269" s="787" t="s">
        <v>82</v>
      </c>
      <c r="E269" s="787" t="s">
        <v>55</v>
      </c>
      <c r="F269" s="787" t="s">
        <v>974</v>
      </c>
      <c r="G269" s="792" t="s">
        <v>971</v>
      </c>
      <c r="H269" s="787" t="s">
        <v>975</v>
      </c>
      <c r="I269" s="785" t="s">
        <v>723</v>
      </c>
      <c r="J269" s="785"/>
      <c r="K269" s="787" t="s">
        <v>965</v>
      </c>
      <c r="L269" s="787" t="s">
        <v>62</v>
      </c>
    </row>
    <row r="270" spans="1:13" ht="12.9" customHeight="1">
      <c r="A270" s="781">
        <f t="shared" si="4"/>
        <v>250</v>
      </c>
      <c r="B270" s="787">
        <v>8</v>
      </c>
      <c r="C270" s="787" t="s">
        <v>608</v>
      </c>
      <c r="D270" s="787" t="s">
        <v>82</v>
      </c>
      <c r="E270" s="787" t="s">
        <v>55</v>
      </c>
      <c r="F270" s="787" t="s">
        <v>951</v>
      </c>
      <c r="G270" s="792" t="s">
        <v>976</v>
      </c>
      <c r="H270" s="787" t="s">
        <v>975</v>
      </c>
      <c r="I270" s="787" t="s">
        <v>258</v>
      </c>
      <c r="J270" s="785"/>
      <c r="K270" s="787" t="s">
        <v>962</v>
      </c>
      <c r="L270" s="787" t="s">
        <v>62</v>
      </c>
    </row>
    <row r="271" spans="1:13" ht="12.9" customHeight="1">
      <c r="A271" s="781">
        <f t="shared" si="4"/>
        <v>251</v>
      </c>
      <c r="B271" s="787">
        <v>9</v>
      </c>
      <c r="C271" s="787" t="s">
        <v>977</v>
      </c>
      <c r="D271" s="787" t="s">
        <v>64</v>
      </c>
      <c r="E271" s="787" t="s">
        <v>55</v>
      </c>
      <c r="F271" s="787" t="s">
        <v>978</v>
      </c>
      <c r="G271" s="787" t="s">
        <v>979</v>
      </c>
      <c r="H271" s="787" t="s">
        <v>975</v>
      </c>
      <c r="I271" s="786" t="s">
        <v>693</v>
      </c>
      <c r="J271" s="785"/>
      <c r="K271" s="787" t="s">
        <v>965</v>
      </c>
      <c r="L271" s="787" t="s">
        <v>62</v>
      </c>
    </row>
    <row r="272" spans="1:13" ht="12.9" customHeight="1">
      <c r="A272" s="781">
        <f t="shared" si="4"/>
        <v>252</v>
      </c>
      <c r="B272" s="787">
        <v>10</v>
      </c>
      <c r="C272" s="787" t="s">
        <v>980</v>
      </c>
      <c r="D272" s="800" t="s">
        <v>64</v>
      </c>
      <c r="E272" s="787" t="s">
        <v>55</v>
      </c>
      <c r="F272" s="792" t="s">
        <v>388</v>
      </c>
      <c r="G272" s="787" t="s">
        <v>979</v>
      </c>
      <c r="H272" s="787" t="s">
        <v>975</v>
      </c>
      <c r="I272" s="786" t="s">
        <v>414</v>
      </c>
      <c r="J272" s="785"/>
      <c r="K272" s="787" t="s">
        <v>965</v>
      </c>
      <c r="L272" s="787" t="s">
        <v>62</v>
      </c>
    </row>
    <row r="273" spans="1:13" ht="12.9" customHeight="1">
      <c r="A273" s="781">
        <f t="shared" si="4"/>
        <v>253</v>
      </c>
      <c r="B273" s="787">
        <v>11</v>
      </c>
      <c r="C273" s="787" t="s">
        <v>981</v>
      </c>
      <c r="D273" s="787" t="s">
        <v>64</v>
      </c>
      <c r="E273" s="787" t="s">
        <v>55</v>
      </c>
      <c r="F273" s="787" t="s">
        <v>974</v>
      </c>
      <c r="G273" s="787" t="s">
        <v>979</v>
      </c>
      <c r="H273" s="787" t="s">
        <v>394</v>
      </c>
      <c r="I273" s="786" t="s">
        <v>693</v>
      </c>
      <c r="J273" s="785"/>
      <c r="K273" s="787" t="s">
        <v>965</v>
      </c>
      <c r="L273" s="787" t="s">
        <v>62</v>
      </c>
    </row>
    <row r="274" spans="1:13" ht="12.9" customHeight="1">
      <c r="A274" s="781">
        <f t="shared" si="4"/>
        <v>254</v>
      </c>
      <c r="B274" s="787">
        <v>12</v>
      </c>
      <c r="C274" s="787" t="s">
        <v>982</v>
      </c>
      <c r="D274" s="800" t="s">
        <v>82</v>
      </c>
      <c r="E274" s="787" t="s">
        <v>55</v>
      </c>
      <c r="F274" s="787" t="s">
        <v>974</v>
      </c>
      <c r="G274" s="792" t="s">
        <v>975</v>
      </c>
      <c r="H274" s="787" t="s">
        <v>983</v>
      </c>
      <c r="I274" s="785" t="s">
        <v>723</v>
      </c>
      <c r="J274" s="785"/>
      <c r="K274" s="787" t="s">
        <v>965</v>
      </c>
      <c r="L274" s="787" t="s">
        <v>62</v>
      </c>
    </row>
    <row r="275" spans="1:13" ht="12.9" customHeight="1">
      <c r="A275" s="781">
        <f t="shared" si="4"/>
        <v>255</v>
      </c>
      <c r="B275" s="787">
        <v>13</v>
      </c>
      <c r="C275" s="787" t="s">
        <v>984</v>
      </c>
      <c r="D275" s="800" t="s">
        <v>82</v>
      </c>
      <c r="E275" s="787" t="s">
        <v>55</v>
      </c>
      <c r="F275" s="787" t="s">
        <v>985</v>
      </c>
      <c r="G275" s="792" t="s">
        <v>975</v>
      </c>
      <c r="H275" s="787" t="s">
        <v>159</v>
      </c>
      <c r="I275" s="787" t="s">
        <v>258</v>
      </c>
      <c r="J275" s="785"/>
      <c r="K275" s="787" t="s">
        <v>965</v>
      </c>
      <c r="L275" s="787" t="s">
        <v>62</v>
      </c>
    </row>
    <row r="276" spans="1:13" ht="12.9" customHeight="1">
      <c r="A276" s="781">
        <f t="shared" si="4"/>
        <v>256</v>
      </c>
      <c r="B276" s="787">
        <v>14</v>
      </c>
      <c r="C276" s="787" t="s">
        <v>218</v>
      </c>
      <c r="D276" s="787" t="s">
        <v>916</v>
      </c>
      <c r="E276" s="787" t="s">
        <v>55</v>
      </c>
      <c r="F276" s="787" t="s">
        <v>986</v>
      </c>
      <c r="G276" s="792" t="s">
        <v>971</v>
      </c>
      <c r="H276" s="787" t="s">
        <v>390</v>
      </c>
      <c r="I276" s="786" t="s">
        <v>451</v>
      </c>
      <c r="J276" s="785"/>
      <c r="K276" s="787" t="s">
        <v>965</v>
      </c>
      <c r="L276" s="787" t="s">
        <v>62</v>
      </c>
    </row>
    <row r="277" spans="1:13" ht="12.9" customHeight="1">
      <c r="A277" s="781">
        <f t="shared" si="4"/>
        <v>257</v>
      </c>
      <c r="B277" s="787">
        <v>15</v>
      </c>
      <c r="C277" s="787" t="s">
        <v>230</v>
      </c>
      <c r="D277" s="800" t="s">
        <v>330</v>
      </c>
      <c r="E277" s="787" t="s">
        <v>55</v>
      </c>
      <c r="F277" s="787" t="s">
        <v>979</v>
      </c>
      <c r="G277" s="792" t="s">
        <v>398</v>
      </c>
      <c r="H277" s="787" t="s">
        <v>987</v>
      </c>
      <c r="I277" s="785" t="s">
        <v>723</v>
      </c>
      <c r="J277" s="785"/>
      <c r="K277" s="787" t="s">
        <v>965</v>
      </c>
      <c r="L277" s="787" t="s">
        <v>62</v>
      </c>
    </row>
    <row r="278" spans="1:13" ht="12.9" customHeight="1">
      <c r="A278" s="781">
        <f t="shared" si="4"/>
        <v>258</v>
      </c>
      <c r="B278" s="787">
        <v>16</v>
      </c>
      <c r="C278" s="787" t="s">
        <v>988</v>
      </c>
      <c r="D278" s="800" t="s">
        <v>64</v>
      </c>
      <c r="E278" s="787" t="s">
        <v>55</v>
      </c>
      <c r="F278" s="792" t="s">
        <v>971</v>
      </c>
      <c r="G278" s="792" t="s">
        <v>398</v>
      </c>
      <c r="H278" s="787" t="s">
        <v>987</v>
      </c>
      <c r="I278" s="786" t="s">
        <v>693</v>
      </c>
      <c r="J278" s="785"/>
      <c r="K278" s="787" t="s">
        <v>965</v>
      </c>
      <c r="L278" s="787" t="s">
        <v>62</v>
      </c>
    </row>
    <row r="279" spans="1:13" ht="15" customHeight="1">
      <c r="A279" s="781">
        <f t="shared" si="4"/>
        <v>259</v>
      </c>
      <c r="B279" s="787">
        <v>17</v>
      </c>
      <c r="C279" s="787" t="s">
        <v>338</v>
      </c>
      <c r="D279" s="800" t="s">
        <v>184</v>
      </c>
      <c r="E279" s="787" t="s">
        <v>101</v>
      </c>
      <c r="F279" s="787" t="s">
        <v>989</v>
      </c>
      <c r="G279" s="792" t="s">
        <v>399</v>
      </c>
      <c r="H279" s="787" t="s">
        <v>400</v>
      </c>
      <c r="I279" s="785" t="s">
        <v>723</v>
      </c>
      <c r="J279" s="785"/>
      <c r="K279" s="787" t="s">
        <v>962</v>
      </c>
      <c r="L279" s="787" t="s">
        <v>62</v>
      </c>
    </row>
    <row r="280" spans="1:13" ht="12.9" customHeight="1">
      <c r="A280" s="781">
        <f t="shared" si="4"/>
        <v>260</v>
      </c>
      <c r="B280" s="787">
        <v>18</v>
      </c>
      <c r="C280" s="787" t="s">
        <v>990</v>
      </c>
      <c r="D280" s="787" t="s">
        <v>82</v>
      </c>
      <c r="E280" s="787" t="s">
        <v>55</v>
      </c>
      <c r="F280" s="787" t="s">
        <v>394</v>
      </c>
      <c r="G280" s="792" t="s">
        <v>991</v>
      </c>
      <c r="H280" s="787" t="s">
        <v>400</v>
      </c>
      <c r="I280" s="787" t="s">
        <v>258</v>
      </c>
      <c r="J280" s="785"/>
      <c r="K280" s="787" t="s">
        <v>965</v>
      </c>
      <c r="L280" s="787" t="s">
        <v>62</v>
      </c>
    </row>
    <row r="281" spans="1:13" ht="12.9" customHeight="1">
      <c r="A281" s="781">
        <f t="shared" si="4"/>
        <v>261</v>
      </c>
      <c r="B281" s="787">
        <v>19</v>
      </c>
      <c r="C281" s="787" t="s">
        <v>992</v>
      </c>
      <c r="D281" s="800" t="s">
        <v>64</v>
      </c>
      <c r="E281" s="787" t="s">
        <v>55</v>
      </c>
      <c r="F281" s="792" t="s">
        <v>993</v>
      </c>
      <c r="G281" s="792" t="s">
        <v>395</v>
      </c>
      <c r="H281" s="787" t="s">
        <v>400</v>
      </c>
      <c r="I281" s="786" t="s">
        <v>693</v>
      </c>
      <c r="J281" s="785"/>
      <c r="K281" s="787" t="s">
        <v>965</v>
      </c>
      <c r="L281" s="787" t="s">
        <v>62</v>
      </c>
    </row>
    <row r="282" spans="1:13" ht="12.9" customHeight="1">
      <c r="A282" s="781">
        <f t="shared" si="4"/>
        <v>262</v>
      </c>
      <c r="B282" s="787">
        <v>20</v>
      </c>
      <c r="C282" s="787" t="s">
        <v>994</v>
      </c>
      <c r="D282" s="787" t="s">
        <v>560</v>
      </c>
      <c r="E282" s="787" t="s">
        <v>143</v>
      </c>
      <c r="F282" s="792" t="s">
        <v>976</v>
      </c>
      <c r="G282" s="792" t="s">
        <v>995</v>
      </c>
      <c r="H282" s="792" t="s">
        <v>403</v>
      </c>
      <c r="I282" s="786" t="s">
        <v>838</v>
      </c>
      <c r="J282" s="785"/>
      <c r="K282" s="787" t="s">
        <v>962</v>
      </c>
      <c r="L282" s="787" t="s">
        <v>62</v>
      </c>
      <c r="M282" s="486"/>
    </row>
    <row r="283" spans="1:13" ht="12.9" customHeight="1">
      <c r="A283" s="781">
        <f t="shared" si="4"/>
        <v>263</v>
      </c>
      <c r="B283" s="787">
        <v>21</v>
      </c>
      <c r="C283" s="787" t="s">
        <v>996</v>
      </c>
      <c r="D283" s="787" t="s">
        <v>64</v>
      </c>
      <c r="E283" s="787" t="s">
        <v>55</v>
      </c>
      <c r="F283" s="787" t="s">
        <v>986</v>
      </c>
      <c r="G283" s="787" t="s">
        <v>394</v>
      </c>
      <c r="H283" s="787" t="s">
        <v>997</v>
      </c>
      <c r="I283" s="786" t="s">
        <v>414</v>
      </c>
      <c r="J283" s="785"/>
      <c r="K283" s="787" t="s">
        <v>965</v>
      </c>
      <c r="L283" s="787" t="s">
        <v>62</v>
      </c>
    </row>
    <row r="284" spans="1:13" ht="12.9" customHeight="1">
      <c r="A284" s="781">
        <f t="shared" si="4"/>
        <v>264</v>
      </c>
      <c r="B284" s="787">
        <v>22</v>
      </c>
      <c r="C284" s="808" t="s">
        <v>1977</v>
      </c>
      <c r="D284" s="808" t="s">
        <v>264</v>
      </c>
      <c r="E284" s="800" t="s">
        <v>55</v>
      </c>
      <c r="F284" s="787"/>
      <c r="G284" s="900">
        <v>45500</v>
      </c>
      <c r="H284" s="900">
        <v>45508</v>
      </c>
      <c r="I284" s="899" t="s">
        <v>2447</v>
      </c>
      <c r="J284" s="785"/>
      <c r="K284" s="899" t="s">
        <v>2449</v>
      </c>
      <c r="L284" s="787" t="s">
        <v>62</v>
      </c>
    </row>
    <row r="285" spans="1:13" ht="12.9" customHeight="1">
      <c r="A285" s="781">
        <f t="shared" si="4"/>
        <v>265</v>
      </c>
      <c r="B285" s="787">
        <v>23</v>
      </c>
      <c r="C285" s="808" t="s">
        <v>2414</v>
      </c>
      <c r="D285" s="808" t="s">
        <v>270</v>
      </c>
      <c r="E285" s="800" t="s">
        <v>393</v>
      </c>
      <c r="F285" s="787"/>
      <c r="G285" s="900">
        <v>45502</v>
      </c>
      <c r="H285" s="900">
        <v>45508</v>
      </c>
      <c r="I285" s="899" t="s">
        <v>2423</v>
      </c>
      <c r="J285" s="785"/>
      <c r="K285" s="899" t="s">
        <v>2428</v>
      </c>
      <c r="L285" s="787" t="s">
        <v>62</v>
      </c>
    </row>
    <row r="286" spans="1:13" ht="12.9" customHeight="1">
      <c r="A286" s="781">
        <f t="shared" si="4"/>
        <v>266</v>
      </c>
      <c r="B286" s="787">
        <v>24</v>
      </c>
      <c r="C286" s="901" t="s">
        <v>2037</v>
      </c>
      <c r="D286" s="808" t="s">
        <v>82</v>
      </c>
      <c r="E286" s="800" t="s">
        <v>393</v>
      </c>
      <c r="F286" s="787"/>
      <c r="G286" s="900">
        <v>45496</v>
      </c>
      <c r="H286" s="900">
        <v>45513</v>
      </c>
      <c r="I286" s="899" t="s">
        <v>2452</v>
      </c>
      <c r="J286" s="785"/>
      <c r="K286" s="899" t="s">
        <v>2427</v>
      </c>
      <c r="L286" s="787" t="s">
        <v>62</v>
      </c>
    </row>
    <row r="287" spans="1:13" ht="12.9" customHeight="1">
      <c r="A287" s="781">
        <f t="shared" si="4"/>
        <v>267</v>
      </c>
      <c r="B287" s="787">
        <v>25</v>
      </c>
      <c r="C287" s="808" t="s">
        <v>1974</v>
      </c>
      <c r="D287" s="800" t="s">
        <v>64</v>
      </c>
      <c r="E287" s="800" t="s">
        <v>55</v>
      </c>
      <c r="F287" s="787"/>
      <c r="G287" s="900">
        <v>45506</v>
      </c>
      <c r="H287" s="900">
        <v>45515</v>
      </c>
      <c r="I287" s="899" t="s">
        <v>2447</v>
      </c>
      <c r="J287" s="785"/>
      <c r="K287" s="899" t="s">
        <v>2449</v>
      </c>
      <c r="L287" s="787" t="s">
        <v>62</v>
      </c>
    </row>
    <row r="288" spans="1:13" ht="12.9" customHeight="1">
      <c r="A288" s="781">
        <f t="shared" si="4"/>
        <v>268</v>
      </c>
      <c r="B288" s="787">
        <v>26</v>
      </c>
      <c r="C288" s="808" t="s">
        <v>1972</v>
      </c>
      <c r="D288" s="800" t="s">
        <v>64</v>
      </c>
      <c r="E288" s="800" t="s">
        <v>55</v>
      </c>
      <c r="F288" s="787"/>
      <c r="G288" s="900">
        <v>45500</v>
      </c>
      <c r="H288" s="900">
        <v>45515</v>
      </c>
      <c r="I288" s="899" t="s">
        <v>2446</v>
      </c>
      <c r="J288" s="785"/>
      <c r="K288" s="899" t="s">
        <v>2449</v>
      </c>
      <c r="L288" s="787" t="s">
        <v>62</v>
      </c>
    </row>
    <row r="289" spans="1:12" ht="12.9" customHeight="1">
      <c r="A289" s="781">
        <f t="shared" si="4"/>
        <v>269</v>
      </c>
      <c r="B289" s="787">
        <v>27</v>
      </c>
      <c r="C289" s="808" t="s">
        <v>1995</v>
      </c>
      <c r="D289" s="800" t="s">
        <v>270</v>
      </c>
      <c r="E289" s="800" t="s">
        <v>55</v>
      </c>
      <c r="F289" s="787"/>
      <c r="G289" s="900">
        <v>45498</v>
      </c>
      <c r="H289" s="900">
        <v>45516</v>
      </c>
      <c r="I289" s="899" t="s">
        <v>2453</v>
      </c>
      <c r="J289" s="785"/>
      <c r="K289" s="899" t="s">
        <v>2427</v>
      </c>
      <c r="L289" s="787" t="s">
        <v>62</v>
      </c>
    </row>
    <row r="290" spans="1:12" ht="12.9" customHeight="1">
      <c r="A290" s="781">
        <f t="shared" si="4"/>
        <v>270</v>
      </c>
      <c r="B290" s="787">
        <v>28</v>
      </c>
      <c r="C290" s="808" t="s">
        <v>2038</v>
      </c>
      <c r="D290" s="800" t="s">
        <v>2451</v>
      </c>
      <c r="E290" s="800" t="s">
        <v>55</v>
      </c>
      <c r="F290" s="787"/>
      <c r="G290" s="900">
        <v>45496</v>
      </c>
      <c r="H290" s="900">
        <v>45518</v>
      </c>
      <c r="I290" s="899" t="s">
        <v>2452</v>
      </c>
      <c r="J290" s="785"/>
      <c r="K290" s="899" t="s">
        <v>2427</v>
      </c>
      <c r="L290" s="787" t="s">
        <v>62</v>
      </c>
    </row>
    <row r="291" spans="1:12" ht="12.9" customHeight="1">
      <c r="A291" s="781">
        <f t="shared" si="4"/>
        <v>271</v>
      </c>
      <c r="B291" s="787">
        <v>29</v>
      </c>
      <c r="C291" s="808" t="s">
        <v>1263</v>
      </c>
      <c r="D291" s="800" t="s">
        <v>82</v>
      </c>
      <c r="E291" s="800" t="s">
        <v>393</v>
      </c>
      <c r="F291" s="787"/>
      <c r="G291" s="900">
        <v>45501</v>
      </c>
      <c r="H291" s="900">
        <v>45520</v>
      </c>
      <c r="I291" s="899" t="s">
        <v>2441</v>
      </c>
      <c r="J291" s="785"/>
      <c r="K291" s="899" t="s">
        <v>2428</v>
      </c>
      <c r="L291" s="787" t="s">
        <v>62</v>
      </c>
    </row>
    <row r="292" spans="1:12" ht="12.9" customHeight="1">
      <c r="A292" s="781">
        <f t="shared" si="4"/>
        <v>272</v>
      </c>
      <c r="B292" s="787">
        <v>30</v>
      </c>
      <c r="C292" s="808" t="s">
        <v>1236</v>
      </c>
      <c r="D292" s="800" t="s">
        <v>64</v>
      </c>
      <c r="E292" s="800" t="s">
        <v>55</v>
      </c>
      <c r="F292" s="787"/>
      <c r="G292" s="900">
        <v>45514</v>
      </c>
      <c r="H292" s="900">
        <v>45525</v>
      </c>
      <c r="I292" s="899" t="s">
        <v>2452</v>
      </c>
      <c r="J292" s="785"/>
      <c r="K292" s="899" t="s">
        <v>2427</v>
      </c>
      <c r="L292" s="787" t="s">
        <v>62</v>
      </c>
    </row>
    <row r="293" spans="1:12" ht="12.9" customHeight="1">
      <c r="A293" s="781">
        <f t="shared" si="4"/>
        <v>273</v>
      </c>
      <c r="B293" s="787">
        <v>31</v>
      </c>
      <c r="C293" s="808" t="s">
        <v>2000</v>
      </c>
      <c r="D293" s="800" t="s">
        <v>122</v>
      </c>
      <c r="E293" s="800" t="s">
        <v>55</v>
      </c>
      <c r="F293" s="787"/>
      <c r="G293" s="900">
        <v>45523</v>
      </c>
      <c r="H293" s="900">
        <v>45528</v>
      </c>
      <c r="I293" s="899" t="s">
        <v>2445</v>
      </c>
      <c r="J293" s="785"/>
      <c r="K293" s="899" t="s">
        <v>2427</v>
      </c>
      <c r="L293" s="787" t="s">
        <v>62</v>
      </c>
    </row>
    <row r="294" spans="1:12" ht="12.9" customHeight="1">
      <c r="A294" s="781">
        <f t="shared" si="4"/>
        <v>274</v>
      </c>
      <c r="B294" s="787">
        <v>32</v>
      </c>
      <c r="C294" s="808" t="s">
        <v>2041</v>
      </c>
      <c r="D294" s="800" t="s">
        <v>64</v>
      </c>
      <c r="E294" s="800" t="s">
        <v>55</v>
      </c>
      <c r="F294" s="787"/>
      <c r="G294" s="900">
        <v>45517</v>
      </c>
      <c r="H294" s="900">
        <v>45529</v>
      </c>
      <c r="I294" s="899" t="s">
        <v>2452</v>
      </c>
      <c r="J294" s="785"/>
      <c r="K294" s="899" t="s">
        <v>2427</v>
      </c>
      <c r="L294" s="787" t="s">
        <v>62</v>
      </c>
    </row>
    <row r="295" spans="1:12" ht="12.9" customHeight="1">
      <c r="A295" s="781">
        <f t="shared" si="4"/>
        <v>275</v>
      </c>
      <c r="B295" s="787">
        <v>33</v>
      </c>
      <c r="C295" s="901" t="s">
        <v>1954</v>
      </c>
      <c r="D295" s="800" t="s">
        <v>82</v>
      </c>
      <c r="E295" s="800" t="s">
        <v>55</v>
      </c>
      <c r="F295" s="787"/>
      <c r="G295" s="900">
        <v>45517</v>
      </c>
      <c r="H295" s="900">
        <v>45530</v>
      </c>
      <c r="I295" s="899" t="s">
        <v>2430</v>
      </c>
      <c r="J295" s="785"/>
      <c r="K295" s="899" t="s">
        <v>2454</v>
      </c>
      <c r="L295" s="787" t="s">
        <v>62</v>
      </c>
    </row>
    <row r="296" spans="1:12" ht="12.9" customHeight="1">
      <c r="A296" s="781">
        <f t="shared" si="4"/>
        <v>276</v>
      </c>
      <c r="B296" s="787">
        <v>34</v>
      </c>
      <c r="C296" s="808" t="s">
        <v>1997</v>
      </c>
      <c r="D296" s="800" t="s">
        <v>64</v>
      </c>
      <c r="E296" s="800" t="s">
        <v>55</v>
      </c>
      <c r="F296" s="787"/>
      <c r="G296" s="900">
        <v>45518</v>
      </c>
      <c r="H296" s="900">
        <v>45532</v>
      </c>
      <c r="I296" s="899" t="s">
        <v>2434</v>
      </c>
      <c r="J296" s="785"/>
      <c r="K296" s="899" t="s">
        <v>2427</v>
      </c>
      <c r="L296" s="787" t="s">
        <v>62</v>
      </c>
    </row>
    <row r="297" spans="1:12" ht="12.9" customHeight="1">
      <c r="A297" s="781">
        <f t="shared" si="4"/>
        <v>277</v>
      </c>
      <c r="B297" s="787">
        <v>35</v>
      </c>
      <c r="C297" s="808" t="s">
        <v>2042</v>
      </c>
      <c r="D297" s="800" t="s">
        <v>82</v>
      </c>
      <c r="E297" s="800" t="s">
        <v>55</v>
      </c>
      <c r="F297" s="787"/>
      <c r="G297" s="900">
        <v>45523</v>
      </c>
      <c r="H297" s="900">
        <v>45532</v>
      </c>
      <c r="I297" s="899" t="s">
        <v>2452</v>
      </c>
      <c r="J297" s="785"/>
      <c r="K297" s="899" t="s">
        <v>2427</v>
      </c>
      <c r="L297" s="787" t="s">
        <v>62</v>
      </c>
    </row>
    <row r="298" spans="1:12" ht="12.9" customHeight="1">
      <c r="A298" s="781">
        <f t="shared" si="4"/>
        <v>278</v>
      </c>
      <c r="B298" s="787">
        <v>36</v>
      </c>
      <c r="C298" s="808" t="s">
        <v>1980</v>
      </c>
      <c r="D298" s="800" t="s">
        <v>82</v>
      </c>
      <c r="E298" s="800" t="s">
        <v>55</v>
      </c>
      <c r="F298" s="787"/>
      <c r="G298" s="900">
        <v>45528</v>
      </c>
      <c r="H298" s="900">
        <v>45532</v>
      </c>
      <c r="I298" s="899" t="s">
        <v>2443</v>
      </c>
      <c r="J298" s="785"/>
      <c r="K298" s="899" t="s">
        <v>2454</v>
      </c>
      <c r="L298" s="787" t="s">
        <v>62</v>
      </c>
    </row>
    <row r="299" spans="1:12" ht="12.9" customHeight="1">
      <c r="A299" s="781"/>
      <c r="B299" s="787"/>
      <c r="C299" s="787"/>
      <c r="D299" s="787"/>
      <c r="E299" s="787"/>
      <c r="F299" s="787"/>
      <c r="G299" s="787"/>
      <c r="H299" s="787"/>
      <c r="I299" s="786"/>
      <c r="J299" s="785"/>
      <c r="K299" s="787"/>
      <c r="L299" s="787"/>
    </row>
    <row r="300" spans="1:12" ht="12.9" customHeight="1">
      <c r="A300" s="781"/>
      <c r="B300" s="787" t="s">
        <v>401</v>
      </c>
      <c r="C300" s="787"/>
      <c r="D300" s="787"/>
      <c r="E300" s="787"/>
      <c r="F300" s="787"/>
      <c r="G300" s="787"/>
      <c r="H300" s="787"/>
      <c r="I300" s="786"/>
      <c r="J300" s="785"/>
      <c r="K300" s="787"/>
      <c r="L300" s="787"/>
    </row>
    <row r="301" spans="1:12" ht="12.9" customHeight="1">
      <c r="A301" s="781">
        <v>279</v>
      </c>
      <c r="B301" s="787">
        <v>1</v>
      </c>
      <c r="C301" s="787" t="s">
        <v>458</v>
      </c>
      <c r="D301" s="787" t="s">
        <v>330</v>
      </c>
      <c r="E301" s="787" t="s">
        <v>55</v>
      </c>
      <c r="F301" s="787" t="s">
        <v>394</v>
      </c>
      <c r="G301" s="792" t="s">
        <v>998</v>
      </c>
      <c r="H301" s="792" t="s">
        <v>406</v>
      </c>
      <c r="I301" s="786" t="s">
        <v>451</v>
      </c>
      <c r="J301" s="785"/>
      <c r="K301" s="787" t="s">
        <v>965</v>
      </c>
      <c r="L301" s="787" t="s">
        <v>62</v>
      </c>
    </row>
    <row r="302" spans="1:12" ht="12.9" customHeight="1">
      <c r="A302" s="781">
        <f t="shared" si="4"/>
        <v>280</v>
      </c>
      <c r="B302" s="787">
        <v>2</v>
      </c>
      <c r="C302" s="787" t="s">
        <v>431</v>
      </c>
      <c r="D302" s="787" t="s">
        <v>82</v>
      </c>
      <c r="E302" s="787" t="s">
        <v>55</v>
      </c>
      <c r="F302" s="792" t="s">
        <v>991</v>
      </c>
      <c r="G302" s="792" t="s">
        <v>409</v>
      </c>
      <c r="H302" s="787" t="s">
        <v>999</v>
      </c>
      <c r="I302" s="787" t="s">
        <v>258</v>
      </c>
      <c r="J302" s="785"/>
      <c r="K302" s="787" t="s">
        <v>965</v>
      </c>
      <c r="L302" s="787" t="s">
        <v>62</v>
      </c>
    </row>
    <row r="303" spans="1:12" ht="12.9" customHeight="1">
      <c r="A303" s="781">
        <f t="shared" si="4"/>
        <v>281</v>
      </c>
      <c r="B303" s="787">
        <v>3</v>
      </c>
      <c r="C303" s="787" t="s">
        <v>413</v>
      </c>
      <c r="D303" s="787" t="s">
        <v>1000</v>
      </c>
      <c r="E303" s="787" t="s">
        <v>101</v>
      </c>
      <c r="F303" s="787" t="s">
        <v>957</v>
      </c>
      <c r="G303" s="792" t="s">
        <v>409</v>
      </c>
      <c r="H303" s="787" t="s">
        <v>999</v>
      </c>
      <c r="I303" s="785" t="s">
        <v>723</v>
      </c>
      <c r="J303" s="785"/>
      <c r="K303" s="787" t="s">
        <v>965</v>
      </c>
      <c r="L303" s="787" t="s">
        <v>62</v>
      </c>
    </row>
    <row r="304" spans="1:12" ht="12.9" customHeight="1">
      <c r="A304" s="781">
        <f t="shared" si="4"/>
        <v>282</v>
      </c>
      <c r="B304" s="787">
        <v>4</v>
      </c>
      <c r="C304" s="787" t="s">
        <v>1001</v>
      </c>
      <c r="D304" s="800" t="s">
        <v>64</v>
      </c>
      <c r="E304" s="787" t="s">
        <v>55</v>
      </c>
      <c r="F304" s="787" t="s">
        <v>394</v>
      </c>
      <c r="G304" s="792" t="s">
        <v>406</v>
      </c>
      <c r="H304" s="787" t="s">
        <v>1002</v>
      </c>
      <c r="I304" s="786" t="s">
        <v>693</v>
      </c>
      <c r="J304" s="785"/>
      <c r="K304" s="787" t="s">
        <v>965</v>
      </c>
      <c r="L304" s="787" t="s">
        <v>62</v>
      </c>
    </row>
    <row r="305" spans="1:13" ht="12.9" customHeight="1">
      <c r="A305" s="781">
        <f t="shared" si="4"/>
        <v>283</v>
      </c>
      <c r="B305" s="787">
        <v>5</v>
      </c>
      <c r="C305" s="787" t="s">
        <v>1003</v>
      </c>
      <c r="D305" s="800" t="s">
        <v>64</v>
      </c>
      <c r="E305" s="787" t="s">
        <v>55</v>
      </c>
      <c r="F305" s="792" t="s">
        <v>975</v>
      </c>
      <c r="G305" s="792" t="s">
        <v>406</v>
      </c>
      <c r="H305" s="787" t="s">
        <v>1002</v>
      </c>
      <c r="I305" s="786" t="s">
        <v>414</v>
      </c>
      <c r="J305" s="785"/>
      <c r="K305" s="787" t="s">
        <v>965</v>
      </c>
      <c r="L305" s="787" t="s">
        <v>62</v>
      </c>
    </row>
    <row r="306" spans="1:13" ht="12.9" customHeight="1">
      <c r="A306" s="781">
        <f t="shared" si="4"/>
        <v>284</v>
      </c>
      <c r="B306" s="787">
        <v>6</v>
      </c>
      <c r="C306" s="787" t="s">
        <v>1004</v>
      </c>
      <c r="D306" s="787" t="s">
        <v>184</v>
      </c>
      <c r="E306" s="787" t="s">
        <v>143</v>
      </c>
      <c r="F306" s="787" t="s">
        <v>403</v>
      </c>
      <c r="G306" s="792" t="s">
        <v>999</v>
      </c>
      <c r="H306" s="787" t="s">
        <v>407</v>
      </c>
      <c r="I306" s="786" t="s">
        <v>838</v>
      </c>
      <c r="J306" s="785"/>
      <c r="K306" s="787" t="s">
        <v>965</v>
      </c>
      <c r="L306" s="787" t="s">
        <v>62</v>
      </c>
    </row>
    <row r="307" spans="1:13" ht="12.6" customHeight="1">
      <c r="A307" s="781">
        <f t="shared" si="4"/>
        <v>285</v>
      </c>
      <c r="B307" s="787">
        <v>7</v>
      </c>
      <c r="C307" s="787" t="s">
        <v>461</v>
      </c>
      <c r="D307" s="787" t="s">
        <v>264</v>
      </c>
      <c r="E307" s="787" t="s">
        <v>55</v>
      </c>
      <c r="F307" s="787" t="s">
        <v>1005</v>
      </c>
      <c r="G307" s="792" t="s">
        <v>404</v>
      </c>
      <c r="H307" s="787" t="s">
        <v>420</v>
      </c>
      <c r="I307" s="787" t="s">
        <v>258</v>
      </c>
      <c r="J307" s="785"/>
      <c r="K307" s="787" t="s">
        <v>965</v>
      </c>
      <c r="L307" s="787" t="s">
        <v>62</v>
      </c>
    </row>
    <row r="308" spans="1:13" ht="12.9" customHeight="1">
      <c r="A308" s="781">
        <f t="shared" si="4"/>
        <v>286</v>
      </c>
      <c r="B308" s="787">
        <v>8</v>
      </c>
      <c r="C308" s="787" t="s">
        <v>1006</v>
      </c>
      <c r="D308" s="787" t="s">
        <v>203</v>
      </c>
      <c r="E308" s="787" t="s">
        <v>143</v>
      </c>
      <c r="F308" s="787" t="s">
        <v>416</v>
      </c>
      <c r="G308" s="787" t="s">
        <v>417</v>
      </c>
      <c r="H308" s="787" t="s">
        <v>425</v>
      </c>
      <c r="I308" s="786" t="s">
        <v>838</v>
      </c>
      <c r="J308" s="785"/>
      <c r="K308" s="787"/>
      <c r="L308" s="787" t="s">
        <v>62</v>
      </c>
      <c r="M308" s="333" t="s">
        <v>440</v>
      </c>
    </row>
    <row r="309" spans="1:13" ht="12.9" customHeight="1">
      <c r="A309" s="781">
        <f t="shared" si="4"/>
        <v>287</v>
      </c>
      <c r="B309" s="787">
        <v>9</v>
      </c>
      <c r="C309" s="787" t="s">
        <v>1007</v>
      </c>
      <c r="D309" s="787" t="s">
        <v>82</v>
      </c>
      <c r="E309" s="787" t="s">
        <v>55</v>
      </c>
      <c r="F309" s="787" t="s">
        <v>417</v>
      </c>
      <c r="G309" s="792" t="s">
        <v>421</v>
      </c>
      <c r="H309" s="787" t="s">
        <v>425</v>
      </c>
      <c r="I309" s="786" t="s">
        <v>693</v>
      </c>
      <c r="J309" s="785"/>
      <c r="K309" s="787" t="s">
        <v>965</v>
      </c>
      <c r="L309" s="787" t="s">
        <v>62</v>
      </c>
    </row>
    <row r="310" spans="1:13" ht="12.9" customHeight="1">
      <c r="A310" s="781">
        <f t="shared" si="4"/>
        <v>288</v>
      </c>
      <c r="B310" s="787">
        <v>10</v>
      </c>
      <c r="C310" s="787" t="s">
        <v>493</v>
      </c>
      <c r="D310" s="787" t="s">
        <v>82</v>
      </c>
      <c r="E310" s="787" t="s">
        <v>55</v>
      </c>
      <c r="F310" s="787" t="s">
        <v>429</v>
      </c>
      <c r="G310" s="792" t="s">
        <v>432</v>
      </c>
      <c r="H310" s="787" t="s">
        <v>442</v>
      </c>
      <c r="I310" s="786" t="s">
        <v>414</v>
      </c>
      <c r="J310" s="785"/>
      <c r="K310" s="787" t="s">
        <v>965</v>
      </c>
      <c r="L310" s="787" t="s">
        <v>62</v>
      </c>
    </row>
    <row r="311" spans="1:13" ht="13.2" customHeight="1">
      <c r="A311" s="781">
        <f t="shared" si="4"/>
        <v>289</v>
      </c>
      <c r="B311" s="787">
        <v>11</v>
      </c>
      <c r="C311" s="787" t="s">
        <v>1008</v>
      </c>
      <c r="D311" s="801" t="s">
        <v>157</v>
      </c>
      <c r="E311" s="787" t="s">
        <v>143</v>
      </c>
      <c r="F311" s="787" t="s">
        <v>425</v>
      </c>
      <c r="G311" s="787" t="s">
        <v>430</v>
      </c>
      <c r="H311" s="787" t="s">
        <v>436</v>
      </c>
      <c r="I311" s="786" t="s">
        <v>838</v>
      </c>
      <c r="J311" s="785"/>
      <c r="K311" s="787" t="s">
        <v>61</v>
      </c>
      <c r="L311" s="787" t="s">
        <v>62</v>
      </c>
      <c r="M311" s="333" t="s">
        <v>440</v>
      </c>
    </row>
    <row r="312" spans="1:13" ht="12.9" customHeight="1">
      <c r="A312" s="781">
        <f t="shared" si="4"/>
        <v>290</v>
      </c>
      <c r="B312" s="787">
        <v>12</v>
      </c>
      <c r="C312" s="787" t="s">
        <v>1009</v>
      </c>
      <c r="D312" s="787" t="s">
        <v>330</v>
      </c>
      <c r="E312" s="787" t="s">
        <v>55</v>
      </c>
      <c r="F312" s="787" t="s">
        <v>423</v>
      </c>
      <c r="G312" s="787" t="s">
        <v>429</v>
      </c>
      <c r="H312" s="787" t="s">
        <v>454</v>
      </c>
      <c r="I312" s="786" t="s">
        <v>693</v>
      </c>
      <c r="J312" s="785"/>
      <c r="K312" s="787" t="s">
        <v>965</v>
      </c>
      <c r="L312" s="787" t="s">
        <v>62</v>
      </c>
      <c r="M312" s="333" t="s">
        <v>448</v>
      </c>
    </row>
    <row r="313" spans="1:13" ht="13.2" customHeight="1">
      <c r="A313" s="781">
        <f t="shared" si="4"/>
        <v>291</v>
      </c>
      <c r="B313" s="787">
        <v>13</v>
      </c>
      <c r="C313" s="787" t="s">
        <v>1010</v>
      </c>
      <c r="D313" s="801" t="s">
        <v>157</v>
      </c>
      <c r="E313" s="787" t="s">
        <v>143</v>
      </c>
      <c r="F313" s="787" t="s">
        <v>430</v>
      </c>
      <c r="G313" s="787" t="s">
        <v>1011</v>
      </c>
      <c r="H313" s="787" t="s">
        <v>450</v>
      </c>
      <c r="I313" s="786" t="s">
        <v>838</v>
      </c>
      <c r="J313" s="785"/>
      <c r="K313" s="787" t="s">
        <v>61</v>
      </c>
      <c r="L313" s="787" t="s">
        <v>62</v>
      </c>
      <c r="M313" s="333" t="s">
        <v>440</v>
      </c>
    </row>
    <row r="314" spans="1:13" ht="13.2" customHeight="1">
      <c r="A314" s="781">
        <f t="shared" si="4"/>
        <v>292</v>
      </c>
      <c r="B314" s="787">
        <v>14</v>
      </c>
      <c r="C314" s="808" t="s">
        <v>1957</v>
      </c>
      <c r="D314" s="800" t="s">
        <v>82</v>
      </c>
      <c r="E314" s="800" t="s">
        <v>55</v>
      </c>
      <c r="F314" s="787"/>
      <c r="G314" s="900">
        <v>45520</v>
      </c>
      <c r="H314" s="900">
        <v>45535</v>
      </c>
      <c r="I314" s="899" t="s">
        <v>2430</v>
      </c>
      <c r="J314" s="785"/>
      <c r="K314" s="899" t="s">
        <v>2454</v>
      </c>
      <c r="L314" s="787" t="s">
        <v>62</v>
      </c>
    </row>
    <row r="315" spans="1:13" ht="13.2" customHeight="1">
      <c r="A315" s="781">
        <f t="shared" si="4"/>
        <v>293</v>
      </c>
      <c r="B315" s="787">
        <v>15</v>
      </c>
      <c r="C315" s="808" t="s">
        <v>1230</v>
      </c>
      <c r="D315" s="800" t="s">
        <v>2455</v>
      </c>
      <c r="E315" s="800" t="s">
        <v>393</v>
      </c>
      <c r="F315" s="787"/>
      <c r="G315" s="900">
        <v>45514</v>
      </c>
      <c r="H315" s="900">
        <v>45535</v>
      </c>
      <c r="I315" s="899" t="s">
        <v>2447</v>
      </c>
      <c r="J315" s="785"/>
      <c r="K315" s="899" t="s">
        <v>2454</v>
      </c>
      <c r="L315" s="787" t="s">
        <v>62</v>
      </c>
    </row>
    <row r="316" spans="1:13" ht="13.2" customHeight="1">
      <c r="A316" s="781">
        <f t="shared" si="4"/>
        <v>294</v>
      </c>
      <c r="B316" s="787">
        <v>16</v>
      </c>
      <c r="C316" s="800" t="s">
        <v>1975</v>
      </c>
      <c r="D316" s="800" t="s">
        <v>82</v>
      </c>
      <c r="E316" s="800" t="s">
        <v>55</v>
      </c>
      <c r="F316" s="787"/>
      <c r="G316" s="900">
        <v>45528</v>
      </c>
      <c r="H316" s="900">
        <v>45535</v>
      </c>
      <c r="I316" s="899" t="s">
        <v>2447</v>
      </c>
      <c r="J316" s="785"/>
      <c r="K316" s="899" t="s">
        <v>2454</v>
      </c>
      <c r="L316" s="787" t="s">
        <v>62</v>
      </c>
    </row>
    <row r="317" spans="1:13" ht="13.2" customHeight="1">
      <c r="A317" s="781">
        <f t="shared" si="4"/>
        <v>295</v>
      </c>
      <c r="B317" s="787">
        <v>17</v>
      </c>
      <c r="C317" s="808" t="s">
        <v>2043</v>
      </c>
      <c r="D317" s="800" t="s">
        <v>270</v>
      </c>
      <c r="E317" s="800" t="s">
        <v>55</v>
      </c>
      <c r="F317" s="787"/>
      <c r="G317" s="900">
        <v>45519</v>
      </c>
      <c r="H317" s="900">
        <v>45536</v>
      </c>
      <c r="I317" s="899" t="s">
        <v>2452</v>
      </c>
      <c r="J317" s="785"/>
      <c r="K317" s="899" t="s">
        <v>2427</v>
      </c>
      <c r="L317" s="787" t="s">
        <v>62</v>
      </c>
    </row>
    <row r="318" spans="1:13" ht="13.2" customHeight="1">
      <c r="A318" s="781">
        <f t="shared" si="4"/>
        <v>296</v>
      </c>
      <c r="B318" s="787">
        <v>18</v>
      </c>
      <c r="C318" s="808" t="s">
        <v>1976</v>
      </c>
      <c r="D318" s="800" t="s">
        <v>64</v>
      </c>
      <c r="E318" s="800" t="s">
        <v>55</v>
      </c>
      <c r="F318" s="787"/>
      <c r="G318" s="900">
        <v>45534</v>
      </c>
      <c r="H318" s="900">
        <v>45541</v>
      </c>
      <c r="I318" s="899" t="s">
        <v>2447</v>
      </c>
      <c r="J318" s="785"/>
      <c r="K318" s="899" t="s">
        <v>2454</v>
      </c>
      <c r="L318" s="787" t="s">
        <v>62</v>
      </c>
    </row>
    <row r="319" spans="1:13" ht="13.2" customHeight="1">
      <c r="A319" s="781">
        <f t="shared" si="4"/>
        <v>297</v>
      </c>
      <c r="B319" s="787">
        <v>19</v>
      </c>
      <c r="C319" s="808" t="s">
        <v>2029</v>
      </c>
      <c r="D319" s="800" t="s">
        <v>64</v>
      </c>
      <c r="E319" s="800" t="s">
        <v>55</v>
      </c>
      <c r="F319" s="787"/>
      <c r="G319" s="900">
        <v>45534</v>
      </c>
      <c r="H319" s="900">
        <v>45543</v>
      </c>
      <c r="I319" s="899" t="s">
        <v>2456</v>
      </c>
      <c r="J319" s="785"/>
      <c r="K319" s="899" t="s">
        <v>2427</v>
      </c>
      <c r="L319" s="787" t="s">
        <v>62</v>
      </c>
    </row>
    <row r="320" spans="1:13" ht="13.2" customHeight="1">
      <c r="A320" s="781">
        <f t="shared" si="4"/>
        <v>298</v>
      </c>
      <c r="B320" s="787">
        <v>20</v>
      </c>
      <c r="C320" s="808" t="s">
        <v>1237</v>
      </c>
      <c r="D320" s="800" t="s">
        <v>64</v>
      </c>
      <c r="E320" s="800" t="s">
        <v>393</v>
      </c>
      <c r="F320" s="787"/>
      <c r="G320" s="900">
        <v>45534</v>
      </c>
      <c r="H320" s="900">
        <v>45545</v>
      </c>
      <c r="I320" s="899" t="s">
        <v>2452</v>
      </c>
      <c r="J320" s="785"/>
      <c r="K320" s="899" t="s">
        <v>2427</v>
      </c>
      <c r="L320" s="787" t="s">
        <v>62</v>
      </c>
    </row>
    <row r="321" spans="1:12" ht="13.2" customHeight="1">
      <c r="A321" s="781">
        <f t="shared" si="4"/>
        <v>299</v>
      </c>
      <c r="B321" s="787">
        <v>21</v>
      </c>
      <c r="C321" s="808" t="s">
        <v>1986</v>
      </c>
      <c r="D321" s="800" t="s">
        <v>309</v>
      </c>
      <c r="E321" s="800" t="s">
        <v>393</v>
      </c>
      <c r="F321" s="787"/>
      <c r="G321" s="900">
        <v>45538</v>
      </c>
      <c r="H321" s="900">
        <v>45546</v>
      </c>
      <c r="I321" s="899" t="s">
        <v>2453</v>
      </c>
      <c r="J321" s="785"/>
      <c r="K321" s="899" t="s">
        <v>2427</v>
      </c>
      <c r="L321" s="787" t="s">
        <v>62</v>
      </c>
    </row>
    <row r="322" spans="1:12" ht="13.2" customHeight="1">
      <c r="A322" s="781">
        <f t="shared" si="4"/>
        <v>300</v>
      </c>
      <c r="B322" s="787">
        <v>22</v>
      </c>
      <c r="C322" s="808" t="s">
        <v>2030</v>
      </c>
      <c r="D322" s="800" t="s">
        <v>64</v>
      </c>
      <c r="E322" s="800" t="s">
        <v>55</v>
      </c>
      <c r="F322" s="787"/>
      <c r="G322" s="900">
        <v>45540</v>
      </c>
      <c r="H322" s="900">
        <v>45547</v>
      </c>
      <c r="I322" s="899" t="s">
        <v>2440</v>
      </c>
      <c r="J322" s="785"/>
      <c r="K322" s="899" t="s">
        <v>2427</v>
      </c>
      <c r="L322" s="787" t="s">
        <v>62</v>
      </c>
    </row>
    <row r="323" spans="1:12" ht="13.2" customHeight="1">
      <c r="A323" s="781">
        <f t="shared" si="4"/>
        <v>301</v>
      </c>
      <c r="B323" s="787">
        <v>23</v>
      </c>
      <c r="C323" s="808" t="s">
        <v>1984</v>
      </c>
      <c r="D323" s="800" t="s">
        <v>64</v>
      </c>
      <c r="E323" s="800" t="s">
        <v>393</v>
      </c>
      <c r="F323" s="787"/>
      <c r="G323" s="900">
        <v>45542</v>
      </c>
      <c r="H323" s="900">
        <v>45550</v>
      </c>
      <c r="I323" s="899" t="s">
        <v>2443</v>
      </c>
      <c r="J323" s="785"/>
      <c r="K323" s="899" t="s">
        <v>2427</v>
      </c>
      <c r="L323" s="787" t="s">
        <v>62</v>
      </c>
    </row>
    <row r="324" spans="1:12" ht="13.2" customHeight="1">
      <c r="A324" s="781">
        <f t="shared" si="4"/>
        <v>302</v>
      </c>
      <c r="B324" s="787">
        <v>24</v>
      </c>
      <c r="C324" s="808" t="s">
        <v>2044</v>
      </c>
      <c r="D324" s="800" t="s">
        <v>82</v>
      </c>
      <c r="E324" s="800" t="s">
        <v>55</v>
      </c>
      <c r="F324" s="787"/>
      <c r="G324" s="900">
        <v>45540</v>
      </c>
      <c r="H324" s="900">
        <v>45551</v>
      </c>
      <c r="I324" s="899" t="s">
        <v>2452</v>
      </c>
      <c r="J324" s="785"/>
      <c r="K324" s="899" t="s">
        <v>2427</v>
      </c>
      <c r="L324" s="787" t="s">
        <v>62</v>
      </c>
    </row>
    <row r="325" spans="1:12" ht="13.2" customHeight="1">
      <c r="A325" s="781">
        <f t="shared" si="4"/>
        <v>303</v>
      </c>
      <c r="B325" s="787">
        <v>25</v>
      </c>
      <c r="C325" s="808" t="s">
        <v>2028</v>
      </c>
      <c r="D325" s="800" t="s">
        <v>82</v>
      </c>
      <c r="E325" s="800" t="s">
        <v>55</v>
      </c>
      <c r="F325" s="787"/>
      <c r="G325" s="900">
        <v>45541</v>
      </c>
      <c r="H325" s="900">
        <v>45554</v>
      </c>
      <c r="I325" s="899" t="s">
        <v>2457</v>
      </c>
      <c r="J325" s="785"/>
      <c r="K325" s="899" t="s">
        <v>2427</v>
      </c>
      <c r="L325" s="787" t="s">
        <v>62</v>
      </c>
    </row>
    <row r="326" spans="1:12" ht="13.2" customHeight="1">
      <c r="A326" s="781">
        <f t="shared" si="4"/>
        <v>304</v>
      </c>
      <c r="B326" s="787">
        <v>26</v>
      </c>
      <c r="C326" s="808" t="s">
        <v>1973</v>
      </c>
      <c r="D326" s="800" t="s">
        <v>64</v>
      </c>
      <c r="E326" s="800" t="s">
        <v>55</v>
      </c>
      <c r="F326" s="787"/>
      <c r="G326" s="900">
        <v>45547</v>
      </c>
      <c r="H326" s="900">
        <v>45555</v>
      </c>
      <c r="I326" s="899" t="s">
        <v>2447</v>
      </c>
      <c r="J326" s="785"/>
      <c r="K326" s="899" t="s">
        <v>2454</v>
      </c>
      <c r="L326" s="787" t="s">
        <v>62</v>
      </c>
    </row>
    <row r="327" spans="1:12" ht="13.2" customHeight="1">
      <c r="A327" s="781">
        <f t="shared" si="4"/>
        <v>305</v>
      </c>
      <c r="B327" s="787">
        <v>27</v>
      </c>
      <c r="C327" s="808" t="s">
        <v>1983</v>
      </c>
      <c r="D327" s="800" t="s">
        <v>64</v>
      </c>
      <c r="E327" s="800" t="s">
        <v>55</v>
      </c>
      <c r="F327" s="787"/>
      <c r="G327" s="900">
        <v>45550</v>
      </c>
      <c r="H327" s="900">
        <v>45556</v>
      </c>
      <c r="I327" s="899" t="s">
        <v>2443</v>
      </c>
      <c r="J327" s="785"/>
      <c r="K327" s="899" t="s">
        <v>2454</v>
      </c>
      <c r="L327" s="787" t="s">
        <v>62</v>
      </c>
    </row>
    <row r="328" spans="1:12" ht="13.2" customHeight="1">
      <c r="A328" s="781">
        <f t="shared" si="4"/>
        <v>306</v>
      </c>
      <c r="B328" s="787">
        <v>28</v>
      </c>
      <c r="C328" s="808" t="s">
        <v>1227</v>
      </c>
      <c r="D328" s="800" t="s">
        <v>82</v>
      </c>
      <c r="E328" s="800" t="s">
        <v>393</v>
      </c>
      <c r="F328" s="787"/>
      <c r="G328" s="900">
        <v>45542</v>
      </c>
      <c r="H328" s="900">
        <v>45557</v>
      </c>
      <c r="I328" s="899" t="s">
        <v>2458</v>
      </c>
      <c r="J328" s="785"/>
      <c r="K328" s="899" t="s">
        <v>2454</v>
      </c>
      <c r="L328" s="787" t="s">
        <v>62</v>
      </c>
    </row>
    <row r="329" spans="1:12" ht="13.2" customHeight="1">
      <c r="A329" s="781">
        <f t="shared" ref="A329:A392" si="5">A328+1</f>
        <v>307</v>
      </c>
      <c r="B329" s="787">
        <v>29</v>
      </c>
      <c r="C329" s="808" t="s">
        <v>2045</v>
      </c>
      <c r="D329" s="800" t="s">
        <v>264</v>
      </c>
      <c r="E329" s="800" t="s">
        <v>55</v>
      </c>
      <c r="F329" s="787"/>
      <c r="G329" s="900">
        <v>45548</v>
      </c>
      <c r="H329" s="900">
        <v>45558</v>
      </c>
      <c r="I329" s="899" t="s">
        <v>2452</v>
      </c>
      <c r="J329" s="785"/>
      <c r="K329" s="899" t="s">
        <v>2427</v>
      </c>
      <c r="L329" s="787" t="s">
        <v>62</v>
      </c>
    </row>
    <row r="330" spans="1:12" ht="13.2" customHeight="1">
      <c r="A330" s="781">
        <f t="shared" si="5"/>
        <v>308</v>
      </c>
      <c r="B330" s="787">
        <v>30</v>
      </c>
      <c r="C330" s="808" t="s">
        <v>2027</v>
      </c>
      <c r="D330" s="800" t="s">
        <v>54</v>
      </c>
      <c r="E330" s="800" t="s">
        <v>55</v>
      </c>
      <c r="F330" s="787"/>
      <c r="G330" s="900">
        <v>45541</v>
      </c>
      <c r="H330" s="900">
        <v>45560</v>
      </c>
      <c r="I330" s="899" t="s">
        <v>2457</v>
      </c>
      <c r="J330" s="785"/>
      <c r="K330" s="899" t="s">
        <v>2427</v>
      </c>
      <c r="L330" s="787" t="s">
        <v>62</v>
      </c>
    </row>
    <row r="331" spans="1:12" ht="13.2" customHeight="1">
      <c r="A331" s="781">
        <f t="shared" si="5"/>
        <v>309</v>
      </c>
      <c r="B331" s="787">
        <v>31</v>
      </c>
      <c r="C331" s="808" t="s">
        <v>2031</v>
      </c>
      <c r="D331" s="800" t="s">
        <v>270</v>
      </c>
      <c r="E331" s="800" t="s">
        <v>55</v>
      </c>
      <c r="F331" s="787"/>
      <c r="G331" s="900">
        <v>45547</v>
      </c>
      <c r="H331" s="900">
        <v>45563</v>
      </c>
      <c r="I331" s="899" t="s">
        <v>2440</v>
      </c>
      <c r="J331" s="785"/>
      <c r="K331" s="899" t="s">
        <v>2427</v>
      </c>
      <c r="L331" s="787" t="s">
        <v>62</v>
      </c>
    </row>
    <row r="332" spans="1:12" ht="13.2" customHeight="1">
      <c r="A332" s="781">
        <f t="shared" si="5"/>
        <v>310</v>
      </c>
      <c r="B332" s="787">
        <v>32</v>
      </c>
      <c r="C332" s="808" t="s">
        <v>1234</v>
      </c>
      <c r="D332" s="800" t="s">
        <v>82</v>
      </c>
      <c r="E332" s="800" t="s">
        <v>55</v>
      </c>
      <c r="F332" s="787"/>
      <c r="G332" s="900">
        <v>45563</v>
      </c>
      <c r="H332" s="900">
        <v>45565</v>
      </c>
      <c r="I332" s="899" t="s">
        <v>2453</v>
      </c>
      <c r="J332" s="785"/>
      <c r="K332" s="899" t="s">
        <v>2427</v>
      </c>
      <c r="L332" s="787" t="s">
        <v>62</v>
      </c>
    </row>
    <row r="333" spans="1:12" ht="13.2" customHeight="1">
      <c r="A333" s="781">
        <f t="shared" si="5"/>
        <v>311</v>
      </c>
      <c r="B333" s="787">
        <v>33</v>
      </c>
      <c r="C333" s="808" t="s">
        <v>2008</v>
      </c>
      <c r="D333" s="800" t="s">
        <v>64</v>
      </c>
      <c r="E333" s="800" t="s">
        <v>55</v>
      </c>
      <c r="F333" s="787"/>
      <c r="G333" s="900">
        <v>45554</v>
      </c>
      <c r="H333" s="900">
        <v>45565</v>
      </c>
      <c r="I333" s="899" t="s">
        <v>2459</v>
      </c>
      <c r="J333" s="785"/>
      <c r="K333" s="899" t="s">
        <v>2427</v>
      </c>
      <c r="L333" s="787" t="s">
        <v>62</v>
      </c>
    </row>
    <row r="334" spans="1:12" ht="13.2" customHeight="1">
      <c r="A334" s="781"/>
      <c r="B334" s="787"/>
      <c r="C334" s="787"/>
      <c r="D334" s="801"/>
      <c r="E334" s="787"/>
      <c r="F334" s="787"/>
      <c r="G334" s="787"/>
      <c r="H334" s="787"/>
      <c r="I334" s="786"/>
      <c r="J334" s="785"/>
      <c r="K334" s="787"/>
      <c r="L334" s="787"/>
    </row>
    <row r="335" spans="1:12" ht="13.2" customHeight="1">
      <c r="A335" s="781"/>
      <c r="B335" s="787" t="s">
        <v>452</v>
      </c>
      <c r="C335" s="787"/>
      <c r="D335" s="801"/>
      <c r="E335" s="787"/>
      <c r="F335" s="787"/>
      <c r="G335" s="787"/>
      <c r="H335" s="787"/>
      <c r="I335" s="786"/>
      <c r="J335" s="785"/>
      <c r="K335" s="787"/>
      <c r="L335" s="787"/>
    </row>
    <row r="336" spans="1:12" ht="12.9" customHeight="1">
      <c r="A336" s="781">
        <v>312</v>
      </c>
      <c r="B336" s="787">
        <v>1</v>
      </c>
      <c r="C336" s="787" t="s">
        <v>444</v>
      </c>
      <c r="D336" s="787" t="s">
        <v>330</v>
      </c>
      <c r="E336" s="787" t="s">
        <v>55</v>
      </c>
      <c r="F336" s="787" t="s">
        <v>438</v>
      </c>
      <c r="G336" s="787" t="s">
        <v>462</v>
      </c>
      <c r="H336" s="787" t="s">
        <v>455</v>
      </c>
      <c r="I336" s="786" t="s">
        <v>414</v>
      </c>
      <c r="J336" s="785"/>
      <c r="K336" s="787" t="s">
        <v>965</v>
      </c>
      <c r="L336" s="787" t="s">
        <v>62</v>
      </c>
    </row>
    <row r="337" spans="1:12" ht="13.2" customHeight="1">
      <c r="A337" s="781">
        <f t="shared" si="5"/>
        <v>313</v>
      </c>
      <c r="B337" s="787">
        <v>2</v>
      </c>
      <c r="C337" s="787" t="s">
        <v>1012</v>
      </c>
      <c r="D337" s="802" t="s">
        <v>184</v>
      </c>
      <c r="E337" s="787" t="s">
        <v>143</v>
      </c>
      <c r="F337" s="787" t="s">
        <v>438</v>
      </c>
      <c r="G337" s="787" t="s">
        <v>450</v>
      </c>
      <c r="H337" s="787" t="s">
        <v>1013</v>
      </c>
      <c r="I337" s="786" t="s">
        <v>838</v>
      </c>
      <c r="J337" s="785"/>
      <c r="K337" s="787" t="s">
        <v>61</v>
      </c>
      <c r="L337" s="787" t="s">
        <v>62</v>
      </c>
    </row>
    <row r="338" spans="1:12" ht="12.9" customHeight="1">
      <c r="A338" s="781">
        <f t="shared" si="5"/>
        <v>314</v>
      </c>
      <c r="B338" s="787">
        <v>3</v>
      </c>
      <c r="C338" s="787" t="s">
        <v>275</v>
      </c>
      <c r="D338" s="800" t="s">
        <v>309</v>
      </c>
      <c r="E338" s="787" t="s">
        <v>55</v>
      </c>
      <c r="F338" s="787" t="s">
        <v>454</v>
      </c>
      <c r="G338" s="792" t="s">
        <v>455</v>
      </c>
      <c r="H338" s="787" t="s">
        <v>457</v>
      </c>
      <c r="I338" s="785" t="s">
        <v>723</v>
      </c>
      <c r="J338" s="785"/>
      <c r="K338" s="787" t="s">
        <v>965</v>
      </c>
      <c r="L338" s="787" t="s">
        <v>62</v>
      </c>
    </row>
    <row r="339" spans="1:12" ht="12.9" customHeight="1">
      <c r="A339" s="781">
        <f t="shared" si="5"/>
        <v>315</v>
      </c>
      <c r="B339" s="787">
        <v>4</v>
      </c>
      <c r="C339" s="787" t="s">
        <v>1014</v>
      </c>
      <c r="D339" s="800" t="s">
        <v>184</v>
      </c>
      <c r="E339" s="787" t="s">
        <v>143</v>
      </c>
      <c r="F339" s="787" t="s">
        <v>457</v>
      </c>
      <c r="G339" s="792" t="s">
        <v>460</v>
      </c>
      <c r="H339" s="787" t="s">
        <v>466</v>
      </c>
      <c r="I339" s="786" t="s">
        <v>838</v>
      </c>
      <c r="J339" s="785"/>
      <c r="K339" s="787" t="s">
        <v>61</v>
      </c>
      <c r="L339" s="787" t="s">
        <v>62</v>
      </c>
    </row>
    <row r="340" spans="1:12" ht="12.9" customHeight="1">
      <c r="A340" s="781">
        <f t="shared" si="5"/>
        <v>316</v>
      </c>
      <c r="B340" s="787">
        <v>5</v>
      </c>
      <c r="C340" s="800" t="s">
        <v>1015</v>
      </c>
      <c r="D340" s="800" t="s">
        <v>375</v>
      </c>
      <c r="E340" s="787" t="s">
        <v>143</v>
      </c>
      <c r="F340" s="787" t="s">
        <v>466</v>
      </c>
      <c r="G340" s="792" t="s">
        <v>469</v>
      </c>
      <c r="H340" s="787" t="s">
        <v>475</v>
      </c>
      <c r="I340" s="786" t="s">
        <v>838</v>
      </c>
      <c r="J340" s="785"/>
      <c r="K340" s="787" t="s">
        <v>61</v>
      </c>
      <c r="L340" s="787" t="s">
        <v>62</v>
      </c>
    </row>
    <row r="341" spans="1:12" ht="12.9" customHeight="1">
      <c r="A341" s="781">
        <f t="shared" si="5"/>
        <v>317</v>
      </c>
      <c r="B341" s="787">
        <v>6</v>
      </c>
      <c r="C341" s="800" t="s">
        <v>537</v>
      </c>
      <c r="D341" s="800" t="s">
        <v>1016</v>
      </c>
      <c r="E341" s="787" t="s">
        <v>1017</v>
      </c>
      <c r="F341" s="787" t="s">
        <v>430</v>
      </c>
      <c r="G341" s="792" t="s">
        <v>463</v>
      </c>
      <c r="H341" s="787" t="s">
        <v>1018</v>
      </c>
      <c r="I341" s="785" t="s">
        <v>723</v>
      </c>
      <c r="J341" s="785"/>
      <c r="K341" s="787" t="s">
        <v>965</v>
      </c>
      <c r="L341" s="787" t="s">
        <v>62</v>
      </c>
    </row>
    <row r="342" spans="1:12" ht="12.9" customHeight="1">
      <c r="A342" s="781">
        <f t="shared" si="5"/>
        <v>318</v>
      </c>
      <c r="B342" s="787">
        <v>7</v>
      </c>
      <c r="C342" s="800" t="s">
        <v>1019</v>
      </c>
      <c r="D342" s="787" t="s">
        <v>900</v>
      </c>
      <c r="E342" s="787" t="s">
        <v>143</v>
      </c>
      <c r="F342" s="787" t="s">
        <v>472</v>
      </c>
      <c r="G342" s="792"/>
      <c r="H342" s="787" t="s">
        <v>1018</v>
      </c>
      <c r="I342" s="786" t="s">
        <v>838</v>
      </c>
      <c r="J342" s="785"/>
      <c r="K342" s="787" t="s">
        <v>61</v>
      </c>
      <c r="L342" s="787" t="s">
        <v>62</v>
      </c>
    </row>
    <row r="343" spans="1:12" ht="12.9" customHeight="1">
      <c r="A343" s="781">
        <f t="shared" si="5"/>
        <v>319</v>
      </c>
      <c r="B343" s="787">
        <v>8</v>
      </c>
      <c r="C343" s="800" t="s">
        <v>1020</v>
      </c>
      <c r="D343" s="800" t="s">
        <v>82</v>
      </c>
      <c r="E343" s="787" t="s">
        <v>101</v>
      </c>
      <c r="F343" s="787" t="s">
        <v>466</v>
      </c>
      <c r="G343" s="792" t="s">
        <v>1021</v>
      </c>
      <c r="H343" s="787" t="s">
        <v>1022</v>
      </c>
      <c r="I343" s="785" t="s">
        <v>723</v>
      </c>
      <c r="J343" s="785"/>
      <c r="K343" s="787" t="s">
        <v>965</v>
      </c>
      <c r="L343" s="787" t="s">
        <v>62</v>
      </c>
    </row>
    <row r="344" spans="1:12" ht="12.9" customHeight="1">
      <c r="A344" s="781">
        <f t="shared" si="5"/>
        <v>320</v>
      </c>
      <c r="B344" s="787">
        <v>9</v>
      </c>
      <c r="C344" s="800" t="s">
        <v>121</v>
      </c>
      <c r="D344" s="787" t="s">
        <v>122</v>
      </c>
      <c r="E344" s="787" t="s">
        <v>55</v>
      </c>
      <c r="F344" s="787" t="s">
        <v>472</v>
      </c>
      <c r="G344" s="792" t="s">
        <v>1021</v>
      </c>
      <c r="H344" s="787" t="s">
        <v>1023</v>
      </c>
      <c r="I344" s="787" t="s">
        <v>258</v>
      </c>
      <c r="J344" s="785"/>
      <c r="K344" s="787" t="s">
        <v>965</v>
      </c>
      <c r="L344" s="787" t="s">
        <v>62</v>
      </c>
    </row>
    <row r="345" spans="1:12" ht="12.9" customHeight="1">
      <c r="A345" s="781">
        <f t="shared" si="5"/>
        <v>321</v>
      </c>
      <c r="B345" s="787">
        <v>10</v>
      </c>
      <c r="C345" s="800" t="s">
        <v>1024</v>
      </c>
      <c r="D345" s="787" t="s">
        <v>900</v>
      </c>
      <c r="E345" s="787" t="s">
        <v>143</v>
      </c>
      <c r="F345" s="787" t="s">
        <v>482</v>
      </c>
      <c r="G345" s="792" t="s">
        <v>1022</v>
      </c>
      <c r="H345" s="787" t="s">
        <v>1025</v>
      </c>
      <c r="I345" s="786" t="s">
        <v>838</v>
      </c>
      <c r="J345" s="785"/>
      <c r="K345" s="787" t="s">
        <v>61</v>
      </c>
      <c r="L345" s="787" t="s">
        <v>62</v>
      </c>
    </row>
    <row r="346" spans="1:12" ht="12.9" customHeight="1">
      <c r="A346" s="781">
        <f t="shared" si="5"/>
        <v>322</v>
      </c>
      <c r="B346" s="787">
        <v>11</v>
      </c>
      <c r="C346" s="800" t="s">
        <v>1026</v>
      </c>
      <c r="D346" s="787" t="s">
        <v>1027</v>
      </c>
      <c r="E346" s="787" t="s">
        <v>143</v>
      </c>
      <c r="F346" s="787" t="s">
        <v>471</v>
      </c>
      <c r="G346" s="792"/>
      <c r="H346" s="787" t="s">
        <v>1028</v>
      </c>
      <c r="I346" s="786" t="s">
        <v>693</v>
      </c>
      <c r="J346" s="785"/>
      <c r="K346" s="787" t="s">
        <v>962</v>
      </c>
      <c r="L346" s="787" t="s">
        <v>62</v>
      </c>
    </row>
    <row r="347" spans="1:12" ht="12.9" customHeight="1">
      <c r="A347" s="781">
        <f t="shared" si="5"/>
        <v>323</v>
      </c>
      <c r="B347" s="787">
        <v>12</v>
      </c>
      <c r="C347" s="808" t="s">
        <v>2092</v>
      </c>
      <c r="D347" s="800" t="s">
        <v>54</v>
      </c>
      <c r="E347" s="800" t="s">
        <v>393</v>
      </c>
      <c r="F347" s="787"/>
      <c r="G347" s="900">
        <v>45563</v>
      </c>
      <c r="H347" s="900">
        <v>45570</v>
      </c>
      <c r="I347" s="899" t="s">
        <v>2460</v>
      </c>
      <c r="J347" s="785"/>
      <c r="K347" s="899" t="s">
        <v>2428</v>
      </c>
      <c r="L347" s="787" t="s">
        <v>62</v>
      </c>
    </row>
    <row r="348" spans="1:12" ht="12.9" customHeight="1">
      <c r="A348" s="781">
        <f t="shared" si="5"/>
        <v>324</v>
      </c>
      <c r="B348" s="787">
        <v>13</v>
      </c>
      <c r="C348" s="808" t="s">
        <v>1231</v>
      </c>
      <c r="D348" s="800" t="s">
        <v>82</v>
      </c>
      <c r="E348" s="800" t="s">
        <v>393</v>
      </c>
      <c r="F348" s="787"/>
      <c r="G348" s="900">
        <v>45560</v>
      </c>
      <c r="H348" s="900">
        <v>45572</v>
      </c>
      <c r="I348" s="899" t="s">
        <v>2447</v>
      </c>
      <c r="J348" s="785"/>
      <c r="K348" s="899" t="s">
        <v>2454</v>
      </c>
      <c r="L348" s="787" t="s">
        <v>62</v>
      </c>
    </row>
    <row r="349" spans="1:12" ht="12.9" customHeight="1">
      <c r="A349" s="781">
        <f t="shared" si="5"/>
        <v>325</v>
      </c>
      <c r="B349" s="787">
        <v>14</v>
      </c>
      <c r="C349" s="808" t="s">
        <v>2010</v>
      </c>
      <c r="D349" s="800" t="s">
        <v>64</v>
      </c>
      <c r="E349" s="800" t="s">
        <v>55</v>
      </c>
      <c r="F349" s="787"/>
      <c r="G349" s="900">
        <v>45563</v>
      </c>
      <c r="H349" s="900">
        <v>45573</v>
      </c>
      <c r="I349" s="899" t="s">
        <v>2440</v>
      </c>
      <c r="J349" s="785"/>
      <c r="K349" s="899" t="s">
        <v>2427</v>
      </c>
      <c r="L349" s="787" t="s">
        <v>62</v>
      </c>
    </row>
    <row r="350" spans="1:12" ht="12.9" customHeight="1">
      <c r="A350" s="781">
        <f t="shared" si="5"/>
        <v>326</v>
      </c>
      <c r="B350" s="787">
        <v>15</v>
      </c>
      <c r="C350" s="808" t="s">
        <v>2026</v>
      </c>
      <c r="D350" s="800" t="s">
        <v>64</v>
      </c>
      <c r="E350" s="800" t="s">
        <v>55</v>
      </c>
      <c r="F350" s="787"/>
      <c r="G350" s="900">
        <v>45571</v>
      </c>
      <c r="H350" s="900">
        <v>45576</v>
      </c>
      <c r="I350" s="899" t="s">
        <v>2440</v>
      </c>
      <c r="J350" s="785"/>
      <c r="K350" s="899" t="s">
        <v>2449</v>
      </c>
      <c r="L350" s="787" t="s">
        <v>62</v>
      </c>
    </row>
    <row r="351" spans="1:12" ht="12.9" customHeight="1">
      <c r="A351" s="781">
        <f t="shared" si="5"/>
        <v>327</v>
      </c>
      <c r="B351" s="787">
        <v>16</v>
      </c>
      <c r="C351" s="808" t="s">
        <v>1982</v>
      </c>
      <c r="D351" s="800" t="s">
        <v>1016</v>
      </c>
      <c r="E351" s="800" t="s">
        <v>55</v>
      </c>
      <c r="F351" s="787"/>
      <c r="G351" s="900">
        <v>45563</v>
      </c>
      <c r="H351" s="900">
        <v>45580</v>
      </c>
      <c r="I351" s="899" t="s">
        <v>2443</v>
      </c>
      <c r="J351" s="785"/>
      <c r="K351" s="899" t="s">
        <v>2454</v>
      </c>
      <c r="L351" s="787" t="s">
        <v>62</v>
      </c>
    </row>
    <row r="352" spans="1:12" ht="12.9" customHeight="1">
      <c r="A352" s="781">
        <f t="shared" si="5"/>
        <v>328</v>
      </c>
      <c r="B352" s="787">
        <v>17</v>
      </c>
      <c r="C352" s="808" t="s">
        <v>2033</v>
      </c>
      <c r="D352" s="800" t="s">
        <v>64</v>
      </c>
      <c r="E352" s="800" t="s">
        <v>393</v>
      </c>
      <c r="F352" s="787"/>
      <c r="G352" s="900">
        <v>45577</v>
      </c>
      <c r="H352" s="900">
        <v>45585</v>
      </c>
      <c r="I352" s="899" t="s">
        <v>2440</v>
      </c>
      <c r="J352" s="785"/>
      <c r="K352" s="899" t="s">
        <v>2427</v>
      </c>
      <c r="L352" s="787" t="s">
        <v>62</v>
      </c>
    </row>
    <row r="353" spans="1:13" ht="12.9" customHeight="1">
      <c r="A353" s="781">
        <f t="shared" si="5"/>
        <v>329</v>
      </c>
      <c r="B353" s="787">
        <v>18</v>
      </c>
      <c r="C353" s="808" t="s">
        <v>2093</v>
      </c>
      <c r="D353" s="800" t="s">
        <v>1279</v>
      </c>
      <c r="E353" s="800" t="s">
        <v>393</v>
      </c>
      <c r="F353" s="787"/>
      <c r="G353" s="900">
        <v>45571</v>
      </c>
      <c r="H353" s="900">
        <v>45585</v>
      </c>
      <c r="I353" s="899" t="s">
        <v>2460</v>
      </c>
      <c r="J353" s="785"/>
      <c r="K353" s="899" t="s">
        <v>2427</v>
      </c>
      <c r="L353" s="787" t="s">
        <v>62</v>
      </c>
    </row>
    <row r="354" spans="1:13" ht="12.9" customHeight="1">
      <c r="A354" s="781">
        <f t="shared" si="5"/>
        <v>330</v>
      </c>
      <c r="B354" s="787">
        <v>19</v>
      </c>
      <c r="C354" s="808" t="s">
        <v>2048</v>
      </c>
      <c r="D354" s="800" t="s">
        <v>270</v>
      </c>
      <c r="E354" s="800" t="s">
        <v>55</v>
      </c>
      <c r="F354" s="787"/>
      <c r="G354" s="900">
        <v>45573</v>
      </c>
      <c r="H354" s="900">
        <v>45587</v>
      </c>
      <c r="I354" s="899" t="s">
        <v>2459</v>
      </c>
      <c r="J354" s="785"/>
      <c r="K354" s="899" t="s">
        <v>2449</v>
      </c>
      <c r="L354" s="787" t="s">
        <v>62</v>
      </c>
    </row>
    <row r="355" spans="1:13" ht="12.9" customHeight="1">
      <c r="A355" s="781"/>
      <c r="B355" s="787" t="s">
        <v>484</v>
      </c>
      <c r="C355" s="787"/>
      <c r="D355" s="787"/>
      <c r="E355" s="787"/>
      <c r="F355" s="787"/>
      <c r="G355" s="792"/>
      <c r="H355" s="787"/>
      <c r="I355" s="787"/>
      <c r="J355" s="785"/>
      <c r="K355" s="787"/>
      <c r="L355" s="787"/>
    </row>
    <row r="356" spans="1:13" ht="12.9" customHeight="1">
      <c r="A356" s="781">
        <v>331</v>
      </c>
      <c r="B356" s="787">
        <v>1</v>
      </c>
      <c r="C356" s="800" t="s">
        <v>1029</v>
      </c>
      <c r="D356" s="787" t="s">
        <v>248</v>
      </c>
      <c r="E356" s="787" t="s">
        <v>143</v>
      </c>
      <c r="F356" s="787" t="s">
        <v>1025</v>
      </c>
      <c r="G356" s="792" t="s">
        <v>1030</v>
      </c>
      <c r="H356" s="787" t="s">
        <v>1031</v>
      </c>
      <c r="I356" s="786" t="s">
        <v>838</v>
      </c>
      <c r="J356" s="785"/>
      <c r="K356" s="787" t="s">
        <v>61</v>
      </c>
      <c r="L356" s="787" t="s">
        <v>62</v>
      </c>
    </row>
    <row r="357" spans="1:13" ht="12.9" customHeight="1">
      <c r="A357" s="781">
        <f t="shared" si="5"/>
        <v>332</v>
      </c>
      <c r="B357" s="787">
        <v>2</v>
      </c>
      <c r="C357" s="800" t="s">
        <v>1032</v>
      </c>
      <c r="D357" s="787" t="s">
        <v>612</v>
      </c>
      <c r="E357" s="787" t="s">
        <v>143</v>
      </c>
      <c r="F357" s="792" t="s">
        <v>1022</v>
      </c>
      <c r="G357" s="792" t="s">
        <v>1033</v>
      </c>
      <c r="H357" s="787" t="s">
        <v>1034</v>
      </c>
      <c r="I357" s="786" t="s">
        <v>693</v>
      </c>
      <c r="J357" s="785"/>
      <c r="K357" s="787" t="s">
        <v>962</v>
      </c>
      <c r="L357" s="787" t="s">
        <v>62</v>
      </c>
    </row>
    <row r="358" spans="1:13" ht="12.9" customHeight="1">
      <c r="A358" s="781">
        <f t="shared" si="5"/>
        <v>333</v>
      </c>
      <c r="B358" s="787">
        <v>3</v>
      </c>
      <c r="C358" s="800" t="s">
        <v>1035</v>
      </c>
      <c r="D358" s="787" t="s">
        <v>1036</v>
      </c>
      <c r="E358" s="787" t="s">
        <v>143</v>
      </c>
      <c r="F358" s="787" t="s">
        <v>1031</v>
      </c>
      <c r="G358" s="792" t="s">
        <v>490</v>
      </c>
      <c r="H358" s="787" t="s">
        <v>1037</v>
      </c>
      <c r="I358" s="786" t="s">
        <v>838</v>
      </c>
      <c r="J358" s="785"/>
      <c r="K358" s="787" t="s">
        <v>61</v>
      </c>
      <c r="L358" s="787" t="s">
        <v>62</v>
      </c>
    </row>
    <row r="359" spans="1:13" ht="12.9" customHeight="1">
      <c r="A359" s="781">
        <f t="shared" si="5"/>
        <v>334</v>
      </c>
      <c r="B359" s="787">
        <v>4</v>
      </c>
      <c r="C359" s="800" t="s">
        <v>1038</v>
      </c>
      <c r="D359" s="787" t="s">
        <v>248</v>
      </c>
      <c r="E359" s="787" t="s">
        <v>143</v>
      </c>
      <c r="F359" s="787" t="s">
        <v>1039</v>
      </c>
      <c r="G359" s="787" t="s">
        <v>1037</v>
      </c>
      <c r="H359" s="787" t="s">
        <v>1040</v>
      </c>
      <c r="I359" s="786" t="s">
        <v>838</v>
      </c>
      <c r="J359" s="785"/>
      <c r="K359" s="787" t="s">
        <v>61</v>
      </c>
      <c r="L359" s="787" t="s">
        <v>62</v>
      </c>
    </row>
    <row r="360" spans="1:13" ht="12.9" customHeight="1">
      <c r="A360" s="781">
        <f t="shared" si="5"/>
        <v>335</v>
      </c>
      <c r="B360" s="787">
        <v>5</v>
      </c>
      <c r="C360" s="800" t="s">
        <v>1041</v>
      </c>
      <c r="D360" s="787" t="s">
        <v>184</v>
      </c>
      <c r="E360" s="787" t="s">
        <v>143</v>
      </c>
      <c r="F360" s="787" t="s">
        <v>1042</v>
      </c>
      <c r="G360" s="792" t="s">
        <v>1043</v>
      </c>
      <c r="H360" s="787" t="s">
        <v>1044</v>
      </c>
      <c r="I360" s="787" t="s">
        <v>1049</v>
      </c>
      <c r="J360" s="785"/>
      <c r="K360" s="787" t="s">
        <v>61</v>
      </c>
      <c r="L360" s="787" t="s">
        <v>62</v>
      </c>
    </row>
    <row r="361" spans="1:13" ht="12.9" customHeight="1">
      <c r="A361" s="781">
        <f t="shared" si="5"/>
        <v>336</v>
      </c>
      <c r="B361" s="787">
        <v>6</v>
      </c>
      <c r="C361" s="800" t="s">
        <v>1045</v>
      </c>
      <c r="D361" s="787" t="s">
        <v>82</v>
      </c>
      <c r="E361" s="787" t="s">
        <v>55</v>
      </c>
      <c r="F361" s="787" t="s">
        <v>1039</v>
      </c>
      <c r="G361" s="792" t="s">
        <v>1044</v>
      </c>
      <c r="H361" s="787" t="s">
        <v>1046</v>
      </c>
      <c r="I361" s="787" t="s">
        <v>258</v>
      </c>
      <c r="J361" s="785"/>
      <c r="K361" s="787" t="s">
        <v>965</v>
      </c>
      <c r="L361" s="787" t="s">
        <v>62</v>
      </c>
    </row>
    <row r="362" spans="1:13" ht="12.9" customHeight="1">
      <c r="A362" s="781">
        <f t="shared" si="5"/>
        <v>337</v>
      </c>
      <c r="B362" s="787">
        <v>7</v>
      </c>
      <c r="C362" s="800" t="s">
        <v>1047</v>
      </c>
      <c r="D362" s="787" t="s">
        <v>184</v>
      </c>
      <c r="E362" s="787" t="s">
        <v>143</v>
      </c>
      <c r="F362" s="787" t="s">
        <v>488</v>
      </c>
      <c r="G362" s="792" t="s">
        <v>1048</v>
      </c>
      <c r="H362" s="787" t="s">
        <v>1046</v>
      </c>
      <c r="I362" s="787" t="s">
        <v>1049</v>
      </c>
      <c r="J362" s="785"/>
      <c r="K362" s="787" t="s">
        <v>61</v>
      </c>
      <c r="L362" s="787" t="s">
        <v>62</v>
      </c>
    </row>
    <row r="363" spans="1:13" ht="12.9" customHeight="1">
      <c r="A363" s="781">
        <f t="shared" si="5"/>
        <v>338</v>
      </c>
      <c r="B363" s="787">
        <v>8</v>
      </c>
      <c r="C363" s="800" t="s">
        <v>1050</v>
      </c>
      <c r="D363" s="787" t="s">
        <v>157</v>
      </c>
      <c r="E363" s="787" t="s">
        <v>143</v>
      </c>
      <c r="F363" s="787" t="s">
        <v>1051</v>
      </c>
      <c r="G363" s="787" t="s">
        <v>1046</v>
      </c>
      <c r="H363" s="787" t="s">
        <v>495</v>
      </c>
      <c r="I363" s="787" t="s">
        <v>1052</v>
      </c>
      <c r="J363" s="785"/>
      <c r="K363" s="787" t="s">
        <v>61</v>
      </c>
      <c r="L363" s="787" t="s">
        <v>62</v>
      </c>
    </row>
    <row r="364" spans="1:13" ht="12.9" customHeight="1">
      <c r="A364" s="781">
        <f t="shared" si="5"/>
        <v>339</v>
      </c>
      <c r="B364" s="787">
        <v>9</v>
      </c>
      <c r="C364" s="800" t="s">
        <v>1053</v>
      </c>
      <c r="D364" s="787" t="s">
        <v>157</v>
      </c>
      <c r="E364" s="787" t="s">
        <v>143</v>
      </c>
      <c r="F364" s="792" t="s">
        <v>1054</v>
      </c>
      <c r="G364" s="787" t="s">
        <v>1046</v>
      </c>
      <c r="H364" s="787" t="s">
        <v>495</v>
      </c>
      <c r="I364" s="787" t="s">
        <v>1049</v>
      </c>
      <c r="J364" s="785"/>
      <c r="K364" s="787" t="s">
        <v>962</v>
      </c>
      <c r="L364" s="787" t="s">
        <v>62</v>
      </c>
    </row>
    <row r="365" spans="1:13" ht="12.9" customHeight="1">
      <c r="A365" s="781">
        <f t="shared" si="5"/>
        <v>340</v>
      </c>
      <c r="B365" s="787">
        <v>10</v>
      </c>
      <c r="C365" s="800" t="s">
        <v>1055</v>
      </c>
      <c r="D365" s="787" t="s">
        <v>82</v>
      </c>
      <c r="E365" s="787" t="s">
        <v>101</v>
      </c>
      <c r="F365" s="792" t="s">
        <v>488</v>
      </c>
      <c r="G365" s="787" t="s">
        <v>495</v>
      </c>
      <c r="H365" s="787" t="s">
        <v>495</v>
      </c>
      <c r="I365" s="785" t="s">
        <v>723</v>
      </c>
      <c r="J365" s="785"/>
      <c r="K365" s="787" t="s">
        <v>965</v>
      </c>
      <c r="L365" s="787" t="s">
        <v>62</v>
      </c>
      <c r="M365" s="333">
        <v>9</v>
      </c>
    </row>
    <row r="366" spans="1:13" ht="12.9" customHeight="1">
      <c r="A366" s="781">
        <f t="shared" si="5"/>
        <v>341</v>
      </c>
      <c r="B366" s="787">
        <v>11</v>
      </c>
      <c r="C366" s="808" t="s">
        <v>1232</v>
      </c>
      <c r="D366" s="800" t="s">
        <v>82</v>
      </c>
      <c r="E366" s="800" t="s">
        <v>2419</v>
      </c>
      <c r="F366" s="792"/>
      <c r="G366" s="900">
        <v>45591</v>
      </c>
      <c r="H366" s="900">
        <v>45601</v>
      </c>
      <c r="I366" s="899" t="s">
        <v>2443</v>
      </c>
      <c r="J366" s="785"/>
      <c r="K366" s="899" t="s">
        <v>2427</v>
      </c>
      <c r="L366" s="787" t="s">
        <v>62</v>
      </c>
    </row>
    <row r="367" spans="1:13" ht="12.9" customHeight="1">
      <c r="A367" s="781">
        <f t="shared" si="5"/>
        <v>342</v>
      </c>
      <c r="B367" s="787">
        <v>12</v>
      </c>
      <c r="C367" s="808" t="s">
        <v>1211</v>
      </c>
      <c r="D367" s="800" t="s">
        <v>64</v>
      </c>
      <c r="E367" s="800" t="s">
        <v>393</v>
      </c>
      <c r="F367" s="792"/>
      <c r="G367" s="900">
        <v>45612</v>
      </c>
      <c r="H367" s="900">
        <v>45616</v>
      </c>
      <c r="I367" s="899" t="s">
        <v>2461</v>
      </c>
      <c r="J367" s="785"/>
      <c r="K367" s="899" t="s">
        <v>2464</v>
      </c>
      <c r="L367" s="787" t="s">
        <v>62</v>
      </c>
    </row>
    <row r="368" spans="1:13" ht="12.9" customHeight="1">
      <c r="A368" s="781">
        <f t="shared" si="5"/>
        <v>343</v>
      </c>
      <c r="B368" s="787">
        <v>13</v>
      </c>
      <c r="C368" s="808" t="s">
        <v>2065</v>
      </c>
      <c r="D368" s="800" t="s">
        <v>82</v>
      </c>
      <c r="E368" s="800" t="s">
        <v>55</v>
      </c>
      <c r="F368" s="792"/>
      <c r="G368" s="900">
        <v>45614</v>
      </c>
      <c r="H368" s="900">
        <v>45616</v>
      </c>
      <c r="I368" s="899" t="s">
        <v>2462</v>
      </c>
      <c r="J368" s="785"/>
      <c r="K368" s="899" t="s">
        <v>2428</v>
      </c>
      <c r="L368" s="787" t="s">
        <v>62</v>
      </c>
    </row>
    <row r="369" spans="1:14" ht="12.9" customHeight="1">
      <c r="A369" s="781">
        <f t="shared" si="5"/>
        <v>344</v>
      </c>
      <c r="B369" s="787">
        <v>14</v>
      </c>
      <c r="C369" s="901" t="s">
        <v>2075</v>
      </c>
      <c r="D369" s="800" t="s">
        <v>82</v>
      </c>
      <c r="E369" s="800" t="s">
        <v>393</v>
      </c>
      <c r="F369" s="792"/>
      <c r="G369" s="900">
        <v>45603</v>
      </c>
      <c r="H369" s="900">
        <v>45620</v>
      </c>
      <c r="I369" s="899" t="s">
        <v>2463</v>
      </c>
      <c r="J369" s="785"/>
      <c r="K369" s="899" t="s">
        <v>2428</v>
      </c>
      <c r="L369" s="787" t="s">
        <v>62</v>
      </c>
    </row>
    <row r="370" spans="1:14" ht="12.9" customHeight="1">
      <c r="A370" s="781">
        <f t="shared" si="5"/>
        <v>345</v>
      </c>
      <c r="B370" s="787">
        <v>15</v>
      </c>
      <c r="C370" s="800" t="s">
        <v>1981</v>
      </c>
      <c r="D370" s="800" t="s">
        <v>1016</v>
      </c>
      <c r="E370" s="800" t="s">
        <v>55</v>
      </c>
      <c r="F370" s="792"/>
      <c r="G370" s="900">
        <v>45603</v>
      </c>
      <c r="H370" s="900">
        <v>45620</v>
      </c>
      <c r="I370" s="899" t="s">
        <v>2440</v>
      </c>
      <c r="J370" s="785"/>
      <c r="K370" s="899" t="s">
        <v>2464</v>
      </c>
      <c r="L370" s="787" t="s">
        <v>62</v>
      </c>
    </row>
    <row r="371" spans="1:14" ht="12.9" customHeight="1">
      <c r="A371" s="781">
        <f t="shared" si="5"/>
        <v>346</v>
      </c>
      <c r="B371" s="787">
        <v>16</v>
      </c>
      <c r="C371" s="901" t="s">
        <v>1992</v>
      </c>
      <c r="D371" s="800" t="s">
        <v>82</v>
      </c>
      <c r="E371" s="800" t="s">
        <v>55</v>
      </c>
      <c r="F371" s="792"/>
      <c r="G371" s="900">
        <v>45607</v>
      </c>
      <c r="H371" s="900">
        <v>45621</v>
      </c>
      <c r="I371" s="899" t="s">
        <v>2443</v>
      </c>
      <c r="J371" s="785"/>
      <c r="K371" s="899" t="s">
        <v>2464</v>
      </c>
      <c r="L371" s="787" t="s">
        <v>62</v>
      </c>
    </row>
    <row r="372" spans="1:14" ht="12.9" customHeight="1">
      <c r="A372" s="781"/>
      <c r="B372" s="787" t="s">
        <v>1056</v>
      </c>
      <c r="C372" s="787"/>
      <c r="D372" s="787"/>
      <c r="E372" s="787"/>
      <c r="F372" s="792"/>
      <c r="G372" s="787"/>
      <c r="H372" s="787"/>
      <c r="I372" s="787"/>
      <c r="J372" s="785"/>
      <c r="K372" s="787"/>
      <c r="L372" s="787"/>
    </row>
    <row r="373" spans="1:14" ht="12.9" customHeight="1">
      <c r="A373" s="781">
        <v>347</v>
      </c>
      <c r="B373" s="787">
        <v>1</v>
      </c>
      <c r="C373" s="800" t="s">
        <v>1057</v>
      </c>
      <c r="D373" s="787" t="s">
        <v>1058</v>
      </c>
      <c r="E373" s="787" t="s">
        <v>143</v>
      </c>
      <c r="F373" s="792" t="s">
        <v>491</v>
      </c>
      <c r="G373" s="787" t="s">
        <v>491</v>
      </c>
      <c r="H373" s="787" t="s">
        <v>1059</v>
      </c>
      <c r="I373" s="787" t="s">
        <v>1049</v>
      </c>
      <c r="J373" s="785"/>
      <c r="K373" s="787" t="s">
        <v>962</v>
      </c>
      <c r="L373" s="787" t="s">
        <v>62</v>
      </c>
      <c r="M373" s="333">
        <v>15</v>
      </c>
    </row>
    <row r="374" spans="1:14" ht="12.9" customHeight="1">
      <c r="A374" s="781">
        <f t="shared" si="5"/>
        <v>348</v>
      </c>
      <c r="B374" s="787">
        <v>2</v>
      </c>
      <c r="C374" s="800" t="s">
        <v>1060</v>
      </c>
      <c r="D374" s="787" t="s">
        <v>203</v>
      </c>
      <c r="E374" s="787" t="s">
        <v>143</v>
      </c>
      <c r="F374" s="787" t="s">
        <v>1051</v>
      </c>
      <c r="G374" s="787" t="s">
        <v>491</v>
      </c>
      <c r="H374" s="787" t="s">
        <v>1061</v>
      </c>
      <c r="I374" s="786" t="s">
        <v>838</v>
      </c>
      <c r="J374" s="785"/>
      <c r="K374" s="787" t="s">
        <v>61</v>
      </c>
      <c r="L374" s="787" t="s">
        <v>62</v>
      </c>
      <c r="M374" s="333">
        <v>13</v>
      </c>
    </row>
    <row r="375" spans="1:14" ht="12.9" customHeight="1">
      <c r="A375" s="781">
        <f t="shared" si="5"/>
        <v>349</v>
      </c>
      <c r="B375" s="787">
        <v>3</v>
      </c>
      <c r="C375" s="800" t="s">
        <v>195</v>
      </c>
      <c r="D375" s="803" t="s">
        <v>82</v>
      </c>
      <c r="E375" s="787" t="s">
        <v>55</v>
      </c>
      <c r="F375" s="792" t="s">
        <v>1054</v>
      </c>
      <c r="G375" s="792" t="s">
        <v>1061</v>
      </c>
      <c r="H375" s="787" t="s">
        <v>1062</v>
      </c>
      <c r="I375" s="787" t="s">
        <v>258</v>
      </c>
      <c r="J375" s="785"/>
      <c r="K375" s="787" t="s">
        <v>965</v>
      </c>
      <c r="L375" s="787" t="s">
        <v>62</v>
      </c>
    </row>
    <row r="376" spans="1:14" ht="12.9" customHeight="1">
      <c r="A376" s="781">
        <f t="shared" si="5"/>
        <v>350</v>
      </c>
      <c r="B376" s="787">
        <v>4</v>
      </c>
      <c r="C376" s="800" t="s">
        <v>1063</v>
      </c>
      <c r="D376" s="787" t="s">
        <v>184</v>
      </c>
      <c r="E376" s="787" t="s">
        <v>143</v>
      </c>
      <c r="F376" s="792" t="s">
        <v>1054</v>
      </c>
      <c r="G376" s="792" t="s">
        <v>1064</v>
      </c>
      <c r="H376" s="787" t="s">
        <v>1065</v>
      </c>
      <c r="I376" s="787" t="s">
        <v>1052</v>
      </c>
      <c r="J376" s="785"/>
      <c r="K376" s="787" t="s">
        <v>61</v>
      </c>
      <c r="L376" s="787" t="s">
        <v>62</v>
      </c>
      <c r="M376" s="333">
        <v>15</v>
      </c>
    </row>
    <row r="377" spans="1:14" ht="12.9" customHeight="1">
      <c r="A377" s="781">
        <f t="shared" si="5"/>
        <v>351</v>
      </c>
      <c r="B377" s="787">
        <v>5</v>
      </c>
      <c r="C377" s="800" t="s">
        <v>1066</v>
      </c>
      <c r="D377" s="787" t="s">
        <v>157</v>
      </c>
      <c r="E377" s="787" t="s">
        <v>143</v>
      </c>
      <c r="F377" s="787" t="s">
        <v>495</v>
      </c>
      <c r="G377" s="792" t="s">
        <v>1064</v>
      </c>
      <c r="H377" s="787" t="s">
        <v>1065</v>
      </c>
      <c r="I377" s="787" t="s">
        <v>511</v>
      </c>
      <c r="J377" s="785"/>
      <c r="K377" s="787" t="s">
        <v>962</v>
      </c>
      <c r="L377" s="787" t="s">
        <v>62</v>
      </c>
    </row>
    <row r="378" spans="1:14" ht="12.9" customHeight="1">
      <c r="A378" s="781">
        <f t="shared" si="5"/>
        <v>352</v>
      </c>
      <c r="B378" s="787">
        <v>6</v>
      </c>
      <c r="C378" s="800" t="s">
        <v>1067</v>
      </c>
      <c r="D378" s="787" t="s">
        <v>184</v>
      </c>
      <c r="E378" s="787" t="s">
        <v>143</v>
      </c>
      <c r="F378" s="787" t="s">
        <v>1059</v>
      </c>
      <c r="G378" s="792" t="s">
        <v>1059</v>
      </c>
      <c r="H378" s="787" t="s">
        <v>508</v>
      </c>
      <c r="I378" s="787" t="s">
        <v>1049</v>
      </c>
      <c r="J378" s="785"/>
      <c r="K378" s="787" t="s">
        <v>962</v>
      </c>
      <c r="L378" s="787" t="s">
        <v>62</v>
      </c>
    </row>
    <row r="379" spans="1:14" ht="12.9" customHeight="1">
      <c r="A379" s="781">
        <f t="shared" si="5"/>
        <v>353</v>
      </c>
      <c r="B379" s="787">
        <v>7</v>
      </c>
      <c r="C379" s="800" t="s">
        <v>199</v>
      </c>
      <c r="D379" s="803" t="s">
        <v>64</v>
      </c>
      <c r="E379" s="787" t="s">
        <v>55</v>
      </c>
      <c r="F379" s="792" t="s">
        <v>1046</v>
      </c>
      <c r="G379" s="792" t="s">
        <v>1068</v>
      </c>
      <c r="H379" s="787" t="s">
        <v>508</v>
      </c>
      <c r="I379" s="787" t="s">
        <v>258</v>
      </c>
      <c r="J379" s="785"/>
      <c r="K379" s="787" t="s">
        <v>965</v>
      </c>
      <c r="L379" s="787" t="s">
        <v>62</v>
      </c>
      <c r="M379" s="333" t="s">
        <v>1069</v>
      </c>
    </row>
    <row r="380" spans="1:14" ht="12.9" customHeight="1">
      <c r="A380" s="781">
        <f t="shared" si="5"/>
        <v>354</v>
      </c>
      <c r="B380" s="787">
        <v>8</v>
      </c>
      <c r="C380" s="800" t="s">
        <v>145</v>
      </c>
      <c r="D380" s="803" t="s">
        <v>64</v>
      </c>
      <c r="E380" s="787" t="s">
        <v>55</v>
      </c>
      <c r="F380" s="792" t="s">
        <v>492</v>
      </c>
      <c r="G380" s="787" t="s">
        <v>508</v>
      </c>
      <c r="H380" s="787" t="s">
        <v>497</v>
      </c>
      <c r="I380" s="787" t="s">
        <v>511</v>
      </c>
      <c r="J380" s="785"/>
      <c r="K380" s="787" t="s">
        <v>965</v>
      </c>
      <c r="L380" s="787" t="s">
        <v>62</v>
      </c>
    </row>
    <row r="381" spans="1:14" ht="12.9" customHeight="1">
      <c r="A381" s="781">
        <f t="shared" si="5"/>
        <v>355</v>
      </c>
      <c r="B381" s="787">
        <v>9</v>
      </c>
      <c r="C381" s="800" t="s">
        <v>1070</v>
      </c>
      <c r="D381" s="787" t="s">
        <v>184</v>
      </c>
      <c r="E381" s="787" t="s">
        <v>143</v>
      </c>
      <c r="F381" s="787" t="s">
        <v>1061</v>
      </c>
      <c r="G381" s="792" t="s">
        <v>1068</v>
      </c>
      <c r="H381" s="787" t="s">
        <v>497</v>
      </c>
      <c r="I381" s="787" t="s">
        <v>1052</v>
      </c>
      <c r="J381" s="785"/>
      <c r="K381" s="787" t="s">
        <v>61</v>
      </c>
      <c r="L381" s="787" t="s">
        <v>62</v>
      </c>
    </row>
    <row r="382" spans="1:14" ht="12.9" customHeight="1">
      <c r="A382" s="781">
        <f t="shared" si="5"/>
        <v>356</v>
      </c>
      <c r="B382" s="787">
        <v>10</v>
      </c>
      <c r="C382" s="800" t="s">
        <v>1071</v>
      </c>
      <c r="D382" s="787" t="s">
        <v>82</v>
      </c>
      <c r="E382" s="787" t="s">
        <v>143</v>
      </c>
      <c r="F382" s="787" t="s">
        <v>1068</v>
      </c>
      <c r="G382" s="787" t="s">
        <v>1068</v>
      </c>
      <c r="H382" s="787" t="s">
        <v>497</v>
      </c>
      <c r="I382" s="787" t="s">
        <v>1049</v>
      </c>
      <c r="J382" s="785"/>
      <c r="K382" s="787" t="s">
        <v>962</v>
      </c>
      <c r="L382" s="787" t="s">
        <v>62</v>
      </c>
      <c r="N382" s="333" t="s">
        <v>1072</v>
      </c>
    </row>
    <row r="383" spans="1:14" ht="12.9" customHeight="1">
      <c r="A383" s="781">
        <f t="shared" si="5"/>
        <v>357</v>
      </c>
      <c r="B383" s="787">
        <v>11</v>
      </c>
      <c r="C383" s="800" t="s">
        <v>211</v>
      </c>
      <c r="D383" s="803" t="s">
        <v>64</v>
      </c>
      <c r="E383" s="787" t="s">
        <v>55</v>
      </c>
      <c r="F383" s="787" t="s">
        <v>1065</v>
      </c>
      <c r="G383" s="792" t="s">
        <v>497</v>
      </c>
      <c r="H383" s="787" t="s">
        <v>505</v>
      </c>
      <c r="I383" s="787" t="s">
        <v>258</v>
      </c>
      <c r="J383" s="785"/>
      <c r="K383" s="787" t="s">
        <v>965</v>
      </c>
      <c r="L383" s="787" t="s">
        <v>62</v>
      </c>
    </row>
    <row r="384" spans="1:14" ht="12.9" customHeight="1">
      <c r="A384" s="781">
        <f t="shared" si="5"/>
        <v>358</v>
      </c>
      <c r="B384" s="787">
        <v>12</v>
      </c>
      <c r="C384" s="800" t="s">
        <v>161</v>
      </c>
      <c r="D384" s="803" t="s">
        <v>64</v>
      </c>
      <c r="E384" s="787" t="s">
        <v>55</v>
      </c>
      <c r="F384" s="792" t="s">
        <v>491</v>
      </c>
      <c r="G384" s="787" t="s">
        <v>505</v>
      </c>
      <c r="H384" s="787" t="s">
        <v>1073</v>
      </c>
      <c r="I384" s="787" t="s">
        <v>511</v>
      </c>
      <c r="J384" s="785"/>
      <c r="K384" s="787" t="s">
        <v>965</v>
      </c>
      <c r="L384" s="787" t="s">
        <v>62</v>
      </c>
      <c r="M384" s="333">
        <v>20</v>
      </c>
    </row>
    <row r="385" spans="1:14" ht="12.9" customHeight="1">
      <c r="A385" s="781">
        <f t="shared" si="5"/>
        <v>359</v>
      </c>
      <c r="B385" s="787">
        <v>13</v>
      </c>
      <c r="C385" s="800" t="s">
        <v>1074</v>
      </c>
      <c r="D385" s="787" t="s">
        <v>184</v>
      </c>
      <c r="E385" s="787" t="s">
        <v>143</v>
      </c>
      <c r="F385" s="787" t="s">
        <v>1048</v>
      </c>
      <c r="G385" s="792" t="s">
        <v>1054</v>
      </c>
      <c r="H385" s="787" t="s">
        <v>1075</v>
      </c>
      <c r="I385" s="787" t="s">
        <v>511</v>
      </c>
      <c r="J385" s="785"/>
      <c r="K385" s="787" t="s">
        <v>61</v>
      </c>
      <c r="L385" s="787" t="s">
        <v>62</v>
      </c>
      <c r="M385" s="333">
        <v>15</v>
      </c>
    </row>
    <row r="386" spans="1:14" ht="12.9" customHeight="1">
      <c r="A386" s="781">
        <f t="shared" si="5"/>
        <v>360</v>
      </c>
      <c r="B386" s="787">
        <v>14</v>
      </c>
      <c r="C386" s="800" t="s">
        <v>1076</v>
      </c>
      <c r="D386" s="787" t="s">
        <v>157</v>
      </c>
      <c r="E386" s="787" t="s">
        <v>143</v>
      </c>
      <c r="F386" s="787" t="s">
        <v>1068</v>
      </c>
      <c r="G386" s="792" t="s">
        <v>497</v>
      </c>
      <c r="H386" s="787" t="s">
        <v>1075</v>
      </c>
      <c r="I386" s="787" t="s">
        <v>1077</v>
      </c>
      <c r="J386" s="785"/>
      <c r="K386" s="787" t="s">
        <v>61</v>
      </c>
      <c r="L386" s="787" t="s">
        <v>62</v>
      </c>
    </row>
    <row r="387" spans="1:14" ht="12.9" customHeight="1">
      <c r="A387" s="781">
        <f t="shared" si="5"/>
        <v>361</v>
      </c>
      <c r="B387" s="787">
        <v>15</v>
      </c>
      <c r="C387" s="800" t="s">
        <v>1078</v>
      </c>
      <c r="D387" s="787" t="s">
        <v>203</v>
      </c>
      <c r="E387" s="787" t="s">
        <v>143</v>
      </c>
      <c r="F387" s="787" t="s">
        <v>1079</v>
      </c>
      <c r="G387" s="787" t="s">
        <v>1068</v>
      </c>
      <c r="H387" s="787" t="s">
        <v>521</v>
      </c>
      <c r="I387" s="786" t="s">
        <v>838</v>
      </c>
      <c r="J387" s="785"/>
      <c r="K387" s="787" t="s">
        <v>61</v>
      </c>
      <c r="L387" s="787" t="s">
        <v>62</v>
      </c>
    </row>
    <row r="388" spans="1:14" ht="12.9" customHeight="1">
      <c r="A388" s="781">
        <f t="shared" si="5"/>
        <v>362</v>
      </c>
      <c r="B388" s="787">
        <v>16</v>
      </c>
      <c r="C388" s="800" t="s">
        <v>192</v>
      </c>
      <c r="D388" s="803" t="s">
        <v>82</v>
      </c>
      <c r="E388" s="787" t="s">
        <v>55</v>
      </c>
      <c r="F388" s="787" t="s">
        <v>1062</v>
      </c>
      <c r="G388" s="792" t="s">
        <v>1075</v>
      </c>
      <c r="H388" s="787" t="s">
        <v>521</v>
      </c>
      <c r="I388" s="787" t="s">
        <v>511</v>
      </c>
      <c r="J388" s="785"/>
      <c r="K388" s="787" t="s">
        <v>965</v>
      </c>
      <c r="L388" s="787" t="s">
        <v>62</v>
      </c>
    </row>
    <row r="389" spans="1:14" ht="12.9" customHeight="1">
      <c r="A389" s="781">
        <f t="shared" si="5"/>
        <v>363</v>
      </c>
      <c r="B389" s="787">
        <v>17</v>
      </c>
      <c r="C389" s="800" t="s">
        <v>158</v>
      </c>
      <c r="D389" s="787" t="s">
        <v>54</v>
      </c>
      <c r="E389" s="787" t="s">
        <v>55</v>
      </c>
      <c r="F389" s="787" t="s">
        <v>491</v>
      </c>
      <c r="G389" s="787" t="s">
        <v>521</v>
      </c>
      <c r="H389" s="787" t="s">
        <v>514</v>
      </c>
      <c r="I389" s="787" t="s">
        <v>258</v>
      </c>
      <c r="J389" s="785"/>
      <c r="K389" s="787" t="s">
        <v>965</v>
      </c>
      <c r="L389" s="787" t="s">
        <v>62</v>
      </c>
      <c r="M389" s="333">
        <v>17</v>
      </c>
    </row>
    <row r="390" spans="1:14" ht="12.9" customHeight="1">
      <c r="A390" s="781">
        <f t="shared" si="5"/>
        <v>364</v>
      </c>
      <c r="B390" s="787">
        <v>18</v>
      </c>
      <c r="C390" s="800" t="s">
        <v>1080</v>
      </c>
      <c r="D390" s="787" t="s">
        <v>1016</v>
      </c>
      <c r="E390" s="787" t="s">
        <v>1017</v>
      </c>
      <c r="F390" s="787" t="s">
        <v>1034</v>
      </c>
      <c r="G390" s="792" t="s">
        <v>1065</v>
      </c>
      <c r="H390" s="787" t="s">
        <v>514</v>
      </c>
      <c r="I390" s="785" t="s">
        <v>723</v>
      </c>
      <c r="J390" s="785"/>
      <c r="K390" s="787" t="s">
        <v>965</v>
      </c>
      <c r="L390" s="787" t="s">
        <v>62</v>
      </c>
      <c r="M390" s="333">
        <v>12</v>
      </c>
    </row>
    <row r="391" spans="1:14" ht="12.9" customHeight="1">
      <c r="A391" s="781">
        <f t="shared" si="5"/>
        <v>365</v>
      </c>
      <c r="B391" s="787">
        <v>19</v>
      </c>
      <c r="C391" s="800" t="s">
        <v>171</v>
      </c>
      <c r="D391" s="803" t="s">
        <v>82</v>
      </c>
      <c r="E391" s="787" t="s">
        <v>55</v>
      </c>
      <c r="F391" s="787" t="s">
        <v>1065</v>
      </c>
      <c r="G391" s="787" t="s">
        <v>521</v>
      </c>
      <c r="H391" s="792" t="s">
        <v>523</v>
      </c>
      <c r="I391" s="787" t="s">
        <v>511</v>
      </c>
      <c r="J391" s="785"/>
      <c r="K391" s="787" t="s">
        <v>965</v>
      </c>
      <c r="L391" s="787" t="s">
        <v>62</v>
      </c>
    </row>
    <row r="392" spans="1:14" ht="12.9" customHeight="1">
      <c r="A392" s="781">
        <f t="shared" si="5"/>
        <v>366</v>
      </c>
      <c r="B392" s="787">
        <v>20</v>
      </c>
      <c r="C392" s="800" t="s">
        <v>1081</v>
      </c>
      <c r="D392" s="787" t="s">
        <v>248</v>
      </c>
      <c r="E392" s="787" t="s">
        <v>143</v>
      </c>
      <c r="F392" s="787" t="s">
        <v>1075</v>
      </c>
      <c r="G392" s="787" t="s">
        <v>1075</v>
      </c>
      <c r="H392" s="792" t="s">
        <v>523</v>
      </c>
      <c r="I392" s="787" t="s">
        <v>1077</v>
      </c>
      <c r="J392" s="785"/>
      <c r="K392" s="787" t="s">
        <v>61</v>
      </c>
      <c r="L392" s="787" t="s">
        <v>62</v>
      </c>
    </row>
    <row r="393" spans="1:14" ht="12.9" customHeight="1">
      <c r="A393" s="781">
        <f t="shared" ref="A393:A456" si="6">A392+1</f>
        <v>367</v>
      </c>
      <c r="B393" s="787">
        <v>21</v>
      </c>
      <c r="C393" s="800" t="s">
        <v>176</v>
      </c>
      <c r="D393" s="787" t="s">
        <v>82</v>
      </c>
      <c r="E393" s="787" t="s">
        <v>55</v>
      </c>
      <c r="F393" s="787" t="s">
        <v>1051</v>
      </c>
      <c r="G393" s="792" t="s">
        <v>523</v>
      </c>
      <c r="H393" s="787" t="s">
        <v>498</v>
      </c>
      <c r="I393" s="787" t="s">
        <v>258</v>
      </c>
      <c r="J393" s="785"/>
      <c r="K393" s="787" t="s">
        <v>965</v>
      </c>
      <c r="L393" s="787" t="s">
        <v>62</v>
      </c>
    </row>
    <row r="394" spans="1:14" ht="12.9" customHeight="1">
      <c r="A394" s="781">
        <f t="shared" si="6"/>
        <v>368</v>
      </c>
      <c r="B394" s="787">
        <v>22</v>
      </c>
      <c r="C394" s="800" t="s">
        <v>1082</v>
      </c>
      <c r="D394" s="787" t="s">
        <v>184</v>
      </c>
      <c r="E394" s="787" t="s">
        <v>143</v>
      </c>
      <c r="F394" s="787" t="s">
        <v>1075</v>
      </c>
      <c r="G394" s="787" t="s">
        <v>1075</v>
      </c>
      <c r="H394" s="787" t="s">
        <v>498</v>
      </c>
      <c r="I394" s="787" t="s">
        <v>511</v>
      </c>
      <c r="J394" s="785"/>
      <c r="K394" s="787" t="s">
        <v>61</v>
      </c>
      <c r="L394" s="787" t="s">
        <v>62</v>
      </c>
    </row>
    <row r="395" spans="1:14" ht="12.9" customHeight="1">
      <c r="A395" s="781">
        <f t="shared" si="6"/>
        <v>369</v>
      </c>
      <c r="B395" s="787">
        <v>23</v>
      </c>
      <c r="C395" s="800" t="s">
        <v>1083</v>
      </c>
      <c r="D395" s="787" t="s">
        <v>157</v>
      </c>
      <c r="E395" s="787" t="s">
        <v>143</v>
      </c>
      <c r="F395" s="787" t="s">
        <v>514</v>
      </c>
      <c r="G395" s="792" t="s">
        <v>523</v>
      </c>
      <c r="H395" s="787" t="s">
        <v>502</v>
      </c>
      <c r="I395" s="787" t="s">
        <v>1077</v>
      </c>
      <c r="J395" s="785"/>
      <c r="K395" s="787" t="s">
        <v>61</v>
      </c>
      <c r="L395" s="787" t="s">
        <v>62</v>
      </c>
    </row>
    <row r="396" spans="1:14" ht="12.9" customHeight="1">
      <c r="A396" s="781">
        <f t="shared" si="6"/>
        <v>370</v>
      </c>
      <c r="B396" s="787">
        <v>24</v>
      </c>
      <c r="C396" s="800" t="s">
        <v>1084</v>
      </c>
      <c r="D396" s="787" t="s">
        <v>157</v>
      </c>
      <c r="E396" s="787" t="s">
        <v>143</v>
      </c>
      <c r="F396" s="787" t="s">
        <v>521</v>
      </c>
      <c r="G396" s="787" t="s">
        <v>514</v>
      </c>
      <c r="H396" s="787" t="s">
        <v>509</v>
      </c>
      <c r="I396" s="786" t="s">
        <v>838</v>
      </c>
      <c r="J396" s="785"/>
      <c r="K396" s="787" t="s">
        <v>61</v>
      </c>
      <c r="L396" s="787" t="s">
        <v>62</v>
      </c>
      <c r="M396" s="333" t="s">
        <v>1085</v>
      </c>
    </row>
    <row r="397" spans="1:14" ht="12.9" customHeight="1">
      <c r="A397" s="781">
        <f t="shared" si="6"/>
        <v>371</v>
      </c>
      <c r="B397" s="787">
        <v>25</v>
      </c>
      <c r="C397" s="800" t="s">
        <v>194</v>
      </c>
      <c r="D397" s="787" t="s">
        <v>64</v>
      </c>
      <c r="E397" s="787" t="s">
        <v>55</v>
      </c>
      <c r="F397" s="792" t="s">
        <v>523</v>
      </c>
      <c r="G397" s="787" t="s">
        <v>506</v>
      </c>
      <c r="H397" s="787" t="s">
        <v>509</v>
      </c>
      <c r="I397" s="787" t="s">
        <v>258</v>
      </c>
      <c r="J397" s="785"/>
      <c r="K397" s="787" t="s">
        <v>965</v>
      </c>
      <c r="L397" s="787" t="s">
        <v>62</v>
      </c>
    </row>
    <row r="398" spans="1:14" ht="12.9" customHeight="1">
      <c r="A398" s="781">
        <f t="shared" si="6"/>
        <v>372</v>
      </c>
      <c r="B398" s="787">
        <v>26</v>
      </c>
      <c r="C398" s="800" t="s">
        <v>1086</v>
      </c>
      <c r="D398" s="787" t="s">
        <v>556</v>
      </c>
      <c r="E398" s="787" t="s">
        <v>143</v>
      </c>
      <c r="F398" s="787" t="s">
        <v>497</v>
      </c>
      <c r="G398" s="792" t="s">
        <v>505</v>
      </c>
      <c r="H398" s="787" t="s">
        <v>515</v>
      </c>
      <c r="I398" s="787" t="s">
        <v>1052</v>
      </c>
      <c r="J398" s="785"/>
      <c r="K398" s="787" t="s">
        <v>61</v>
      </c>
      <c r="L398" s="787" t="s">
        <v>62</v>
      </c>
      <c r="M398" s="333" t="s">
        <v>1087</v>
      </c>
    </row>
    <row r="399" spans="1:14" ht="12.9" customHeight="1">
      <c r="A399" s="781">
        <f t="shared" si="6"/>
        <v>373</v>
      </c>
      <c r="B399" s="787">
        <v>27</v>
      </c>
      <c r="C399" s="800" t="s">
        <v>1088</v>
      </c>
      <c r="D399" s="787" t="s">
        <v>184</v>
      </c>
      <c r="E399" s="787" t="s">
        <v>143</v>
      </c>
      <c r="F399" s="787" t="s">
        <v>498</v>
      </c>
      <c r="G399" s="792" t="s">
        <v>499</v>
      </c>
      <c r="H399" s="787" t="s">
        <v>518</v>
      </c>
      <c r="I399" s="787" t="s">
        <v>1052</v>
      </c>
      <c r="J399" s="785"/>
      <c r="K399" s="787" t="s">
        <v>61</v>
      </c>
      <c r="L399" s="787" t="s">
        <v>62</v>
      </c>
      <c r="N399" s="333" t="s">
        <v>1089</v>
      </c>
    </row>
    <row r="400" spans="1:14" ht="12.9" customHeight="1">
      <c r="A400" s="781">
        <f t="shared" si="6"/>
        <v>374</v>
      </c>
      <c r="B400" s="787">
        <v>28</v>
      </c>
      <c r="C400" s="800" t="s">
        <v>1072</v>
      </c>
      <c r="D400" s="787" t="s">
        <v>231</v>
      </c>
      <c r="E400" s="787" t="s">
        <v>143</v>
      </c>
      <c r="F400" s="787" t="s">
        <v>502</v>
      </c>
      <c r="G400" s="792" t="s">
        <v>506</v>
      </c>
      <c r="H400" s="787" t="s">
        <v>519</v>
      </c>
      <c r="I400" s="787" t="s">
        <v>1049</v>
      </c>
      <c r="J400" s="785"/>
      <c r="K400" s="787" t="s">
        <v>61</v>
      </c>
      <c r="L400" s="787" t="s">
        <v>62</v>
      </c>
      <c r="M400" s="333" t="s">
        <v>1090</v>
      </c>
      <c r="N400" s="333" t="s">
        <v>1091</v>
      </c>
    </row>
    <row r="401" spans="1:14" ht="12.9" customHeight="1">
      <c r="A401" s="781">
        <f t="shared" si="6"/>
        <v>375</v>
      </c>
      <c r="B401" s="787">
        <v>29</v>
      </c>
      <c r="C401" s="800" t="s">
        <v>204</v>
      </c>
      <c r="D401" s="787" t="s">
        <v>82</v>
      </c>
      <c r="E401" s="787" t="s">
        <v>55</v>
      </c>
      <c r="F401" s="787" t="s">
        <v>499</v>
      </c>
      <c r="G401" s="787" t="s">
        <v>524</v>
      </c>
      <c r="H401" s="787" t="s">
        <v>525</v>
      </c>
      <c r="I401" s="787" t="s">
        <v>258</v>
      </c>
      <c r="J401" s="785"/>
      <c r="K401" s="787" t="s">
        <v>965</v>
      </c>
      <c r="L401" s="787" t="s">
        <v>62</v>
      </c>
      <c r="M401" s="333" t="s">
        <v>1092</v>
      </c>
    </row>
    <row r="402" spans="1:14" ht="12.9" customHeight="1">
      <c r="A402" s="781">
        <f t="shared" si="6"/>
        <v>376</v>
      </c>
      <c r="B402" s="787">
        <v>30</v>
      </c>
      <c r="C402" s="800" t="s">
        <v>1089</v>
      </c>
      <c r="D402" s="787" t="s">
        <v>184</v>
      </c>
      <c r="E402" s="787" t="s">
        <v>143</v>
      </c>
      <c r="F402" s="787" t="s">
        <v>518</v>
      </c>
      <c r="G402" s="792" t="s">
        <v>519</v>
      </c>
      <c r="H402" s="787" t="s">
        <v>525</v>
      </c>
      <c r="I402" s="787" t="s">
        <v>1052</v>
      </c>
      <c r="J402" s="785"/>
      <c r="K402" s="787" t="s">
        <v>61</v>
      </c>
      <c r="L402" s="787" t="s">
        <v>62</v>
      </c>
    </row>
    <row r="403" spans="1:14" ht="12.9" customHeight="1">
      <c r="A403" s="781">
        <f t="shared" si="6"/>
        <v>377</v>
      </c>
      <c r="B403" s="787">
        <v>31</v>
      </c>
      <c r="C403" s="800" t="s">
        <v>477</v>
      </c>
      <c r="D403" s="787" t="s">
        <v>82</v>
      </c>
      <c r="E403" s="787" t="s">
        <v>55</v>
      </c>
      <c r="F403" s="792" t="s">
        <v>509</v>
      </c>
      <c r="G403" s="787" t="s">
        <v>530</v>
      </c>
      <c r="H403" s="787" t="s">
        <v>1093</v>
      </c>
      <c r="I403" s="787" t="s">
        <v>258</v>
      </c>
      <c r="J403" s="785"/>
      <c r="K403" s="787" t="s">
        <v>965</v>
      </c>
      <c r="L403" s="787" t="s">
        <v>62</v>
      </c>
      <c r="M403" s="333">
        <v>6</v>
      </c>
    </row>
    <row r="404" spans="1:14" ht="12.9" customHeight="1">
      <c r="A404" s="781">
        <f t="shared" si="6"/>
        <v>378</v>
      </c>
      <c r="B404" s="787">
        <v>32</v>
      </c>
      <c r="C404" s="800" t="s">
        <v>1094</v>
      </c>
      <c r="D404" s="787" t="s">
        <v>184</v>
      </c>
      <c r="E404" s="787" t="s">
        <v>143</v>
      </c>
      <c r="F404" s="787" t="s">
        <v>519</v>
      </c>
      <c r="G404" s="792" t="s">
        <v>524</v>
      </c>
      <c r="H404" s="787" t="s">
        <v>1093</v>
      </c>
      <c r="I404" s="787" t="s">
        <v>1077</v>
      </c>
      <c r="J404" s="785"/>
      <c r="K404" s="787" t="s">
        <v>61</v>
      </c>
      <c r="L404" s="787" t="s">
        <v>62</v>
      </c>
      <c r="M404" s="333">
        <v>4</v>
      </c>
    </row>
    <row r="405" spans="1:14" ht="12.9" customHeight="1">
      <c r="A405" s="781">
        <f t="shared" si="6"/>
        <v>379</v>
      </c>
      <c r="B405" s="787">
        <v>33</v>
      </c>
      <c r="C405" s="800" t="s">
        <v>1095</v>
      </c>
      <c r="D405" s="787" t="s">
        <v>612</v>
      </c>
      <c r="E405" s="787" t="s">
        <v>143</v>
      </c>
      <c r="F405" s="787" t="s">
        <v>506</v>
      </c>
      <c r="G405" s="787" t="s">
        <v>515</v>
      </c>
      <c r="H405" s="787" t="s">
        <v>1093</v>
      </c>
      <c r="I405" s="786" t="s">
        <v>838</v>
      </c>
      <c r="J405" s="785"/>
      <c r="K405" s="787" t="s">
        <v>61</v>
      </c>
      <c r="L405" s="787" t="s">
        <v>62</v>
      </c>
      <c r="M405" s="333">
        <v>5</v>
      </c>
      <c r="N405" s="333">
        <v>15</v>
      </c>
    </row>
    <row r="406" spans="1:14" ht="12.9" customHeight="1">
      <c r="A406" s="781">
        <f t="shared" si="6"/>
        <v>380</v>
      </c>
      <c r="B406" s="787">
        <v>34</v>
      </c>
      <c r="C406" s="800" t="s">
        <v>1096</v>
      </c>
      <c r="D406" s="787" t="s">
        <v>184</v>
      </c>
      <c r="E406" s="787" t="s">
        <v>143</v>
      </c>
      <c r="F406" s="787" t="s">
        <v>1097</v>
      </c>
      <c r="G406" s="792" t="s">
        <v>529</v>
      </c>
      <c r="H406" s="787" t="s">
        <v>535</v>
      </c>
      <c r="I406" s="787" t="s">
        <v>1077</v>
      </c>
      <c r="J406" s="785"/>
      <c r="K406" s="787" t="s">
        <v>61</v>
      </c>
      <c r="L406" s="787" t="s">
        <v>62</v>
      </c>
      <c r="M406" s="333">
        <v>3</v>
      </c>
    </row>
    <row r="407" spans="1:14" ht="12.9" customHeight="1">
      <c r="A407" s="781">
        <f t="shared" si="6"/>
        <v>381</v>
      </c>
      <c r="B407" s="787">
        <v>35</v>
      </c>
      <c r="C407" s="800" t="s">
        <v>173</v>
      </c>
      <c r="D407" s="787" t="s">
        <v>54</v>
      </c>
      <c r="E407" s="787" t="s">
        <v>55</v>
      </c>
      <c r="F407" s="787" t="s">
        <v>515</v>
      </c>
      <c r="G407" s="787" t="s">
        <v>535</v>
      </c>
      <c r="H407" s="787" t="s">
        <v>538</v>
      </c>
      <c r="I407" s="787" t="s">
        <v>258</v>
      </c>
      <c r="J407" s="785"/>
      <c r="K407" s="787" t="s">
        <v>965</v>
      </c>
      <c r="L407" s="787" t="s">
        <v>62</v>
      </c>
      <c r="M407" s="333">
        <v>7</v>
      </c>
    </row>
    <row r="408" spans="1:14" ht="12.9" customHeight="1">
      <c r="A408" s="781">
        <f t="shared" si="6"/>
        <v>382</v>
      </c>
      <c r="B408" s="787">
        <v>36</v>
      </c>
      <c r="C408" s="800" t="s">
        <v>1098</v>
      </c>
      <c r="D408" s="787" t="s">
        <v>184</v>
      </c>
      <c r="E408" s="787" t="s">
        <v>143</v>
      </c>
      <c r="F408" s="787" t="s">
        <v>1093</v>
      </c>
      <c r="G408" s="792" t="s">
        <v>533</v>
      </c>
      <c r="H408" s="787" t="s">
        <v>538</v>
      </c>
      <c r="I408" s="787" t="s">
        <v>1077</v>
      </c>
      <c r="J408" s="785"/>
      <c r="K408" s="787" t="s">
        <v>61</v>
      </c>
      <c r="L408" s="787" t="s">
        <v>62</v>
      </c>
    </row>
    <row r="409" spans="1:14" ht="12.9" customHeight="1">
      <c r="A409" s="781">
        <f t="shared" si="6"/>
        <v>383</v>
      </c>
      <c r="B409" s="787">
        <v>37</v>
      </c>
      <c r="C409" s="808" t="s">
        <v>2064</v>
      </c>
      <c r="D409" s="800" t="str">
        <f>+VLOOKUP(C409,'[1]Visual chart Edit'!$B$7:$C$262,2,FALSE)</f>
        <v>DA+3</v>
      </c>
      <c r="E409" s="800" t="s">
        <v>55</v>
      </c>
      <c r="F409" s="787"/>
      <c r="G409" s="900">
        <v>45625</v>
      </c>
      <c r="H409" s="900">
        <v>45630</v>
      </c>
      <c r="I409" s="899" t="s">
        <v>2463</v>
      </c>
      <c r="J409" s="785"/>
      <c r="K409" s="899" t="s">
        <v>2428</v>
      </c>
      <c r="L409" s="787" t="s">
        <v>62</v>
      </c>
    </row>
    <row r="410" spans="1:14" ht="12.9" customHeight="1">
      <c r="A410" s="781">
        <f t="shared" si="6"/>
        <v>384</v>
      </c>
      <c r="B410" s="787">
        <v>38</v>
      </c>
      <c r="C410" s="808" t="s">
        <v>1235</v>
      </c>
      <c r="D410" s="800" t="str">
        <f>+VLOOKUP(C410,'[1]Visual chart Edit'!$B$7:$C$262,2,FALSE)</f>
        <v>DA+6</v>
      </c>
      <c r="E410" s="800" t="s">
        <v>55</v>
      </c>
      <c r="F410" s="787"/>
      <c r="G410" s="900">
        <v>45630</v>
      </c>
      <c r="H410" s="900">
        <v>45633</v>
      </c>
      <c r="I410" s="899" t="s">
        <v>2443</v>
      </c>
      <c r="J410" s="785"/>
      <c r="K410" s="899" t="s">
        <v>2471</v>
      </c>
      <c r="L410" s="787" t="s">
        <v>62</v>
      </c>
    </row>
    <row r="411" spans="1:14" ht="12.9" customHeight="1">
      <c r="A411" s="781">
        <f t="shared" si="6"/>
        <v>385</v>
      </c>
      <c r="B411" s="787">
        <v>39</v>
      </c>
      <c r="C411" s="808" t="s">
        <v>1212</v>
      </c>
      <c r="D411" s="800" t="str">
        <f>+VLOOKUP(C411,'[1]Visual chart Edit'!$B$7:$C$262,2,FALSE)</f>
        <v>DA+3</v>
      </c>
      <c r="E411" s="800" t="s">
        <v>393</v>
      </c>
      <c r="F411" s="787"/>
      <c r="G411" s="900">
        <v>45603</v>
      </c>
      <c r="H411" s="900">
        <v>45634</v>
      </c>
      <c r="I411" s="899" t="s">
        <v>2465</v>
      </c>
      <c r="J411" s="785"/>
      <c r="K411" s="899" t="s">
        <v>2471</v>
      </c>
      <c r="L411" s="787" t="s">
        <v>62</v>
      </c>
    </row>
    <row r="412" spans="1:14" ht="12.9" customHeight="1">
      <c r="A412" s="781">
        <f t="shared" si="6"/>
        <v>386</v>
      </c>
      <c r="B412" s="787">
        <v>40</v>
      </c>
      <c r="C412" s="808" t="s">
        <v>2070</v>
      </c>
      <c r="D412" s="800" t="str">
        <f>+VLOOKUP(C412,'[1]Visual chart Edit'!$B$7:$C$262,2,FALSE)</f>
        <v>DA+3</v>
      </c>
      <c r="E412" s="800" t="s">
        <v>55</v>
      </c>
      <c r="F412" s="787"/>
      <c r="G412" s="900">
        <v>45631</v>
      </c>
      <c r="H412" s="900">
        <v>45634</v>
      </c>
      <c r="I412" s="899" t="s">
        <v>2463</v>
      </c>
      <c r="J412" s="785"/>
      <c r="K412" s="899" t="s">
        <v>2428</v>
      </c>
      <c r="L412" s="787" t="s">
        <v>62</v>
      </c>
    </row>
    <row r="413" spans="1:14" ht="12.9" customHeight="1">
      <c r="A413" s="781">
        <f t="shared" si="6"/>
        <v>387</v>
      </c>
      <c r="B413" s="787">
        <v>41</v>
      </c>
      <c r="C413" s="808" t="s">
        <v>1210</v>
      </c>
      <c r="D413" s="800" t="str">
        <f>+VLOOKUP(C413,'[1]Visual chart Edit'!$B$7:$C$262,2,FALSE)</f>
        <v>DA+0</v>
      </c>
      <c r="E413" s="800" t="s">
        <v>393</v>
      </c>
      <c r="F413" s="787"/>
      <c r="G413" s="900">
        <v>45631</v>
      </c>
      <c r="H413" s="900">
        <v>45636</v>
      </c>
      <c r="I413" s="899" t="s">
        <v>2461</v>
      </c>
      <c r="J413" s="785"/>
      <c r="K413" s="899" t="s">
        <v>2471</v>
      </c>
      <c r="L413" s="787" t="s">
        <v>62</v>
      </c>
    </row>
    <row r="414" spans="1:14" ht="12.9" customHeight="1">
      <c r="A414" s="781">
        <f t="shared" si="6"/>
        <v>388</v>
      </c>
      <c r="B414" s="787">
        <v>42</v>
      </c>
      <c r="C414" s="808" t="s">
        <v>1218</v>
      </c>
      <c r="D414" s="800" t="str">
        <f>+VLOOKUP(C414,'[1]Visual chart Edit'!$B$7:$C$262,2,FALSE)</f>
        <v>DA+0</v>
      </c>
      <c r="E414" s="800" t="s">
        <v>101</v>
      </c>
      <c r="F414" s="787"/>
      <c r="G414" s="900">
        <v>45631</v>
      </c>
      <c r="H414" s="900">
        <v>45636</v>
      </c>
      <c r="I414" s="899" t="s">
        <v>2466</v>
      </c>
      <c r="J414" s="785"/>
      <c r="K414" s="899" t="s">
        <v>2471</v>
      </c>
      <c r="L414" s="787" t="s">
        <v>62</v>
      </c>
    </row>
    <row r="415" spans="1:14" ht="12.9" customHeight="1">
      <c r="A415" s="781">
        <f t="shared" si="6"/>
        <v>389</v>
      </c>
      <c r="B415" s="787">
        <v>43</v>
      </c>
      <c r="C415" s="808" t="s">
        <v>1255</v>
      </c>
      <c r="D415" s="800" t="str">
        <f>+VLOOKUP(C415,'[1]Visual chart Edit'!$B$7:$C$262,2,FALSE)</f>
        <v>DA+3</v>
      </c>
      <c r="E415" s="800" t="s">
        <v>393</v>
      </c>
      <c r="F415" s="787"/>
      <c r="G415" s="900">
        <v>45637</v>
      </c>
      <c r="H415" s="900">
        <v>45642</v>
      </c>
      <c r="I415" s="899" t="s">
        <v>2463</v>
      </c>
      <c r="J415" s="785"/>
      <c r="K415" s="899" t="s">
        <v>2428</v>
      </c>
      <c r="L415" s="787" t="s">
        <v>62</v>
      </c>
    </row>
    <row r="416" spans="1:14" ht="12.9" customHeight="1">
      <c r="A416" s="781">
        <f t="shared" si="6"/>
        <v>390</v>
      </c>
      <c r="B416" s="787">
        <v>44</v>
      </c>
      <c r="C416" s="808" t="s">
        <v>1250</v>
      </c>
      <c r="D416" s="800" t="str">
        <f>+VLOOKUP(C416,'[1]Visual chart Edit'!$B$7:$C$262,2,FALSE)</f>
        <v>DA+0</v>
      </c>
      <c r="E416" s="800" t="s">
        <v>55</v>
      </c>
      <c r="F416" s="787"/>
      <c r="G416" s="900">
        <v>45640</v>
      </c>
      <c r="H416" s="900">
        <v>45642</v>
      </c>
      <c r="I416" s="899" t="s">
        <v>2467</v>
      </c>
      <c r="J416" s="785"/>
      <c r="K416" s="899" t="s">
        <v>2428</v>
      </c>
      <c r="L416" s="787" t="s">
        <v>62</v>
      </c>
    </row>
    <row r="417" spans="1:12" ht="12.9" customHeight="1">
      <c r="A417" s="781">
        <f t="shared" si="6"/>
        <v>391</v>
      </c>
      <c r="B417" s="787">
        <v>45</v>
      </c>
      <c r="C417" s="808" t="s">
        <v>2068</v>
      </c>
      <c r="D417" s="800" t="str">
        <f>+VLOOKUP(C417,'[1]Visual chart Edit'!$B$7:$C$262,2,FALSE)</f>
        <v>DA+3</v>
      </c>
      <c r="E417" s="800" t="s">
        <v>393</v>
      </c>
      <c r="F417" s="787"/>
      <c r="G417" s="900">
        <v>45642</v>
      </c>
      <c r="H417" s="900">
        <v>45644</v>
      </c>
      <c r="I417" s="899" t="s">
        <v>2467</v>
      </c>
      <c r="J417" s="785"/>
      <c r="K417" s="899" t="s">
        <v>2428</v>
      </c>
      <c r="L417" s="787" t="s">
        <v>62</v>
      </c>
    </row>
    <row r="418" spans="1:12" ht="12.9" customHeight="1">
      <c r="A418" s="781">
        <f t="shared" si="6"/>
        <v>392</v>
      </c>
      <c r="B418" s="787">
        <v>46</v>
      </c>
      <c r="C418" s="808" t="s">
        <v>1209</v>
      </c>
      <c r="D418" s="800" t="str">
        <f>+VLOOKUP(C418,'[1]Visual chart Edit'!$B$7:$C$262,2,FALSE)</f>
        <v>DA+0</v>
      </c>
      <c r="E418" s="800" t="s">
        <v>393</v>
      </c>
      <c r="F418" s="787"/>
      <c r="G418" s="900">
        <v>45640</v>
      </c>
      <c r="H418" s="900">
        <v>45645</v>
      </c>
      <c r="I418" s="899" t="s">
        <v>2461</v>
      </c>
      <c r="J418" s="785"/>
      <c r="K418" s="899" t="s">
        <v>2471</v>
      </c>
      <c r="L418" s="787" t="s">
        <v>62</v>
      </c>
    </row>
    <row r="419" spans="1:12" ht="12.9" customHeight="1">
      <c r="A419" s="781">
        <f t="shared" si="6"/>
        <v>393</v>
      </c>
      <c r="B419" s="787">
        <v>47</v>
      </c>
      <c r="C419" s="808" t="s">
        <v>2067</v>
      </c>
      <c r="D419" s="800" t="str">
        <f>+VLOOKUP(C419,'[1]Visual chart Edit'!$B$7:$C$262,2,FALSE)</f>
        <v>DA+0</v>
      </c>
      <c r="E419" s="800" t="s">
        <v>55</v>
      </c>
      <c r="F419" s="787"/>
      <c r="G419" s="900">
        <v>45645</v>
      </c>
      <c r="H419" s="900">
        <v>45646</v>
      </c>
      <c r="I419" s="899" t="s">
        <v>2467</v>
      </c>
      <c r="J419" s="785"/>
      <c r="K419" s="899" t="s">
        <v>2428</v>
      </c>
      <c r="L419" s="787" t="s">
        <v>62</v>
      </c>
    </row>
    <row r="420" spans="1:12" ht="12.9" customHeight="1">
      <c r="A420" s="781">
        <f t="shared" si="6"/>
        <v>394</v>
      </c>
      <c r="B420" s="787">
        <v>48</v>
      </c>
      <c r="C420" s="808" t="s">
        <v>1268</v>
      </c>
      <c r="D420" s="800" t="str">
        <f>+VLOOKUP(C420,'[1]Visual chart Edit'!$B$7:$C$262,2,FALSE)</f>
        <v>DA+0</v>
      </c>
      <c r="E420" s="800" t="s">
        <v>393</v>
      </c>
      <c r="F420" s="787"/>
      <c r="G420" s="900">
        <v>45636</v>
      </c>
      <c r="H420" s="900">
        <v>45646</v>
      </c>
      <c r="I420" s="899" t="s">
        <v>2468</v>
      </c>
      <c r="J420" s="785"/>
      <c r="K420" s="899" t="s">
        <v>2428</v>
      </c>
      <c r="L420" s="787" t="s">
        <v>62</v>
      </c>
    </row>
    <row r="421" spans="1:12" ht="12.9" customHeight="1">
      <c r="A421" s="781">
        <f t="shared" si="6"/>
        <v>395</v>
      </c>
      <c r="B421" s="787">
        <v>49</v>
      </c>
      <c r="C421" s="808" t="s">
        <v>2073</v>
      </c>
      <c r="D421" s="800" t="str">
        <f>+VLOOKUP(C421,'[1]Visual chart Edit'!$B$7:$C$262,2,FALSE)</f>
        <v>DA+6</v>
      </c>
      <c r="E421" s="800" t="s">
        <v>55</v>
      </c>
      <c r="F421" s="787"/>
      <c r="G421" s="900">
        <v>45648</v>
      </c>
      <c r="H421" s="900">
        <v>45649</v>
      </c>
      <c r="I421" s="899" t="s">
        <v>2469</v>
      </c>
      <c r="J421" s="785"/>
      <c r="K421" s="899" t="s">
        <v>2428</v>
      </c>
      <c r="L421" s="787" t="s">
        <v>62</v>
      </c>
    </row>
    <row r="422" spans="1:12" ht="12.9" customHeight="1">
      <c r="A422" s="781">
        <f t="shared" si="6"/>
        <v>396</v>
      </c>
      <c r="B422" s="787">
        <v>50</v>
      </c>
      <c r="C422" s="808" t="s">
        <v>1249</v>
      </c>
      <c r="D422" s="800" t="str">
        <f>+VLOOKUP(C422,'[1]Visual chart Edit'!$B$7:$C$262,2,FALSE)</f>
        <v>DB2+0</v>
      </c>
      <c r="E422" s="800" t="s">
        <v>55</v>
      </c>
      <c r="F422" s="787"/>
      <c r="G422" s="900">
        <v>45645</v>
      </c>
      <c r="H422" s="900">
        <v>45650</v>
      </c>
      <c r="I422" s="899" t="s">
        <v>2467</v>
      </c>
      <c r="J422" s="785"/>
      <c r="K422" s="899" t="s">
        <v>2428</v>
      </c>
      <c r="L422" s="787" t="s">
        <v>62</v>
      </c>
    </row>
    <row r="423" spans="1:12" ht="12.9" customHeight="1">
      <c r="A423" s="781">
        <f t="shared" si="6"/>
        <v>397</v>
      </c>
      <c r="B423" s="787">
        <v>51</v>
      </c>
      <c r="C423" s="808" t="s">
        <v>2049</v>
      </c>
      <c r="D423" s="800" t="str">
        <f>+VLOOKUP(C423,'[1]Visual chart Edit'!$B$7:$C$262,2,FALSE)</f>
        <v>DA+0</v>
      </c>
      <c r="E423" s="800" t="s">
        <v>55</v>
      </c>
      <c r="F423" s="787"/>
      <c r="G423" s="900">
        <v>45645</v>
      </c>
      <c r="H423" s="900">
        <v>45652</v>
      </c>
      <c r="I423" s="899" t="s">
        <v>2470</v>
      </c>
      <c r="J423" s="785"/>
      <c r="K423" s="899" t="s">
        <v>2449</v>
      </c>
      <c r="L423" s="787" t="s">
        <v>62</v>
      </c>
    </row>
    <row r="424" spans="1:12" ht="12.9" customHeight="1">
      <c r="A424" s="781">
        <f t="shared" si="6"/>
        <v>398</v>
      </c>
      <c r="B424" s="787">
        <v>52</v>
      </c>
      <c r="C424" s="808" t="s">
        <v>1248</v>
      </c>
      <c r="D424" s="800" t="str">
        <f>+VLOOKUP(C424,'[1]Visual chart Edit'!$B$7:$C$262,2,FALSE)</f>
        <v>DA+6</v>
      </c>
      <c r="E424" s="800" t="s">
        <v>393</v>
      </c>
      <c r="F424" s="787"/>
      <c r="G424" s="900">
        <v>45645</v>
      </c>
      <c r="H424" s="900">
        <v>45653</v>
      </c>
      <c r="I424" s="899" t="s">
        <v>2467</v>
      </c>
      <c r="J424" s="785"/>
      <c r="K424" s="899" t="s">
        <v>2428</v>
      </c>
      <c r="L424" s="787" t="s">
        <v>62</v>
      </c>
    </row>
    <row r="425" spans="1:12" ht="12.9" customHeight="1">
      <c r="A425" s="781">
        <f t="shared" si="6"/>
        <v>399</v>
      </c>
      <c r="B425" s="787">
        <v>53</v>
      </c>
      <c r="C425" s="808" t="s">
        <v>2063</v>
      </c>
      <c r="D425" s="800" t="str">
        <f>+VLOOKUP(C425,'[1]Visual chart Edit'!$B$7:$C$262,2,FALSE)</f>
        <v>DA+3</v>
      </c>
      <c r="E425" s="800" t="s">
        <v>101</v>
      </c>
      <c r="F425" s="787"/>
      <c r="G425" s="900">
        <v>45649</v>
      </c>
      <c r="H425" s="900">
        <v>45654</v>
      </c>
      <c r="I425" s="899" t="s">
        <v>2467</v>
      </c>
      <c r="J425" s="785"/>
      <c r="K425" s="899" t="s">
        <v>2428</v>
      </c>
      <c r="L425" s="787" t="s">
        <v>62</v>
      </c>
    </row>
    <row r="426" spans="1:12" ht="12.9" customHeight="1">
      <c r="A426" s="781">
        <f t="shared" si="6"/>
        <v>400</v>
      </c>
      <c r="B426" s="787">
        <v>54</v>
      </c>
      <c r="C426" s="901" t="s">
        <v>2074</v>
      </c>
      <c r="D426" s="800" t="str">
        <f>+VLOOKUP(C426,'[1]Visual chart Edit'!$B$7:$C$262,2,FALSE)</f>
        <v>DB2+0</v>
      </c>
      <c r="E426" s="800" t="s">
        <v>55</v>
      </c>
      <c r="F426" s="787"/>
      <c r="G426" s="900">
        <v>45649</v>
      </c>
      <c r="H426" s="900">
        <v>45654</v>
      </c>
      <c r="I426" s="899" t="s">
        <v>2469</v>
      </c>
      <c r="J426" s="785"/>
      <c r="K426" s="899" t="s">
        <v>2428</v>
      </c>
      <c r="L426" s="787" t="s">
        <v>62</v>
      </c>
    </row>
    <row r="427" spans="1:12" ht="12.9" customHeight="1">
      <c r="A427" s="781">
        <f t="shared" si="6"/>
        <v>401</v>
      </c>
      <c r="B427" s="787">
        <v>55</v>
      </c>
      <c r="C427" s="901" t="s">
        <v>1265</v>
      </c>
      <c r="D427" s="800" t="str">
        <f>+VLOOKUP(C427,'[1]Visual chart Edit'!$B$7:$C$262,2,FALSE)</f>
        <v>DC2+9</v>
      </c>
      <c r="E427" s="800" t="s">
        <v>393</v>
      </c>
      <c r="F427" s="787"/>
      <c r="G427" s="900">
        <v>45641</v>
      </c>
      <c r="H427" s="900">
        <v>45655</v>
      </c>
      <c r="I427" s="899" t="s">
        <v>2460</v>
      </c>
      <c r="J427" s="785"/>
      <c r="K427" s="899" t="s">
        <v>2428</v>
      </c>
      <c r="L427" s="787" t="s">
        <v>62</v>
      </c>
    </row>
    <row r="428" spans="1:12" ht="12.9" customHeight="1">
      <c r="A428" s="781">
        <f t="shared" si="6"/>
        <v>402</v>
      </c>
      <c r="B428" s="787">
        <v>56</v>
      </c>
      <c r="C428" s="808" t="s">
        <v>1247</v>
      </c>
      <c r="D428" s="800" t="str">
        <f>+VLOOKUP(C428,'[1]Visual chart Edit'!$B$7:$C$262,2,FALSE)</f>
        <v>DA+9</v>
      </c>
      <c r="E428" s="800" t="s">
        <v>393</v>
      </c>
      <c r="F428" s="787"/>
      <c r="G428" s="900">
        <v>45651</v>
      </c>
      <c r="H428" s="900">
        <v>45657</v>
      </c>
      <c r="I428" s="899" t="s">
        <v>2467</v>
      </c>
      <c r="J428" s="785"/>
      <c r="K428" s="899" t="s">
        <v>2449</v>
      </c>
      <c r="L428" s="787" t="s">
        <v>62</v>
      </c>
    </row>
    <row r="429" spans="1:12" ht="12.9" customHeight="1">
      <c r="A429" s="781"/>
      <c r="B429" s="787"/>
      <c r="C429" s="800"/>
      <c r="D429" s="787"/>
      <c r="E429" s="787"/>
      <c r="F429" s="787"/>
      <c r="G429" s="792"/>
      <c r="H429" s="787"/>
      <c r="I429" s="787"/>
      <c r="J429" s="785"/>
      <c r="K429" s="787"/>
      <c r="L429" s="787"/>
    </row>
    <row r="430" spans="1:12" ht="12.9" customHeight="1">
      <c r="A430" s="781"/>
      <c r="B430" s="787" t="s">
        <v>15</v>
      </c>
      <c r="C430" s="787"/>
      <c r="D430" s="787"/>
      <c r="E430" s="787"/>
      <c r="F430" s="787"/>
      <c r="G430" s="792"/>
      <c r="H430" s="787"/>
      <c r="I430" s="787"/>
      <c r="J430" s="785"/>
      <c r="K430" s="787"/>
      <c r="L430" s="787"/>
    </row>
    <row r="431" spans="1:12" ht="12.9" customHeight="1">
      <c r="A431" s="781">
        <v>403</v>
      </c>
      <c r="B431" s="787">
        <v>1</v>
      </c>
      <c r="C431" s="800" t="s">
        <v>1099</v>
      </c>
      <c r="D431" s="787" t="s">
        <v>157</v>
      </c>
      <c r="E431" s="787" t="s">
        <v>143</v>
      </c>
      <c r="F431" s="787" t="s">
        <v>530</v>
      </c>
      <c r="G431" s="787" t="s">
        <v>535</v>
      </c>
      <c r="H431" s="787" t="s">
        <v>540</v>
      </c>
      <c r="I431" s="786" t="s">
        <v>838</v>
      </c>
      <c r="J431" s="785"/>
      <c r="K431" s="787" t="s">
        <v>61</v>
      </c>
      <c r="L431" s="787" t="s">
        <v>62</v>
      </c>
    </row>
    <row r="432" spans="1:12" ht="12.9" customHeight="1">
      <c r="A432" s="781">
        <f t="shared" si="6"/>
        <v>404</v>
      </c>
      <c r="B432" s="787">
        <v>2</v>
      </c>
      <c r="C432" s="800" t="s">
        <v>286</v>
      </c>
      <c r="D432" s="800" t="s">
        <v>912</v>
      </c>
      <c r="E432" s="787" t="s">
        <v>55</v>
      </c>
      <c r="F432" s="787" t="s">
        <v>530</v>
      </c>
      <c r="G432" s="787" t="s">
        <v>540</v>
      </c>
      <c r="H432" s="787" t="s">
        <v>543</v>
      </c>
      <c r="I432" s="787" t="s">
        <v>258</v>
      </c>
      <c r="J432" s="785"/>
      <c r="K432" s="787" t="s">
        <v>965</v>
      </c>
      <c r="L432" s="787" t="s">
        <v>62</v>
      </c>
    </row>
    <row r="433" spans="1:12" ht="12.9" customHeight="1">
      <c r="A433" s="781">
        <f t="shared" si="6"/>
        <v>405</v>
      </c>
      <c r="B433" s="787">
        <v>3</v>
      </c>
      <c r="C433" s="800" t="s">
        <v>1100</v>
      </c>
      <c r="D433" s="787" t="s">
        <v>203</v>
      </c>
      <c r="E433" s="787" t="s">
        <v>143</v>
      </c>
      <c r="F433" s="787" t="s">
        <v>540</v>
      </c>
      <c r="G433" s="787" t="s">
        <v>543</v>
      </c>
      <c r="H433" s="787" t="s">
        <v>553</v>
      </c>
      <c r="I433" s="786" t="s">
        <v>838</v>
      </c>
      <c r="J433" s="785"/>
      <c r="K433" s="787" t="s">
        <v>61</v>
      </c>
      <c r="L433" s="787" t="s">
        <v>62</v>
      </c>
    </row>
    <row r="434" spans="1:12" ht="12.9" customHeight="1">
      <c r="A434" s="781">
        <f t="shared" si="6"/>
        <v>406</v>
      </c>
      <c r="B434" s="787">
        <v>4</v>
      </c>
      <c r="C434" s="800" t="s">
        <v>163</v>
      </c>
      <c r="D434" s="787" t="s">
        <v>486</v>
      </c>
      <c r="E434" s="787" t="s">
        <v>55</v>
      </c>
      <c r="F434" s="787" t="s">
        <v>542</v>
      </c>
      <c r="G434" s="792" t="s">
        <v>549</v>
      </c>
      <c r="H434" s="787" t="s">
        <v>1342</v>
      </c>
      <c r="I434" s="787" t="s">
        <v>258</v>
      </c>
      <c r="J434" s="785"/>
      <c r="K434" s="787" t="s">
        <v>965</v>
      </c>
      <c r="L434" s="787" t="s">
        <v>62</v>
      </c>
    </row>
    <row r="435" spans="1:12" ht="12.9" customHeight="1">
      <c r="A435" s="781">
        <f t="shared" si="6"/>
        <v>407</v>
      </c>
      <c r="B435" s="787">
        <v>5</v>
      </c>
      <c r="C435" s="808" t="s">
        <v>1929</v>
      </c>
      <c r="D435" s="800" t="str">
        <f>+VLOOKUP(C435,'[1]Visual chart Edit'!$B$7:$C$262,2,FALSE)</f>
        <v>DA+0</v>
      </c>
      <c r="E435" s="800" t="s">
        <v>393</v>
      </c>
      <c r="F435" s="787"/>
      <c r="G435" s="900">
        <v>45651</v>
      </c>
      <c r="H435" s="900">
        <v>45658</v>
      </c>
      <c r="I435" s="899" t="s">
        <v>2461</v>
      </c>
      <c r="J435" s="785"/>
      <c r="K435" s="899" t="s">
        <v>93</v>
      </c>
      <c r="L435" s="787" t="s">
        <v>62</v>
      </c>
    </row>
    <row r="436" spans="1:12" ht="12.9" customHeight="1">
      <c r="A436" s="781">
        <f t="shared" si="6"/>
        <v>408</v>
      </c>
      <c r="B436" s="787">
        <v>6</v>
      </c>
      <c r="C436" s="808" t="s">
        <v>1213</v>
      </c>
      <c r="D436" s="800" t="str">
        <f>+VLOOKUP(C436,'[1]Visual chart Edit'!$B$7:$C$262,2,FALSE)</f>
        <v>DA+6</v>
      </c>
      <c r="E436" s="800" t="s">
        <v>393</v>
      </c>
      <c r="F436" s="787"/>
      <c r="G436" s="900">
        <v>45651</v>
      </c>
      <c r="H436" s="900">
        <v>45659</v>
      </c>
      <c r="I436" s="899" t="s">
        <v>2472</v>
      </c>
      <c r="J436" s="785"/>
      <c r="K436" s="899" t="s">
        <v>93</v>
      </c>
      <c r="L436" s="787" t="s">
        <v>62</v>
      </c>
    </row>
    <row r="437" spans="1:12" ht="12.9" customHeight="1">
      <c r="A437" s="781">
        <f t="shared" si="6"/>
        <v>409</v>
      </c>
      <c r="B437" s="787">
        <v>7</v>
      </c>
      <c r="C437" s="808" t="s">
        <v>1223</v>
      </c>
      <c r="D437" s="800" t="str">
        <f>+VLOOKUP(C437,'[1]Visual chart Edit'!$B$7:$C$262,2,FALSE)</f>
        <v>DA+3</v>
      </c>
      <c r="E437" s="800" t="s">
        <v>101</v>
      </c>
      <c r="F437" s="787"/>
      <c r="G437" s="900">
        <v>45653</v>
      </c>
      <c r="H437" s="900">
        <v>45661</v>
      </c>
      <c r="I437" s="899" t="s">
        <v>2470</v>
      </c>
      <c r="J437" s="785"/>
      <c r="K437" s="899" t="s">
        <v>93</v>
      </c>
      <c r="L437" s="787" t="s">
        <v>62</v>
      </c>
    </row>
    <row r="438" spans="1:12" ht="12.9" customHeight="1">
      <c r="A438" s="781">
        <f t="shared" si="6"/>
        <v>410</v>
      </c>
      <c r="B438" s="787">
        <v>8</v>
      </c>
      <c r="C438" s="808" t="s">
        <v>1259</v>
      </c>
      <c r="D438" s="800" t="str">
        <f>+VLOOKUP(C438,'[1]Visual chart Edit'!$B$7:$C$262,2,FALSE)</f>
        <v>DA+3</v>
      </c>
      <c r="E438" s="800" t="s">
        <v>393</v>
      </c>
      <c r="F438" s="787"/>
      <c r="G438" s="900">
        <v>45654</v>
      </c>
      <c r="H438" s="900">
        <v>45661</v>
      </c>
      <c r="I438" s="899" t="s">
        <v>2469</v>
      </c>
      <c r="J438" s="785"/>
      <c r="K438" s="899" t="s">
        <v>2428</v>
      </c>
      <c r="L438" s="787" t="s">
        <v>62</v>
      </c>
    </row>
    <row r="439" spans="1:12" ht="12.9" customHeight="1">
      <c r="A439" s="781">
        <f t="shared" si="6"/>
        <v>411</v>
      </c>
      <c r="B439" s="787">
        <v>9</v>
      </c>
      <c r="C439" s="901" t="s">
        <v>1246</v>
      </c>
      <c r="D439" s="800" t="str">
        <f>+VLOOKUP(C439,'[1]Visual chart Edit'!$B$7:$C$262,2,FALSE)</f>
        <v>DA+9</v>
      </c>
      <c r="E439" s="800" t="s">
        <v>101</v>
      </c>
      <c r="F439" s="787"/>
      <c r="G439" s="900">
        <v>45654</v>
      </c>
      <c r="H439" s="900">
        <v>45662</v>
      </c>
      <c r="I439" s="899" t="s">
        <v>2467</v>
      </c>
      <c r="J439" s="785"/>
      <c r="K439" s="899" t="s">
        <v>2449</v>
      </c>
      <c r="L439" s="787" t="s">
        <v>62</v>
      </c>
    </row>
    <row r="440" spans="1:12" ht="12.9" customHeight="1">
      <c r="A440" s="781">
        <f t="shared" si="6"/>
        <v>412</v>
      </c>
      <c r="B440" s="787">
        <v>10</v>
      </c>
      <c r="C440" s="808" t="s">
        <v>1260</v>
      </c>
      <c r="D440" s="800" t="str">
        <f>+VLOOKUP(C440,'[1]Visual chart Edit'!$B$7:$C$262,2,FALSE)</f>
        <v>DA+0</v>
      </c>
      <c r="E440" s="800" t="s">
        <v>393</v>
      </c>
      <c r="F440" s="787"/>
      <c r="G440" s="900">
        <v>45659</v>
      </c>
      <c r="H440" s="900">
        <v>45664</v>
      </c>
      <c r="I440" s="899" t="s">
        <v>2469</v>
      </c>
      <c r="J440" s="785"/>
      <c r="K440" s="899" t="s">
        <v>2428</v>
      </c>
      <c r="L440" s="787" t="s">
        <v>62</v>
      </c>
    </row>
    <row r="441" spans="1:12" ht="12.9" customHeight="1">
      <c r="A441" s="781">
        <f t="shared" si="6"/>
        <v>413</v>
      </c>
      <c r="B441" s="787">
        <v>11</v>
      </c>
      <c r="C441" s="808" t="s">
        <v>1251</v>
      </c>
      <c r="D441" s="800" t="str">
        <f>+VLOOKUP(C441,'[1]Visual chart Edit'!$B$7:$C$262,2,FALSE)</f>
        <v>DC1+0</v>
      </c>
      <c r="E441" s="800" t="s">
        <v>393</v>
      </c>
      <c r="F441" s="787"/>
      <c r="G441" s="900">
        <v>45659</v>
      </c>
      <c r="H441" s="900">
        <v>45665</v>
      </c>
      <c r="I441" s="899" t="s">
        <v>2467</v>
      </c>
      <c r="J441" s="785"/>
      <c r="K441" s="899" t="s">
        <v>2449</v>
      </c>
      <c r="L441" s="787" t="s">
        <v>62</v>
      </c>
    </row>
    <row r="442" spans="1:12" ht="12.9" customHeight="1">
      <c r="A442" s="781">
        <f t="shared" si="6"/>
        <v>414</v>
      </c>
      <c r="B442" s="787">
        <v>12</v>
      </c>
      <c r="C442" s="808" t="s">
        <v>2069</v>
      </c>
      <c r="D442" s="800" t="str">
        <f>+VLOOKUP(C442,'[1]Visual chart Edit'!$B$7:$C$262,2,FALSE)</f>
        <v>DA+3</v>
      </c>
      <c r="E442" s="800" t="s">
        <v>393</v>
      </c>
      <c r="F442" s="787"/>
      <c r="G442" s="900">
        <v>45662</v>
      </c>
      <c r="H442" s="900">
        <v>45668</v>
      </c>
      <c r="I442" s="899" t="s">
        <v>2467</v>
      </c>
      <c r="J442" s="785"/>
      <c r="K442" s="899" t="s">
        <v>2449</v>
      </c>
      <c r="L442" s="787" t="s">
        <v>62</v>
      </c>
    </row>
    <row r="443" spans="1:12" ht="12.9" customHeight="1">
      <c r="A443" s="781">
        <f t="shared" si="6"/>
        <v>415</v>
      </c>
      <c r="B443" s="787">
        <v>13</v>
      </c>
      <c r="C443" s="808" t="s">
        <v>1253</v>
      </c>
      <c r="D443" s="800" t="str">
        <f>+VLOOKUP(C443,'[1]Visual chart Edit'!$B$7:$C$262,2,FALSE)</f>
        <v>DA+0</v>
      </c>
      <c r="E443" s="800" t="s">
        <v>55</v>
      </c>
      <c r="F443" s="787"/>
      <c r="G443" s="900">
        <v>45664</v>
      </c>
      <c r="H443" s="900">
        <v>45670</v>
      </c>
      <c r="I443" s="899" t="s">
        <v>2467</v>
      </c>
      <c r="J443" s="785"/>
      <c r="K443" s="899" t="s">
        <v>2449</v>
      </c>
      <c r="L443" s="787" t="s">
        <v>62</v>
      </c>
    </row>
    <row r="444" spans="1:12" ht="12.9" customHeight="1">
      <c r="A444" s="781">
        <f t="shared" si="6"/>
        <v>416</v>
      </c>
      <c r="B444" s="787">
        <v>14</v>
      </c>
      <c r="C444" s="808" t="s">
        <v>1267</v>
      </c>
      <c r="D444" s="800" t="str">
        <f>+VLOOKUP(C444,'[1]Visual chart Edit'!$B$7:$C$262,2,FALSE)</f>
        <v>DB1+9</v>
      </c>
      <c r="E444" s="800" t="s">
        <v>393</v>
      </c>
      <c r="F444" s="787"/>
      <c r="G444" s="900">
        <v>45657</v>
      </c>
      <c r="H444" s="900">
        <v>45673</v>
      </c>
      <c r="I444" s="899" t="s">
        <v>2460</v>
      </c>
      <c r="J444" s="785"/>
      <c r="K444" s="899" t="s">
        <v>2428</v>
      </c>
      <c r="L444" s="787" t="s">
        <v>62</v>
      </c>
    </row>
    <row r="445" spans="1:12" ht="12.9" customHeight="1">
      <c r="A445" s="781">
        <f t="shared" si="6"/>
        <v>417</v>
      </c>
      <c r="B445" s="787">
        <v>15</v>
      </c>
      <c r="C445" s="808" t="s">
        <v>1254</v>
      </c>
      <c r="D445" s="800" t="str">
        <f>+VLOOKUP(C445,'[1]Visual chart Edit'!$B$7:$C$262,2,FALSE)</f>
        <v>DA+0</v>
      </c>
      <c r="E445" s="800" t="s">
        <v>393</v>
      </c>
      <c r="F445" s="787"/>
      <c r="G445" s="900">
        <v>45666</v>
      </c>
      <c r="H445" s="900">
        <v>45674</v>
      </c>
      <c r="I445" s="899" t="s">
        <v>2467</v>
      </c>
      <c r="J445" s="785"/>
      <c r="K445" s="899" t="s">
        <v>2449</v>
      </c>
      <c r="L445" s="787" t="s">
        <v>62</v>
      </c>
    </row>
    <row r="446" spans="1:12" ht="12.9" customHeight="1">
      <c r="A446" s="781">
        <f t="shared" si="6"/>
        <v>418</v>
      </c>
      <c r="B446" s="787">
        <v>16</v>
      </c>
      <c r="C446" s="808" t="s">
        <v>1256</v>
      </c>
      <c r="D446" s="800" t="str">
        <f>+VLOOKUP(C446,'[1]Visual chart Edit'!$B$7:$C$262,2,FALSE)</f>
        <v>DA+9</v>
      </c>
      <c r="E446" s="800" t="s">
        <v>393</v>
      </c>
      <c r="F446" s="787"/>
      <c r="G446" s="900">
        <v>45669</v>
      </c>
      <c r="H446" s="900">
        <v>45679</v>
      </c>
      <c r="I446" s="899" t="s">
        <v>2467</v>
      </c>
      <c r="J446" s="785"/>
      <c r="K446" s="899" t="s">
        <v>2449</v>
      </c>
      <c r="L446" s="787" t="s">
        <v>62</v>
      </c>
    </row>
    <row r="447" spans="1:12" ht="12.9" customHeight="1">
      <c r="A447" s="781">
        <f t="shared" si="6"/>
        <v>419</v>
      </c>
      <c r="B447" s="787">
        <v>17</v>
      </c>
      <c r="C447" s="808" t="s">
        <v>1262</v>
      </c>
      <c r="D447" s="800" t="str">
        <f>+VLOOKUP(C447,'[1]Visual chart Edit'!$B$7:$C$262,2,FALSE)</f>
        <v>DA+9</v>
      </c>
      <c r="E447" s="800" t="s">
        <v>393</v>
      </c>
      <c r="F447" s="787"/>
      <c r="G447" s="900">
        <v>45670</v>
      </c>
      <c r="H447" s="900">
        <v>45679</v>
      </c>
      <c r="I447" s="899" t="s">
        <v>2469</v>
      </c>
      <c r="J447" s="785"/>
      <c r="K447" s="899" t="s">
        <v>2428</v>
      </c>
      <c r="L447" s="787" t="s">
        <v>62</v>
      </c>
    </row>
    <row r="448" spans="1:12" ht="12.9" customHeight="1">
      <c r="A448" s="781">
        <f t="shared" si="6"/>
        <v>420</v>
      </c>
      <c r="B448" s="787">
        <v>18</v>
      </c>
      <c r="C448" s="808" t="s">
        <v>2363</v>
      </c>
      <c r="D448" s="800" t="str">
        <f>+VLOOKUP(C448,'[1]Visual chart Edit'!$B$7:$C$262,2,FALSE)</f>
        <v>DD60+0</v>
      </c>
      <c r="E448" s="800" t="s">
        <v>101</v>
      </c>
      <c r="F448" s="787"/>
      <c r="G448" s="900">
        <v>45672</v>
      </c>
      <c r="H448" s="900">
        <v>45681</v>
      </c>
      <c r="I448" s="899" t="s">
        <v>2470</v>
      </c>
      <c r="J448" s="785"/>
      <c r="K448" s="899" t="s">
        <v>93</v>
      </c>
      <c r="L448" s="787" t="s">
        <v>62</v>
      </c>
    </row>
    <row r="449" spans="1:12" ht="12.9" customHeight="1">
      <c r="A449" s="781">
        <f t="shared" si="6"/>
        <v>421</v>
      </c>
      <c r="B449" s="787">
        <v>19</v>
      </c>
      <c r="C449" s="808" t="s">
        <v>2057</v>
      </c>
      <c r="D449" s="800" t="str">
        <f>+VLOOKUP(C449,'[1]Visual chart Edit'!$B$7:$C$262,2,FALSE)</f>
        <v>DA+6</v>
      </c>
      <c r="E449" s="800" t="s">
        <v>101</v>
      </c>
      <c r="F449" s="787"/>
      <c r="G449" s="900">
        <v>45675</v>
      </c>
      <c r="H449" s="900">
        <v>45685</v>
      </c>
      <c r="I449" s="899" t="s">
        <v>2460</v>
      </c>
      <c r="J449" s="785"/>
      <c r="K449" s="899" t="s">
        <v>2449</v>
      </c>
      <c r="L449" s="787" t="s">
        <v>62</v>
      </c>
    </row>
    <row r="450" spans="1:12" ht="12.9" customHeight="1">
      <c r="A450" s="781">
        <f t="shared" si="6"/>
        <v>422</v>
      </c>
      <c r="B450" s="787">
        <v>20</v>
      </c>
      <c r="C450" s="808" t="s">
        <v>2372</v>
      </c>
      <c r="D450" s="800" t="str">
        <f>+VLOOKUP(C450,'[1]Visual chart Edit'!$B$7:$C$262,2,FALSE)</f>
        <v>DA+0</v>
      </c>
      <c r="E450" s="800" t="s">
        <v>393</v>
      </c>
      <c r="F450" s="787"/>
      <c r="G450" s="900">
        <v>45681</v>
      </c>
      <c r="H450" s="900">
        <v>45687</v>
      </c>
      <c r="I450" s="899" t="s">
        <v>2472</v>
      </c>
      <c r="J450" s="785"/>
      <c r="K450" s="899" t="s">
        <v>93</v>
      </c>
      <c r="L450" s="787" t="s">
        <v>62</v>
      </c>
    </row>
    <row r="451" spans="1:12" ht="12.9" customHeight="1">
      <c r="A451" s="781"/>
      <c r="B451" s="799" t="s">
        <v>17</v>
      </c>
      <c r="C451" s="800"/>
      <c r="D451" s="787"/>
      <c r="E451" s="787"/>
      <c r="F451" s="787"/>
      <c r="G451" s="792"/>
      <c r="H451" s="787"/>
      <c r="I451" s="787"/>
      <c r="J451" s="785"/>
      <c r="K451" s="787"/>
      <c r="L451" s="787"/>
    </row>
    <row r="452" spans="1:12" ht="12.9" customHeight="1">
      <c r="A452" s="781">
        <v>423</v>
      </c>
      <c r="B452" s="787">
        <v>1</v>
      </c>
      <c r="C452" s="787" t="s">
        <v>1101</v>
      </c>
      <c r="D452" s="787" t="s">
        <v>563</v>
      </c>
      <c r="E452" s="787" t="s">
        <v>143</v>
      </c>
      <c r="F452" s="787" t="s">
        <v>590</v>
      </c>
      <c r="G452" s="787" t="s">
        <v>598</v>
      </c>
      <c r="H452" s="787" t="s">
        <v>1102</v>
      </c>
      <c r="I452" s="786" t="s">
        <v>838</v>
      </c>
      <c r="J452" s="785"/>
      <c r="K452" s="787" t="s">
        <v>61</v>
      </c>
      <c r="L452" s="787" t="s">
        <v>62</v>
      </c>
    </row>
    <row r="453" spans="1:12" ht="12.9" customHeight="1">
      <c r="A453" s="781">
        <f t="shared" si="6"/>
        <v>424</v>
      </c>
      <c r="B453" s="787">
        <v>2</v>
      </c>
      <c r="C453" s="787" t="s">
        <v>1103</v>
      </c>
      <c r="D453" s="787" t="s">
        <v>1104</v>
      </c>
      <c r="E453" s="787" t="s">
        <v>143</v>
      </c>
      <c r="F453" s="787" t="s">
        <v>1105</v>
      </c>
      <c r="G453" s="792" t="s">
        <v>604</v>
      </c>
      <c r="H453" s="787" t="s">
        <v>614</v>
      </c>
      <c r="I453" s="787" t="s">
        <v>1049</v>
      </c>
      <c r="J453" s="785"/>
      <c r="K453" s="787" t="s">
        <v>61</v>
      </c>
      <c r="L453" s="787" t="s">
        <v>62</v>
      </c>
    </row>
    <row r="454" spans="1:12" ht="12.9" customHeight="1">
      <c r="A454" s="781">
        <f t="shared" si="6"/>
        <v>425</v>
      </c>
      <c r="B454" s="787">
        <v>3</v>
      </c>
      <c r="C454" s="787" t="s">
        <v>578</v>
      </c>
      <c r="D454" s="787" t="s">
        <v>54</v>
      </c>
      <c r="E454" s="787" t="s">
        <v>587</v>
      </c>
      <c r="F454" s="787" t="s">
        <v>601</v>
      </c>
      <c r="G454" s="792" t="s">
        <v>607</v>
      </c>
      <c r="H454" s="787" t="s">
        <v>1106</v>
      </c>
      <c r="I454" s="787" t="s">
        <v>258</v>
      </c>
      <c r="J454" s="785"/>
      <c r="K454" s="787" t="s">
        <v>61</v>
      </c>
      <c r="L454" s="787" t="s">
        <v>62</v>
      </c>
    </row>
    <row r="455" spans="1:12" ht="12.9" customHeight="1">
      <c r="A455" s="781">
        <f t="shared" si="6"/>
        <v>426</v>
      </c>
      <c r="B455" s="787">
        <v>4</v>
      </c>
      <c r="C455" s="787" t="s">
        <v>1107</v>
      </c>
      <c r="D455" s="787" t="s">
        <v>157</v>
      </c>
      <c r="E455" s="787" t="s">
        <v>143</v>
      </c>
      <c r="F455" s="787" t="s">
        <v>609</v>
      </c>
      <c r="G455" s="787" t="s">
        <v>1108</v>
      </c>
      <c r="H455" s="787" t="s">
        <v>2233</v>
      </c>
      <c r="I455" s="786" t="s">
        <v>838</v>
      </c>
      <c r="J455" s="787"/>
      <c r="K455" s="787" t="s">
        <v>61</v>
      </c>
      <c r="L455" s="787" t="s">
        <v>62</v>
      </c>
    </row>
    <row r="456" spans="1:12" ht="12.9" customHeight="1">
      <c r="A456" s="781">
        <f t="shared" si="6"/>
        <v>427</v>
      </c>
      <c r="B456" s="787">
        <v>5</v>
      </c>
      <c r="C456" s="787" t="s">
        <v>1109</v>
      </c>
      <c r="D456" s="787" t="s">
        <v>900</v>
      </c>
      <c r="E456" s="787" t="s">
        <v>143</v>
      </c>
      <c r="F456" s="787" t="s">
        <v>609</v>
      </c>
      <c r="G456" s="787" t="s">
        <v>1102</v>
      </c>
      <c r="H456" s="787" t="s">
        <v>2233</v>
      </c>
      <c r="I456" s="787" t="s">
        <v>511</v>
      </c>
      <c r="J456" s="787"/>
      <c r="K456" s="787" t="s">
        <v>61</v>
      </c>
      <c r="L456" s="787" t="s">
        <v>62</v>
      </c>
    </row>
    <row r="457" spans="1:12" ht="12.9" customHeight="1">
      <c r="A457" s="781">
        <f t="shared" ref="A457:A483" si="7">A456+1</f>
        <v>428</v>
      </c>
      <c r="B457" s="787">
        <v>6</v>
      </c>
      <c r="C457" s="787" t="s">
        <v>1112</v>
      </c>
      <c r="D457" s="787" t="s">
        <v>184</v>
      </c>
      <c r="E457" s="787" t="s">
        <v>143</v>
      </c>
      <c r="F457" s="787" t="s">
        <v>614</v>
      </c>
      <c r="G457" s="792" t="s">
        <v>1504</v>
      </c>
      <c r="H457" s="787" t="s">
        <v>2247</v>
      </c>
      <c r="I457" s="787" t="s">
        <v>1077</v>
      </c>
      <c r="J457" s="785"/>
      <c r="K457" s="787" t="s">
        <v>61</v>
      </c>
      <c r="L457" s="787" t="s">
        <v>62</v>
      </c>
    </row>
    <row r="458" spans="1:12" ht="12.9" customHeight="1">
      <c r="A458" s="781">
        <f t="shared" si="7"/>
        <v>429</v>
      </c>
      <c r="B458" s="787">
        <v>7</v>
      </c>
      <c r="C458" s="787" t="s">
        <v>1110</v>
      </c>
      <c r="D458" s="787" t="s">
        <v>900</v>
      </c>
      <c r="E458" s="787" t="s">
        <v>143</v>
      </c>
      <c r="F458" s="787" t="s">
        <v>1504</v>
      </c>
      <c r="G458" s="787" t="s">
        <v>2235</v>
      </c>
      <c r="H458" s="787" t="s">
        <v>2248</v>
      </c>
      <c r="I458" s="787" t="s">
        <v>511</v>
      </c>
      <c r="J458" s="787"/>
      <c r="K458" s="787" t="s">
        <v>61</v>
      </c>
      <c r="L458" s="787" t="s">
        <v>62</v>
      </c>
    </row>
    <row r="459" spans="1:12" ht="12.9" customHeight="1">
      <c r="A459" s="781">
        <f t="shared" si="7"/>
        <v>430</v>
      </c>
      <c r="B459" s="787">
        <v>8</v>
      </c>
      <c r="C459" s="787" t="s">
        <v>1111</v>
      </c>
      <c r="D459" s="787" t="s">
        <v>248</v>
      </c>
      <c r="E459" s="787" t="s">
        <v>143</v>
      </c>
      <c r="F459" s="787" t="s">
        <v>1106</v>
      </c>
      <c r="G459" s="792" t="s">
        <v>1504</v>
      </c>
      <c r="H459" s="787" t="s">
        <v>2249</v>
      </c>
      <c r="I459" s="787" t="s">
        <v>1077</v>
      </c>
      <c r="J459" s="785"/>
      <c r="K459" s="787" t="s">
        <v>61</v>
      </c>
      <c r="L459" s="787" t="s">
        <v>62</v>
      </c>
    </row>
    <row r="460" spans="1:12" ht="12.9" customHeight="1">
      <c r="A460" s="781">
        <f t="shared" si="7"/>
        <v>431</v>
      </c>
      <c r="B460" s="787">
        <v>9</v>
      </c>
      <c r="C460" s="787" t="s">
        <v>1113</v>
      </c>
      <c r="D460" s="787" t="s">
        <v>248</v>
      </c>
      <c r="E460" s="787" t="s">
        <v>143</v>
      </c>
      <c r="F460" s="787" t="s">
        <v>2232</v>
      </c>
      <c r="G460" s="792" t="s">
        <v>2240</v>
      </c>
      <c r="H460" s="787" t="s">
        <v>2249</v>
      </c>
      <c r="I460" s="787" t="s">
        <v>258</v>
      </c>
      <c r="J460" s="785"/>
      <c r="K460" s="787" t="s">
        <v>61</v>
      </c>
      <c r="L460" s="787" t="s">
        <v>62</v>
      </c>
    </row>
    <row r="461" spans="1:12" ht="12.9" customHeight="1">
      <c r="A461" s="781">
        <f t="shared" si="7"/>
        <v>432</v>
      </c>
      <c r="B461" s="787">
        <v>10</v>
      </c>
      <c r="C461" s="787" t="s">
        <v>2099</v>
      </c>
      <c r="D461" s="787" t="s">
        <v>82</v>
      </c>
      <c r="E461" s="787" t="s">
        <v>143</v>
      </c>
      <c r="F461" s="787" t="s">
        <v>2241</v>
      </c>
      <c r="G461" s="787" t="s">
        <v>567</v>
      </c>
      <c r="H461" s="787" t="s">
        <v>2252</v>
      </c>
      <c r="I461" s="787" t="s">
        <v>511</v>
      </c>
      <c r="J461" s="785"/>
      <c r="K461" s="787" t="s">
        <v>61</v>
      </c>
      <c r="L461" s="787" t="s">
        <v>62</v>
      </c>
    </row>
    <row r="462" spans="1:12" ht="12.9" customHeight="1">
      <c r="A462" s="781">
        <f t="shared" si="7"/>
        <v>433</v>
      </c>
      <c r="B462" s="787">
        <v>11</v>
      </c>
      <c r="C462" s="808" t="s">
        <v>1208</v>
      </c>
      <c r="D462" s="800" t="str">
        <f>+VLOOKUP(C462,'[1]Visual chart Edit'!$B$7:$C$262,2,FALSE)</f>
        <v>DC1+0</v>
      </c>
      <c r="E462" s="800" t="s">
        <v>55</v>
      </c>
      <c r="F462" s="787"/>
      <c r="G462" s="900">
        <v>45678</v>
      </c>
      <c r="H462" s="900">
        <v>45693</v>
      </c>
      <c r="I462" s="899" t="s">
        <v>2461</v>
      </c>
      <c r="J462" s="785"/>
      <c r="K462" s="899" t="s">
        <v>93</v>
      </c>
      <c r="L462" s="787" t="s">
        <v>62</v>
      </c>
    </row>
    <row r="463" spans="1:12" ht="12.9" customHeight="1">
      <c r="A463" s="781">
        <f t="shared" si="7"/>
        <v>434</v>
      </c>
      <c r="B463" s="787">
        <v>12</v>
      </c>
      <c r="C463" s="808" t="s">
        <v>2374</v>
      </c>
      <c r="D463" s="800" t="str">
        <f>+VLOOKUP(C463,'[1]Visual chart Edit'!$B$7:$C$262,2,FALSE)</f>
        <v>DA+6</v>
      </c>
      <c r="E463" s="800" t="s">
        <v>393</v>
      </c>
      <c r="F463" s="787"/>
      <c r="G463" s="900">
        <v>45692</v>
      </c>
      <c r="H463" s="900">
        <v>45700</v>
      </c>
      <c r="I463" s="899" t="s">
        <v>2461</v>
      </c>
      <c r="J463" s="785"/>
      <c r="K463" s="899" t="s">
        <v>93</v>
      </c>
      <c r="L463" s="787" t="s">
        <v>62</v>
      </c>
    </row>
    <row r="464" spans="1:12" ht="12.9" customHeight="1">
      <c r="A464" s="781">
        <f t="shared" si="7"/>
        <v>435</v>
      </c>
      <c r="B464" s="787">
        <v>13</v>
      </c>
      <c r="C464" s="800" t="s">
        <v>2364</v>
      </c>
      <c r="D464" s="800" t="str">
        <f>+VLOOKUP(C464,'[1]Visual chart Edit'!$B$7:$C$262,2,FALSE)</f>
        <v>DA+0</v>
      </c>
      <c r="E464" s="800" t="s">
        <v>55</v>
      </c>
      <c r="F464" s="787"/>
      <c r="G464" s="900">
        <v>45689</v>
      </c>
      <c r="H464" s="900">
        <v>45702</v>
      </c>
      <c r="I464" s="899" t="s">
        <v>2470</v>
      </c>
      <c r="J464" s="785"/>
      <c r="K464" s="899" t="s">
        <v>93</v>
      </c>
      <c r="L464" s="787" t="s">
        <v>62</v>
      </c>
    </row>
    <row r="465" spans="1:13" ht="12.9" customHeight="1">
      <c r="A465" s="781">
        <f t="shared" si="7"/>
        <v>436</v>
      </c>
      <c r="B465" s="787">
        <v>14</v>
      </c>
      <c r="C465" s="800" t="s">
        <v>2365</v>
      </c>
      <c r="D465" s="800" t="str">
        <f>+VLOOKUP(C465,'[1]Visual chart Edit'!$B$7:$C$262,2,FALSE)</f>
        <v>DA+6</v>
      </c>
      <c r="E465" s="800" t="s">
        <v>55</v>
      </c>
      <c r="F465" s="787"/>
      <c r="G465" s="900">
        <v>45694</v>
      </c>
      <c r="H465" s="900">
        <v>45703</v>
      </c>
      <c r="I465" s="899" t="s">
        <v>2470</v>
      </c>
      <c r="J465" s="785"/>
      <c r="K465" s="899" t="s">
        <v>93</v>
      </c>
      <c r="L465" s="787" t="s">
        <v>62</v>
      </c>
    </row>
    <row r="466" spans="1:13" ht="12.9" customHeight="1">
      <c r="A466" s="781">
        <f t="shared" si="7"/>
        <v>437</v>
      </c>
      <c r="B466" s="787">
        <v>15</v>
      </c>
      <c r="C466" s="808" t="s">
        <v>2373</v>
      </c>
      <c r="D466" s="800" t="str">
        <f>+VLOOKUP(C466,'[1]Visual chart Edit'!$B$7:$C$262,2,FALSE)</f>
        <v>DA+3</v>
      </c>
      <c r="E466" s="800" t="s">
        <v>55</v>
      </c>
      <c r="F466" s="787"/>
      <c r="G466" s="900">
        <v>45705</v>
      </c>
      <c r="H466" s="900">
        <v>45711</v>
      </c>
      <c r="I466" s="899" t="s">
        <v>2472</v>
      </c>
      <c r="J466" s="785"/>
      <c r="K466" s="899" t="s">
        <v>93</v>
      </c>
      <c r="L466" s="787" t="s">
        <v>62</v>
      </c>
    </row>
    <row r="467" spans="1:13" ht="12.9" customHeight="1">
      <c r="A467" s="781">
        <f t="shared" si="7"/>
        <v>438</v>
      </c>
      <c r="B467" s="787">
        <v>16</v>
      </c>
      <c r="C467" s="808" t="s">
        <v>1928</v>
      </c>
      <c r="D467" s="800" t="str">
        <f>+VLOOKUP(C467,'[1]Visual chart Edit'!$B$7:$C$262,2,FALSE)</f>
        <v>DD60+0</v>
      </c>
      <c r="E467" s="800" t="s">
        <v>55</v>
      </c>
      <c r="F467" s="787"/>
      <c r="G467" s="900">
        <v>45706</v>
      </c>
      <c r="H467" s="900">
        <v>45714</v>
      </c>
      <c r="I467" s="899" t="s">
        <v>2470</v>
      </c>
      <c r="J467" s="785"/>
      <c r="K467" s="899" t="s">
        <v>93</v>
      </c>
      <c r="L467" s="787" t="s">
        <v>62</v>
      </c>
    </row>
    <row r="468" spans="1:13" ht="12.9" customHeight="1">
      <c r="A468" s="781">
        <f t="shared" si="7"/>
        <v>439</v>
      </c>
      <c r="B468" s="787">
        <v>17</v>
      </c>
      <c r="C468" s="808" t="s">
        <v>2375</v>
      </c>
      <c r="D468" s="800" t="str">
        <f>+VLOOKUP(C468,'[1]Visual chart Edit'!$B$7:$C$262,2,FALSE)</f>
        <v>DA+0</v>
      </c>
      <c r="E468" s="800" t="s">
        <v>143</v>
      </c>
      <c r="F468" s="787"/>
      <c r="G468" s="900">
        <v>45704</v>
      </c>
      <c r="H468" s="900">
        <v>45715</v>
      </c>
      <c r="I468" s="899" t="s">
        <v>2461</v>
      </c>
      <c r="J468" s="785"/>
      <c r="K468" s="899" t="s">
        <v>93</v>
      </c>
      <c r="L468" s="787" t="s">
        <v>62</v>
      </c>
    </row>
    <row r="469" spans="1:13" ht="12.9" customHeight="1">
      <c r="A469" s="781">
        <f t="shared" si="7"/>
        <v>440</v>
      </c>
      <c r="B469" s="787">
        <v>18</v>
      </c>
      <c r="C469" s="808" t="s">
        <v>1258</v>
      </c>
      <c r="D469" s="800" t="str">
        <f>+VLOOKUP(C469,'[1]Visual chart Edit'!$B$7:$C$262,2,FALSE)</f>
        <v>DA+3</v>
      </c>
      <c r="E469" s="800" t="s">
        <v>143</v>
      </c>
      <c r="F469" s="787"/>
      <c r="G469" s="900">
        <v>45707</v>
      </c>
      <c r="H469" s="900">
        <v>45713</v>
      </c>
      <c r="I469" s="899" t="s">
        <v>2469</v>
      </c>
      <c r="J469" s="785"/>
      <c r="K469" s="899" t="s">
        <v>2428</v>
      </c>
      <c r="L469" s="787" t="s">
        <v>62</v>
      </c>
    </row>
    <row r="470" spans="1:13" ht="12.9" customHeight="1">
      <c r="A470" s="781"/>
      <c r="B470" s="799" t="s">
        <v>2279</v>
      </c>
      <c r="C470" s="787"/>
      <c r="D470" s="787"/>
      <c r="E470" s="787"/>
      <c r="F470" s="787"/>
      <c r="G470" s="787"/>
      <c r="H470" s="787"/>
      <c r="I470" s="787"/>
      <c r="J470" s="785"/>
      <c r="K470" s="787"/>
      <c r="L470" s="787"/>
    </row>
    <row r="471" spans="1:13" ht="13.2" customHeight="1">
      <c r="A471" s="781">
        <v>441</v>
      </c>
      <c r="B471" s="787">
        <v>1</v>
      </c>
      <c r="C471" s="787" t="s">
        <v>555</v>
      </c>
      <c r="D471" s="787" t="s">
        <v>2273</v>
      </c>
      <c r="E471" s="787" t="s">
        <v>143</v>
      </c>
      <c r="F471" s="787" t="s">
        <v>2256</v>
      </c>
      <c r="G471" s="787" t="s">
        <v>2281</v>
      </c>
      <c r="H471" s="787" t="s">
        <v>2296</v>
      </c>
      <c r="I471" s="787" t="s">
        <v>258</v>
      </c>
      <c r="J471" s="785" t="s">
        <v>512</v>
      </c>
      <c r="K471" s="787" t="s">
        <v>61</v>
      </c>
      <c r="L471" s="787" t="s">
        <v>62</v>
      </c>
    </row>
    <row r="472" spans="1:13" ht="12.9" customHeight="1">
      <c r="A472" s="781">
        <f t="shared" si="7"/>
        <v>442</v>
      </c>
      <c r="B472" s="787">
        <v>2</v>
      </c>
      <c r="C472" s="787" t="s">
        <v>1282</v>
      </c>
      <c r="D472" s="787" t="s">
        <v>2273</v>
      </c>
      <c r="E472" s="787" t="s">
        <v>143</v>
      </c>
      <c r="F472" s="787" t="s">
        <v>2272</v>
      </c>
      <c r="G472" s="787" t="s">
        <v>2286</v>
      </c>
      <c r="H472" s="787" t="s">
        <v>2308</v>
      </c>
      <c r="I472" s="787" t="s">
        <v>2236</v>
      </c>
      <c r="J472" s="785" t="s">
        <v>2287</v>
      </c>
      <c r="K472" s="787" t="s">
        <v>61</v>
      </c>
      <c r="L472" s="787" t="s">
        <v>62</v>
      </c>
    </row>
    <row r="473" spans="1:13" ht="12.9" customHeight="1">
      <c r="A473" s="781">
        <f t="shared" si="7"/>
        <v>443</v>
      </c>
      <c r="B473" s="787">
        <v>3</v>
      </c>
      <c r="C473" s="787" t="s">
        <v>1155</v>
      </c>
      <c r="D473" s="787" t="s">
        <v>2273</v>
      </c>
      <c r="E473" s="787" t="s">
        <v>143</v>
      </c>
      <c r="F473" s="787" t="s">
        <v>2295</v>
      </c>
      <c r="G473" s="787" t="s">
        <v>2298</v>
      </c>
      <c r="H473" s="787" t="s">
        <v>2312</v>
      </c>
      <c r="I473" s="787" t="s">
        <v>258</v>
      </c>
      <c r="J473" s="785"/>
      <c r="K473" s="787" t="s">
        <v>61</v>
      </c>
      <c r="L473" s="787" t="s">
        <v>62</v>
      </c>
    </row>
    <row r="474" spans="1:13" ht="12.9" customHeight="1">
      <c r="A474" s="781">
        <f t="shared" si="7"/>
        <v>444</v>
      </c>
      <c r="B474" s="787">
        <v>4</v>
      </c>
      <c r="C474" s="787" t="s">
        <v>1281</v>
      </c>
      <c r="D474" s="787" t="s">
        <v>2273</v>
      </c>
      <c r="E474" s="787" t="s">
        <v>143</v>
      </c>
      <c r="F474" s="787" t="s">
        <v>2297</v>
      </c>
      <c r="G474" s="787" t="s">
        <v>2310</v>
      </c>
      <c r="H474" s="787" t="s">
        <v>2325</v>
      </c>
      <c r="I474" s="787" t="s">
        <v>2236</v>
      </c>
      <c r="J474" s="785"/>
      <c r="K474" s="787" t="s">
        <v>61</v>
      </c>
      <c r="L474" s="787" t="s">
        <v>62</v>
      </c>
    </row>
    <row r="475" spans="1:13" ht="12.9" customHeight="1">
      <c r="A475" s="781">
        <f t="shared" si="7"/>
        <v>445</v>
      </c>
      <c r="B475" s="787">
        <v>5</v>
      </c>
      <c r="C475" s="787" t="s">
        <v>263</v>
      </c>
      <c r="D475" s="787" t="s">
        <v>517</v>
      </c>
      <c r="E475" s="787" t="s">
        <v>143</v>
      </c>
      <c r="F475" s="787" t="s">
        <v>476</v>
      </c>
      <c r="G475" s="787" t="s">
        <v>2322</v>
      </c>
      <c r="H475" s="787" t="s">
        <v>2326</v>
      </c>
      <c r="I475" s="787" t="s">
        <v>258</v>
      </c>
      <c r="J475" s="785"/>
      <c r="K475" s="787" t="s">
        <v>965</v>
      </c>
      <c r="L475" s="787" t="s">
        <v>62</v>
      </c>
      <c r="M475" s="333" t="s">
        <v>2327</v>
      </c>
    </row>
    <row r="476" spans="1:13" ht="12.9" customHeight="1">
      <c r="A476" s="781">
        <f t="shared" si="7"/>
        <v>446</v>
      </c>
      <c r="B476" s="787">
        <v>6</v>
      </c>
      <c r="C476" s="800" t="s">
        <v>1932</v>
      </c>
      <c r="D476" s="800" t="str">
        <f>+VLOOKUP(C476,'[1]Visual chart Edit'!$B$7:$C$262,2,FALSE)</f>
        <v>DA+0</v>
      </c>
      <c r="E476" s="800" t="s">
        <v>55</v>
      </c>
      <c r="F476" s="787"/>
      <c r="G476" s="900">
        <v>45720</v>
      </c>
      <c r="H476" s="900">
        <v>45727</v>
      </c>
      <c r="I476" s="899" t="s">
        <v>2473</v>
      </c>
      <c r="J476" s="785"/>
      <c r="K476" s="899" t="s">
        <v>93</v>
      </c>
      <c r="L476" s="787" t="s">
        <v>62</v>
      </c>
    </row>
    <row r="477" spans="1:13" ht="12.9" customHeight="1">
      <c r="A477" s="781">
        <f t="shared" si="7"/>
        <v>447</v>
      </c>
      <c r="B477" s="787">
        <v>7</v>
      </c>
      <c r="C477" s="800" t="s">
        <v>1270</v>
      </c>
      <c r="D477" s="800" t="str">
        <f>+VLOOKUP(C477,'[1]Visual chart Edit'!$B$7:$C$262,2,FALSE)</f>
        <v>DA+3</v>
      </c>
      <c r="E477" s="800" t="s">
        <v>143</v>
      </c>
      <c r="F477" s="787"/>
      <c r="G477" s="900">
        <v>45709</v>
      </c>
      <c r="H477" s="900">
        <v>45728</v>
      </c>
      <c r="I477" s="899" t="s">
        <v>2462</v>
      </c>
      <c r="J477" s="785"/>
      <c r="K477" s="899" t="s">
        <v>2428</v>
      </c>
      <c r="L477" s="787" t="s">
        <v>62</v>
      </c>
    </row>
    <row r="478" spans="1:13" ht="12.9" customHeight="1">
      <c r="A478" s="781">
        <f t="shared" si="7"/>
        <v>448</v>
      </c>
      <c r="B478" s="787">
        <v>8</v>
      </c>
      <c r="C478" s="800" t="s">
        <v>1245</v>
      </c>
      <c r="D478" s="800" t="str">
        <f>+VLOOKUP(C478,'[1]Visual chart Edit'!$B$7:$C$262,2,FALSE)</f>
        <v>DA+6</v>
      </c>
      <c r="E478" s="800" t="s">
        <v>101</v>
      </c>
      <c r="F478" s="787"/>
      <c r="G478" s="900">
        <v>45724</v>
      </c>
      <c r="H478" s="900">
        <v>45729</v>
      </c>
      <c r="I478" s="899" t="s">
        <v>2467</v>
      </c>
      <c r="J478" s="785"/>
      <c r="K478" s="899" t="s">
        <v>2449</v>
      </c>
      <c r="L478" s="787" t="s">
        <v>62</v>
      </c>
    </row>
    <row r="479" spans="1:13" ht="12.9" customHeight="1">
      <c r="A479" s="781">
        <f t="shared" si="7"/>
        <v>449</v>
      </c>
      <c r="B479" s="787">
        <v>9</v>
      </c>
      <c r="C479" s="800" t="s">
        <v>1242</v>
      </c>
      <c r="D479" s="800" t="str">
        <f>+VLOOKUP(C479,'[1]Visual chart Edit'!$B$7:$C$262,2,FALSE)</f>
        <v>DB2+0</v>
      </c>
      <c r="E479" s="800" t="s">
        <v>143</v>
      </c>
      <c r="F479" s="787"/>
      <c r="G479" s="900">
        <v>45729</v>
      </c>
      <c r="H479" s="900">
        <v>45735</v>
      </c>
      <c r="I479" s="899" t="s">
        <v>2467</v>
      </c>
      <c r="J479" s="785"/>
      <c r="K479" s="899" t="s">
        <v>2449</v>
      </c>
      <c r="L479" s="787" t="s">
        <v>62</v>
      </c>
    </row>
    <row r="480" spans="1:13" ht="12.9" customHeight="1">
      <c r="A480" s="781">
        <f t="shared" si="7"/>
        <v>450</v>
      </c>
      <c r="B480" s="787">
        <v>10</v>
      </c>
      <c r="C480" s="800" t="s">
        <v>1240</v>
      </c>
      <c r="D480" s="800" t="str">
        <f>+VLOOKUP(C480,'[1]Visual chart Edit'!$B$7:$C$262,2,FALSE)</f>
        <v>DA+6</v>
      </c>
      <c r="E480" s="800" t="s">
        <v>143</v>
      </c>
      <c r="F480" s="787"/>
      <c r="G480" s="900">
        <v>45733</v>
      </c>
      <c r="H480" s="900">
        <v>45738</v>
      </c>
      <c r="I480" s="899" t="s">
        <v>2467</v>
      </c>
      <c r="J480" s="785"/>
      <c r="K480" s="899" t="s">
        <v>2449</v>
      </c>
      <c r="L480" s="787" t="s">
        <v>62</v>
      </c>
    </row>
    <row r="481" spans="1:14" ht="12.9" customHeight="1">
      <c r="A481" s="781">
        <f t="shared" si="7"/>
        <v>451</v>
      </c>
      <c r="B481" s="787">
        <v>11</v>
      </c>
      <c r="C481" s="808" t="s">
        <v>1277</v>
      </c>
      <c r="D481" s="800" t="str">
        <f>+VLOOKUP(C481,'[1]Visual chart Edit'!$B$7:$C$262,2,FALSE)</f>
        <v>DA+0</v>
      </c>
      <c r="E481" s="800" t="s">
        <v>393</v>
      </c>
      <c r="F481" s="787"/>
      <c r="G481" s="900"/>
      <c r="H481" s="900">
        <v>45743</v>
      </c>
      <c r="I481" s="899" t="s">
        <v>2467</v>
      </c>
      <c r="J481" s="785"/>
      <c r="K481" s="899" t="s">
        <v>2449</v>
      </c>
      <c r="L481" s="787" t="s">
        <v>62</v>
      </c>
    </row>
    <row r="482" spans="1:14" ht="12.9" customHeight="1">
      <c r="A482" s="781">
        <f t="shared" si="7"/>
        <v>452</v>
      </c>
      <c r="B482" s="787">
        <v>12</v>
      </c>
      <c r="C482" s="800" t="s">
        <v>2050</v>
      </c>
      <c r="D482" s="800" t="str">
        <f>+VLOOKUP(C482,'[1]Visual chart Edit'!$B$7:$C$262,2,FALSE)</f>
        <v>DA+6</v>
      </c>
      <c r="E482" s="800" t="s">
        <v>101</v>
      </c>
      <c r="F482" s="787"/>
      <c r="G482" s="900">
        <v>45736</v>
      </c>
      <c r="H482" s="900">
        <v>45743</v>
      </c>
      <c r="I482" s="899" t="s">
        <v>2473</v>
      </c>
      <c r="J482" s="785"/>
      <c r="K482" s="899" t="s">
        <v>2449</v>
      </c>
      <c r="L482" s="787" t="s">
        <v>62</v>
      </c>
    </row>
    <row r="483" spans="1:14" ht="12.9" customHeight="1">
      <c r="A483" s="781">
        <f t="shared" si="7"/>
        <v>453</v>
      </c>
      <c r="B483" s="787">
        <v>13</v>
      </c>
      <c r="C483" s="808" t="s">
        <v>1214</v>
      </c>
      <c r="D483" s="800" t="str">
        <f>+VLOOKUP(C483,'[1]Visual chart Edit'!$B$7:$C$262,2,FALSE)</f>
        <v>DA+6</v>
      </c>
      <c r="E483" s="800" t="s">
        <v>393</v>
      </c>
      <c r="F483" s="787"/>
      <c r="G483" s="900">
        <v>45734</v>
      </c>
      <c r="H483" s="900">
        <v>45747</v>
      </c>
      <c r="I483" s="899" t="s">
        <v>2473</v>
      </c>
      <c r="J483" s="785"/>
      <c r="K483" s="899" t="s">
        <v>93</v>
      </c>
      <c r="L483" s="787" t="s">
        <v>62</v>
      </c>
    </row>
    <row r="484" spans="1:14" ht="12.9" customHeight="1">
      <c r="A484" s="781"/>
      <c r="B484" s="890" t="s">
        <v>2336</v>
      </c>
      <c r="C484" s="787"/>
      <c r="D484" s="787"/>
      <c r="E484" s="787"/>
      <c r="F484" s="787"/>
      <c r="G484" s="792"/>
      <c r="H484" s="787"/>
      <c r="I484" s="787"/>
      <c r="J484" s="785"/>
      <c r="K484" s="787"/>
      <c r="L484" s="787"/>
    </row>
    <row r="485" spans="1:14" ht="12.9" customHeight="1">
      <c r="A485" s="781">
        <v>454</v>
      </c>
      <c r="B485" s="787">
        <v>1</v>
      </c>
      <c r="C485" s="898" t="s">
        <v>2081</v>
      </c>
      <c r="D485" s="800" t="str">
        <f>+VLOOKUP(C485,'[1]Visual chart Edit'!$B$7:$C$262,2,FALSE)</f>
        <v>DA+9</v>
      </c>
      <c r="E485" s="800" t="s">
        <v>393</v>
      </c>
      <c r="F485" s="787" t="s">
        <v>2334</v>
      </c>
      <c r="G485" s="900" t="s">
        <v>2340</v>
      </c>
      <c r="H485" s="900">
        <v>45753</v>
      </c>
      <c r="I485" s="899" t="s">
        <v>2467</v>
      </c>
      <c r="J485" s="785"/>
      <c r="K485" s="899" t="s">
        <v>2428</v>
      </c>
      <c r="L485" s="804" t="s">
        <v>62</v>
      </c>
    </row>
    <row r="486" spans="1:14" ht="12.9" customHeight="1">
      <c r="A486" s="781">
        <v>455</v>
      </c>
      <c r="B486" s="787">
        <v>2</v>
      </c>
      <c r="C486" s="898" t="s">
        <v>2083</v>
      </c>
      <c r="D486" s="800" t="str">
        <f>+VLOOKUP(C486,'[1]Visual chart Edit'!$B$7:$C$262,2,FALSE)</f>
        <v>DA+3</v>
      </c>
      <c r="E486" s="800" t="s">
        <v>55</v>
      </c>
      <c r="F486" s="787" t="s">
        <v>2346</v>
      </c>
      <c r="G486" s="792" t="s">
        <v>2354</v>
      </c>
      <c r="H486" s="900">
        <v>45755</v>
      </c>
      <c r="I486" s="899" t="s">
        <v>2467</v>
      </c>
      <c r="J486" s="785"/>
      <c r="K486" s="899" t="s">
        <v>2428</v>
      </c>
      <c r="L486" s="804" t="s">
        <v>62</v>
      </c>
    </row>
    <row r="487" spans="1:14" ht="12.9" customHeight="1">
      <c r="A487" s="781">
        <v>456</v>
      </c>
      <c r="B487" s="787">
        <v>3</v>
      </c>
      <c r="C487" s="898" t="s">
        <v>1276</v>
      </c>
      <c r="D487" s="28" t="s">
        <v>64</v>
      </c>
      <c r="E487" s="787" t="s">
        <v>143</v>
      </c>
      <c r="F487" s="787" t="s">
        <v>2334</v>
      </c>
      <c r="G487" s="900" t="s">
        <v>2340</v>
      </c>
      <c r="H487" s="787" t="s">
        <v>2346</v>
      </c>
      <c r="I487" s="899" t="s">
        <v>2467</v>
      </c>
      <c r="J487" s="785"/>
      <c r="K487" s="899" t="s">
        <v>2449</v>
      </c>
      <c r="L487" s="804" t="s">
        <v>62</v>
      </c>
    </row>
    <row r="488" spans="1:14" ht="12.9" customHeight="1">
      <c r="A488" s="781">
        <v>457</v>
      </c>
      <c r="B488" s="787">
        <v>4</v>
      </c>
      <c r="C488" s="898" t="s">
        <v>1933</v>
      </c>
      <c r="D488" s="897" t="s">
        <v>2382</v>
      </c>
      <c r="E488" s="897" t="s">
        <v>55</v>
      </c>
      <c r="F488" s="900">
        <v>45729</v>
      </c>
      <c r="G488" s="900"/>
      <c r="H488" s="897" t="s">
        <v>2524</v>
      </c>
      <c r="I488" s="897" t="s">
        <v>2473</v>
      </c>
      <c r="J488" s="897"/>
      <c r="K488" s="897" t="s">
        <v>93</v>
      </c>
      <c r="L488" s="804" t="s">
        <v>62</v>
      </c>
      <c r="M488" s="333">
        <v>11</v>
      </c>
    </row>
    <row r="489" spans="1:14" ht="12.9" customHeight="1">
      <c r="A489" s="781">
        <v>458</v>
      </c>
      <c r="B489" s="787">
        <v>5</v>
      </c>
      <c r="C489" s="898" t="s">
        <v>2080</v>
      </c>
      <c r="D489" s="787" t="s">
        <v>248</v>
      </c>
      <c r="E489" s="787" t="s">
        <v>393</v>
      </c>
      <c r="F489" s="900" t="s">
        <v>2666</v>
      </c>
      <c r="G489" s="900" t="s">
        <v>2668</v>
      </c>
      <c r="H489" s="787" t="s">
        <v>2872</v>
      </c>
      <c r="I489" s="899" t="s">
        <v>2467</v>
      </c>
      <c r="J489" s="785"/>
      <c r="K489" s="899" t="s">
        <v>2428</v>
      </c>
      <c r="L489" s="804" t="s">
        <v>62</v>
      </c>
    </row>
    <row r="490" spans="1:14" ht="12.9" customHeight="1">
      <c r="A490" s="781">
        <v>459</v>
      </c>
      <c r="B490" s="787">
        <v>6</v>
      </c>
      <c r="C490" s="974" t="s">
        <v>1934</v>
      </c>
      <c r="D490" s="787" t="s">
        <v>82</v>
      </c>
      <c r="E490" s="897" t="s">
        <v>55</v>
      </c>
      <c r="F490" s="900" t="s">
        <v>2889</v>
      </c>
      <c r="G490" s="900" t="s">
        <v>2902</v>
      </c>
      <c r="H490" s="787" t="s">
        <v>2906</v>
      </c>
      <c r="I490" s="899" t="s">
        <v>2473</v>
      </c>
      <c r="J490" s="785"/>
      <c r="K490" s="899" t="s">
        <v>93</v>
      </c>
      <c r="L490" s="804" t="s">
        <v>62</v>
      </c>
    </row>
    <row r="491" spans="1:14" ht="12.9" customHeight="1">
      <c r="A491" s="976"/>
      <c r="B491" s="977" t="s">
        <v>2912</v>
      </c>
      <c r="C491" s="978"/>
      <c r="D491" s="979"/>
      <c r="E491" s="980"/>
      <c r="F491" s="981"/>
      <c r="G491" s="981"/>
      <c r="H491" s="979"/>
      <c r="I491" s="982"/>
      <c r="J491" s="785"/>
      <c r="K491" s="982"/>
      <c r="L491" s="979"/>
    </row>
    <row r="492" spans="1:14" ht="12.9" customHeight="1">
      <c r="A492" s="781">
        <v>460</v>
      </c>
      <c r="B492" s="787">
        <v>1</v>
      </c>
      <c r="C492" s="984" t="s">
        <v>2052</v>
      </c>
      <c r="D492" s="787" t="s">
        <v>82</v>
      </c>
      <c r="E492" s="787" t="s">
        <v>101</v>
      </c>
      <c r="F492" s="900" t="s">
        <v>2895</v>
      </c>
      <c r="G492" s="900" t="s">
        <v>2909</v>
      </c>
      <c r="H492" s="787" t="s">
        <v>2914</v>
      </c>
      <c r="I492" s="899" t="s">
        <v>2469</v>
      </c>
      <c r="J492" s="899" t="s">
        <v>2428</v>
      </c>
      <c r="K492" s="973"/>
      <c r="L492" s="983" t="s">
        <v>62</v>
      </c>
    </row>
    <row r="493" spans="1:14" ht="12.9" customHeight="1">
      <c r="A493" s="781">
        <v>461</v>
      </c>
      <c r="B493" s="787">
        <v>2</v>
      </c>
      <c r="C493" s="984" t="s">
        <v>2376</v>
      </c>
      <c r="D493" s="787" t="s">
        <v>64</v>
      </c>
      <c r="E493" s="787" t="s">
        <v>393</v>
      </c>
      <c r="F493" s="900">
        <v>45746</v>
      </c>
      <c r="G493" s="900"/>
      <c r="H493" s="787" t="s">
        <v>2951</v>
      </c>
      <c r="I493" s="899" t="s">
        <v>2473</v>
      </c>
      <c r="J493" s="785"/>
      <c r="K493" s="899" t="s">
        <v>93</v>
      </c>
      <c r="L493" s="983" t="s">
        <v>62</v>
      </c>
      <c r="M493" s="333" t="s">
        <v>2922</v>
      </c>
      <c r="N493" s="333">
        <v>6</v>
      </c>
    </row>
    <row r="494" spans="1:14" ht="12.9" customHeight="1">
      <c r="A494" s="781">
        <v>462</v>
      </c>
      <c r="B494" s="787">
        <v>3</v>
      </c>
      <c r="C494" s="984" t="s">
        <v>2079</v>
      </c>
      <c r="D494" s="787" t="s">
        <v>122</v>
      </c>
      <c r="E494" s="787" t="s">
        <v>393</v>
      </c>
      <c r="F494" s="900" t="s">
        <v>2915</v>
      </c>
      <c r="G494" s="900" t="s">
        <v>2961</v>
      </c>
      <c r="H494" s="787" t="s">
        <v>2970</v>
      </c>
      <c r="I494" s="899" t="s">
        <v>2467</v>
      </c>
      <c r="J494" s="785"/>
      <c r="K494" s="899" t="s">
        <v>2428</v>
      </c>
      <c r="L494" s="983" t="s">
        <v>62</v>
      </c>
      <c r="M494" s="333">
        <v>24</v>
      </c>
    </row>
    <row r="495" spans="1:14" ht="12.9" customHeight="1">
      <c r="A495" s="781">
        <v>463</v>
      </c>
      <c r="B495" s="787">
        <v>4</v>
      </c>
      <c r="C495" s="984" t="s">
        <v>1936</v>
      </c>
      <c r="D495" s="787" t="s">
        <v>82</v>
      </c>
      <c r="E495" s="787" t="s">
        <v>55</v>
      </c>
      <c r="F495" s="900" t="s">
        <v>2951</v>
      </c>
      <c r="G495" s="900" t="s">
        <v>2986</v>
      </c>
      <c r="H495" s="787" t="s">
        <v>2985</v>
      </c>
      <c r="I495" s="899" t="s">
        <v>2962</v>
      </c>
      <c r="J495" s="785"/>
      <c r="K495" s="899" t="s">
        <v>93</v>
      </c>
      <c r="L495" s="983" t="s">
        <v>62</v>
      </c>
      <c r="M495" s="333">
        <v>7</v>
      </c>
    </row>
    <row r="496" spans="1:14" ht="12.9" customHeight="1">
      <c r="A496" s="781">
        <v>464</v>
      </c>
      <c r="B496" s="787">
        <v>5</v>
      </c>
      <c r="C496" s="984" t="s">
        <v>1215</v>
      </c>
      <c r="D496" s="787" t="s">
        <v>2381</v>
      </c>
      <c r="E496" s="897" t="s">
        <v>55</v>
      </c>
      <c r="F496" s="900">
        <v>45746</v>
      </c>
      <c r="G496" s="900" t="s">
        <v>2895</v>
      </c>
      <c r="H496" s="787" t="s">
        <v>2998</v>
      </c>
      <c r="I496" s="899" t="s">
        <v>2473</v>
      </c>
      <c r="J496" s="785"/>
      <c r="K496" s="899" t="s">
        <v>93</v>
      </c>
      <c r="L496" s="983" t="s">
        <v>62</v>
      </c>
      <c r="M496" s="333">
        <v>18</v>
      </c>
    </row>
    <row r="497" spans="1:15" ht="12.9" customHeight="1">
      <c r="A497" s="781">
        <v>465</v>
      </c>
      <c r="B497" s="787">
        <v>6</v>
      </c>
      <c r="C497" s="984" t="s">
        <v>1233</v>
      </c>
      <c r="D497" s="787" t="s">
        <v>64</v>
      </c>
      <c r="E497" s="787" t="s">
        <v>101</v>
      </c>
      <c r="F497" s="900" t="s">
        <v>2975</v>
      </c>
      <c r="G497" s="900" t="s">
        <v>2895</v>
      </c>
      <c r="H497" s="787" t="s">
        <v>3003</v>
      </c>
      <c r="I497" s="899" t="s">
        <v>2968</v>
      </c>
      <c r="J497" s="785"/>
      <c r="K497" s="899" t="s">
        <v>2967</v>
      </c>
      <c r="L497" s="983" t="s">
        <v>62</v>
      </c>
      <c r="M497" s="333">
        <v>10</v>
      </c>
    </row>
    <row r="498" spans="1:15" ht="12.9" customHeight="1">
      <c r="A498" s="781">
        <v>466</v>
      </c>
      <c r="B498" s="787">
        <v>7</v>
      </c>
      <c r="C498" s="984" t="s">
        <v>2011</v>
      </c>
      <c r="D498" s="787" t="s">
        <v>64</v>
      </c>
      <c r="E498" s="787" t="s">
        <v>101</v>
      </c>
      <c r="F498" s="900" t="s">
        <v>2975</v>
      </c>
      <c r="G498" s="900" t="s">
        <v>3000</v>
      </c>
      <c r="H498" s="787" t="s">
        <v>3005</v>
      </c>
      <c r="I498" s="899" t="s">
        <v>2992</v>
      </c>
      <c r="J498" s="785"/>
      <c r="K498" s="899" t="s">
        <v>2967</v>
      </c>
      <c r="L498" s="983" t="s">
        <v>62</v>
      </c>
      <c r="M498" s="333">
        <v>11</v>
      </c>
    </row>
    <row r="499" spans="1:15" ht="12.9" customHeight="1">
      <c r="A499" s="781">
        <v>467</v>
      </c>
      <c r="B499" s="787">
        <v>8</v>
      </c>
      <c r="C499" s="984" t="s">
        <v>2054</v>
      </c>
      <c r="D499" s="787" t="s">
        <v>64</v>
      </c>
      <c r="E499" s="787" t="s">
        <v>101</v>
      </c>
      <c r="F499" s="900" t="s">
        <v>2870</v>
      </c>
      <c r="G499" s="900" t="s">
        <v>3005</v>
      </c>
      <c r="H499" s="787" t="s">
        <v>3008</v>
      </c>
      <c r="I499" s="899" t="s">
        <v>2469</v>
      </c>
      <c r="J499" s="785"/>
      <c r="K499" s="899" t="s">
        <v>2428</v>
      </c>
      <c r="L499" s="983" t="s">
        <v>62</v>
      </c>
      <c r="M499" s="333">
        <v>16</v>
      </c>
    </row>
    <row r="500" spans="1:15" ht="12.9" customHeight="1">
      <c r="A500" s="781"/>
      <c r="B500" s="977" t="s">
        <v>3011</v>
      </c>
      <c r="C500" s="787"/>
      <c r="D500" s="787"/>
      <c r="E500" s="787"/>
      <c r="F500" s="900"/>
      <c r="G500" s="900"/>
      <c r="H500" s="787"/>
      <c r="I500" s="899"/>
      <c r="J500" s="785"/>
      <c r="K500" s="899"/>
      <c r="L500" s="983"/>
    </row>
    <row r="501" spans="1:15" ht="12.9" customHeight="1">
      <c r="A501" s="781">
        <v>468</v>
      </c>
      <c r="B501" s="787">
        <v>1</v>
      </c>
      <c r="C501" s="984" t="s">
        <v>2012</v>
      </c>
      <c r="D501" s="787" t="s">
        <v>64</v>
      </c>
      <c r="E501" s="787" t="s">
        <v>55</v>
      </c>
      <c r="F501" s="900" t="s">
        <v>2895</v>
      </c>
      <c r="G501" s="900" t="s">
        <v>3008</v>
      </c>
      <c r="H501" s="787" t="s">
        <v>3012</v>
      </c>
      <c r="I501" s="899" t="s">
        <v>2992</v>
      </c>
      <c r="J501" s="785"/>
      <c r="K501" s="899" t="s">
        <v>2967</v>
      </c>
      <c r="L501" s="983" t="s">
        <v>62</v>
      </c>
    </row>
    <row r="502" spans="1:15" ht="12.9" customHeight="1">
      <c r="A502" s="781">
        <v>469</v>
      </c>
      <c r="B502" s="787">
        <v>2</v>
      </c>
      <c r="C502" s="984" t="s">
        <v>1931</v>
      </c>
      <c r="D502" s="897" t="s">
        <v>82</v>
      </c>
      <c r="E502" s="897" t="s">
        <v>393</v>
      </c>
      <c r="F502" s="900"/>
      <c r="G502" s="900" t="s">
        <v>3008</v>
      </c>
      <c r="H502" s="787" t="s">
        <v>3016</v>
      </c>
      <c r="I502" s="899" t="s">
        <v>2473</v>
      </c>
      <c r="J502" s="785"/>
      <c r="K502" s="899" t="s">
        <v>93</v>
      </c>
      <c r="L502" s="983" t="s">
        <v>62</v>
      </c>
    </row>
    <row r="503" spans="1:15" ht="12.9" customHeight="1">
      <c r="A503" s="781">
        <v>470</v>
      </c>
      <c r="B503" s="787">
        <v>3</v>
      </c>
      <c r="C503" s="984" t="s">
        <v>1970</v>
      </c>
      <c r="D503" s="787" t="s">
        <v>270</v>
      </c>
      <c r="E503" s="787" t="s">
        <v>393</v>
      </c>
      <c r="F503" s="900" t="s">
        <v>3008</v>
      </c>
      <c r="G503" s="900" t="s">
        <v>3032</v>
      </c>
      <c r="H503" s="787" t="s">
        <v>3037</v>
      </c>
      <c r="I503" s="899" t="s">
        <v>2968</v>
      </c>
      <c r="J503" s="785"/>
      <c r="K503" s="899" t="s">
        <v>2967</v>
      </c>
      <c r="L503" s="983" t="s">
        <v>62</v>
      </c>
      <c r="M503" s="333">
        <v>10</v>
      </c>
    </row>
    <row r="504" spans="1:15" ht="12.9" customHeight="1">
      <c r="A504" s="781">
        <v>471</v>
      </c>
      <c r="B504" s="787">
        <v>4</v>
      </c>
      <c r="C504" s="984" t="s">
        <v>1225</v>
      </c>
      <c r="D504" s="787" t="s">
        <v>1156</v>
      </c>
      <c r="E504" s="787" t="s">
        <v>55</v>
      </c>
      <c r="F504" s="900" t="s">
        <v>2975</v>
      </c>
      <c r="G504" s="787" t="s">
        <v>3016</v>
      </c>
      <c r="H504" s="787" t="s">
        <v>3037</v>
      </c>
      <c r="I504" s="899" t="s">
        <v>258</v>
      </c>
      <c r="J504" s="785"/>
      <c r="K504" s="899" t="s">
        <v>93</v>
      </c>
      <c r="L504" s="983" t="s">
        <v>62</v>
      </c>
      <c r="M504" s="333">
        <v>6</v>
      </c>
      <c r="O504" s="333" t="s">
        <v>2966</v>
      </c>
    </row>
    <row r="505" spans="1:15" ht="12.9" customHeight="1">
      <c r="A505" s="781">
        <v>472</v>
      </c>
      <c r="B505" s="787">
        <v>5</v>
      </c>
      <c r="C505" s="984" t="s">
        <v>1271</v>
      </c>
      <c r="D505" s="787" t="s">
        <v>184</v>
      </c>
      <c r="E505" s="787" t="s">
        <v>393</v>
      </c>
      <c r="F505" s="900" t="s">
        <v>3003</v>
      </c>
      <c r="G505" s="900" t="s">
        <v>3032</v>
      </c>
      <c r="H505" s="787" t="s">
        <v>3039</v>
      </c>
      <c r="I505" s="899" t="s">
        <v>2467</v>
      </c>
      <c r="J505" s="785"/>
      <c r="K505" s="899" t="s">
        <v>2428</v>
      </c>
      <c r="L505" s="983" t="s">
        <v>62</v>
      </c>
      <c r="M505" s="333">
        <v>24</v>
      </c>
    </row>
    <row r="506" spans="1:15" ht="12.9" customHeight="1">
      <c r="A506" s="781">
        <v>473</v>
      </c>
      <c r="B506" s="787">
        <v>6</v>
      </c>
      <c r="C506" s="984" t="s">
        <v>1216</v>
      </c>
      <c r="D506" s="787" t="s">
        <v>563</v>
      </c>
      <c r="E506" s="787" t="s">
        <v>55</v>
      </c>
      <c r="F506" s="900" t="s">
        <v>2978</v>
      </c>
      <c r="G506" s="900" t="s">
        <v>3012</v>
      </c>
      <c r="H506" s="787" t="s">
        <v>3043</v>
      </c>
      <c r="I506" s="899" t="s">
        <v>2962</v>
      </c>
      <c r="J506" s="785"/>
      <c r="K506" s="899" t="s">
        <v>93</v>
      </c>
      <c r="L506" s="983" t="s">
        <v>62</v>
      </c>
      <c r="M506" s="333">
        <v>9</v>
      </c>
    </row>
    <row r="507" spans="1:15" ht="12.9" customHeight="1">
      <c r="A507" s="781">
        <v>474</v>
      </c>
      <c r="B507" s="787">
        <v>7</v>
      </c>
      <c r="C507" s="984" t="s">
        <v>1272</v>
      </c>
      <c r="D507" s="787" t="s">
        <v>203</v>
      </c>
      <c r="E507" s="787" t="s">
        <v>393</v>
      </c>
      <c r="F507" s="900"/>
      <c r="G507" s="900" t="s">
        <v>3051</v>
      </c>
      <c r="H507" s="787" t="s">
        <v>3055</v>
      </c>
      <c r="I507" s="899" t="s">
        <v>2467</v>
      </c>
      <c r="J507" s="785"/>
      <c r="K507" s="899" t="s">
        <v>2428</v>
      </c>
      <c r="L507" s="983" t="s">
        <v>62</v>
      </c>
    </row>
    <row r="508" spans="1:15" ht="12.9" customHeight="1">
      <c r="A508" s="781">
        <v>475</v>
      </c>
      <c r="B508" s="787">
        <v>8</v>
      </c>
      <c r="C508" s="984" t="s">
        <v>2051</v>
      </c>
      <c r="D508" s="787" t="s">
        <v>1266</v>
      </c>
      <c r="E508" s="787" t="s">
        <v>101</v>
      </c>
      <c r="F508" s="900" t="s">
        <v>2911</v>
      </c>
      <c r="G508" s="900" t="s">
        <v>3050</v>
      </c>
      <c r="H508" s="787" t="s">
        <v>3071</v>
      </c>
      <c r="I508" s="899" t="s">
        <v>2469</v>
      </c>
      <c r="J508" s="785"/>
      <c r="K508" s="899" t="s">
        <v>2428</v>
      </c>
      <c r="L508" s="983" t="s">
        <v>62</v>
      </c>
      <c r="M508" s="333">
        <v>16</v>
      </c>
    </row>
    <row r="509" spans="1:15" ht="12.9" customHeight="1">
      <c r="A509" s="781">
        <v>476</v>
      </c>
      <c r="B509" s="787">
        <v>9</v>
      </c>
      <c r="C509" s="984" t="s">
        <v>1273</v>
      </c>
      <c r="D509" s="787" t="s">
        <v>270</v>
      </c>
      <c r="E509" s="787" t="s">
        <v>143</v>
      </c>
      <c r="F509" s="900"/>
      <c r="G509" s="900" t="s">
        <v>3081</v>
      </c>
      <c r="H509" s="787" t="s">
        <v>3092</v>
      </c>
      <c r="I509" s="899" t="s">
        <v>2467</v>
      </c>
      <c r="J509" s="785"/>
      <c r="K509" s="899" t="s">
        <v>2428</v>
      </c>
      <c r="L509" s="983" t="s">
        <v>62</v>
      </c>
      <c r="M509" s="333">
        <v>30</v>
      </c>
      <c r="N509" s="333" t="s">
        <v>3085</v>
      </c>
    </row>
    <row r="510" spans="1:15" ht="12.9" customHeight="1">
      <c r="A510" s="781">
        <v>477</v>
      </c>
      <c r="B510" s="787">
        <v>10</v>
      </c>
      <c r="C510" s="984" t="s">
        <v>1937</v>
      </c>
      <c r="D510" s="787" t="s">
        <v>82</v>
      </c>
      <c r="E510" s="787" t="s">
        <v>55</v>
      </c>
      <c r="F510" s="900"/>
      <c r="G510" s="900" t="s">
        <v>3055</v>
      </c>
      <c r="H510" s="787" t="s">
        <v>3097</v>
      </c>
      <c r="I510" s="899" t="s">
        <v>2962</v>
      </c>
      <c r="J510" s="785"/>
      <c r="K510" s="899" t="s">
        <v>93</v>
      </c>
      <c r="L510" s="983" t="s">
        <v>62</v>
      </c>
      <c r="M510" s="333">
        <v>12</v>
      </c>
      <c r="N510" s="333" t="s">
        <v>3096</v>
      </c>
    </row>
    <row r="511" spans="1:15" ht="12.9" customHeight="1">
      <c r="A511" s="781">
        <v>478</v>
      </c>
      <c r="B511" s="787">
        <v>11</v>
      </c>
      <c r="C511" s="984" t="s">
        <v>1969</v>
      </c>
      <c r="D511" s="787" t="s">
        <v>270</v>
      </c>
      <c r="E511" s="787" t="s">
        <v>393</v>
      </c>
      <c r="F511" s="900" t="s">
        <v>3050</v>
      </c>
      <c r="G511" s="900" t="s">
        <v>3077</v>
      </c>
      <c r="H511" s="787" t="s">
        <v>3097</v>
      </c>
      <c r="I511" s="899" t="s">
        <v>2968</v>
      </c>
      <c r="J511" s="785"/>
      <c r="K511" s="899" t="s">
        <v>93</v>
      </c>
      <c r="L511" s="983" t="s">
        <v>62</v>
      </c>
      <c r="M511" s="333">
        <v>20</v>
      </c>
    </row>
    <row r="512" spans="1:15" ht="12.9" customHeight="1">
      <c r="A512" s="781"/>
      <c r="B512" s="810">
        <v>45863</v>
      </c>
      <c r="C512" s="787"/>
      <c r="D512" s="787"/>
      <c r="E512" s="787"/>
      <c r="F512" s="900"/>
      <c r="G512" s="900"/>
      <c r="H512" s="787"/>
      <c r="I512" s="899"/>
      <c r="J512" s="785"/>
      <c r="K512" s="899"/>
      <c r="L512" s="899"/>
    </row>
    <row r="513" spans="1:14" ht="12.9" customHeight="1">
      <c r="A513" s="781">
        <v>479</v>
      </c>
      <c r="B513" s="787">
        <v>1</v>
      </c>
      <c r="C513" s="984" t="s">
        <v>1252</v>
      </c>
      <c r="D513" s="787" t="s">
        <v>82</v>
      </c>
      <c r="E513" s="787" t="s">
        <v>55</v>
      </c>
      <c r="F513" s="900"/>
      <c r="G513" s="900" t="s">
        <v>3081</v>
      </c>
      <c r="H513" s="787" t="s">
        <v>3117</v>
      </c>
      <c r="I513" s="899" t="s">
        <v>3019</v>
      </c>
      <c r="J513" s="785"/>
      <c r="K513" s="899" t="s">
        <v>2428</v>
      </c>
      <c r="L513" s="983" t="s">
        <v>62</v>
      </c>
    </row>
    <row r="514" spans="1:14" ht="12.9" customHeight="1">
      <c r="A514" s="781">
        <v>480</v>
      </c>
      <c r="B514" s="787">
        <v>2</v>
      </c>
      <c r="C514" s="984" t="s">
        <v>1274</v>
      </c>
      <c r="D514" s="787" t="s">
        <v>203</v>
      </c>
      <c r="E514" s="787" t="s">
        <v>143</v>
      </c>
      <c r="F514" s="900" t="s">
        <v>3097</v>
      </c>
      <c r="G514" s="900" t="s">
        <v>3112</v>
      </c>
      <c r="H514" s="787" t="s">
        <v>3128</v>
      </c>
      <c r="I514" s="899" t="s">
        <v>2467</v>
      </c>
      <c r="J514" s="785"/>
      <c r="K514" s="899" t="s">
        <v>3167</v>
      </c>
      <c r="L514" s="983" t="s">
        <v>62</v>
      </c>
      <c r="M514" s="333">
        <v>30</v>
      </c>
    </row>
    <row r="515" spans="1:14" ht="12.9" customHeight="1">
      <c r="A515" s="781">
        <v>481</v>
      </c>
      <c r="B515" s="787">
        <v>3</v>
      </c>
      <c r="C515" s="984" t="s">
        <v>2060</v>
      </c>
      <c r="D515" s="787" t="s">
        <v>64</v>
      </c>
      <c r="E515" s="787" t="s">
        <v>101</v>
      </c>
      <c r="F515" s="900" t="s">
        <v>3016</v>
      </c>
      <c r="G515" s="900" t="s">
        <v>3081</v>
      </c>
      <c r="H515" s="787" t="s">
        <v>3128</v>
      </c>
      <c r="I515" s="899" t="s">
        <v>3121</v>
      </c>
      <c r="J515" s="785"/>
      <c r="K515" s="899" t="s">
        <v>2428</v>
      </c>
      <c r="L515" s="983" t="s">
        <v>62</v>
      </c>
      <c r="M515" s="333">
        <v>15</v>
      </c>
      <c r="N515" s="333" t="s">
        <v>3083</v>
      </c>
    </row>
    <row r="516" spans="1:14" ht="12.9" customHeight="1">
      <c r="A516" s="781">
        <v>482</v>
      </c>
      <c r="B516" s="787">
        <v>4</v>
      </c>
      <c r="C516" s="984" t="s">
        <v>1941</v>
      </c>
      <c r="D516" s="787" t="s">
        <v>64</v>
      </c>
      <c r="E516" s="787" t="s">
        <v>55</v>
      </c>
      <c r="F516" s="900" t="s">
        <v>3054</v>
      </c>
      <c r="G516" s="900" t="s">
        <v>3115</v>
      </c>
      <c r="H516" s="787" t="s">
        <v>3128</v>
      </c>
      <c r="I516" s="899" t="s">
        <v>3109</v>
      </c>
      <c r="J516" s="785"/>
      <c r="K516" s="899" t="s">
        <v>1675</v>
      </c>
      <c r="L516" s="983" t="s">
        <v>62</v>
      </c>
      <c r="M516" s="333">
        <v>10</v>
      </c>
    </row>
    <row r="517" spans="1:14" ht="12.9" customHeight="1">
      <c r="A517" s="781">
        <v>483</v>
      </c>
      <c r="B517" s="787">
        <v>5</v>
      </c>
      <c r="C517" s="984" t="s">
        <v>2014</v>
      </c>
      <c r="D517" s="787" t="s">
        <v>82</v>
      </c>
      <c r="E517" s="787" t="s">
        <v>55</v>
      </c>
      <c r="F517" s="900" t="s">
        <v>3105</v>
      </c>
      <c r="G517" s="900" t="s">
        <v>2914</v>
      </c>
      <c r="H517" s="787" t="s">
        <v>3138</v>
      </c>
      <c r="I517" s="899" t="s">
        <v>2467</v>
      </c>
      <c r="J517" s="785"/>
      <c r="K517" s="899" t="s">
        <v>2967</v>
      </c>
      <c r="L517" s="983" t="s">
        <v>62</v>
      </c>
    </row>
    <row r="518" spans="1:14" ht="12.9" customHeight="1">
      <c r="A518" s="781">
        <v>484</v>
      </c>
      <c r="B518" s="787">
        <v>6</v>
      </c>
      <c r="C518" s="984" t="s">
        <v>2040</v>
      </c>
      <c r="D518" s="787" t="s">
        <v>1279</v>
      </c>
      <c r="E518" s="787" t="s">
        <v>55</v>
      </c>
      <c r="F518" s="900" t="s">
        <v>3027</v>
      </c>
      <c r="G518" s="900" t="s">
        <v>3112</v>
      </c>
      <c r="H518" s="787" t="s">
        <v>3140</v>
      </c>
      <c r="I518" s="899" t="s">
        <v>2992</v>
      </c>
      <c r="J518" s="785"/>
      <c r="K518" s="899" t="s">
        <v>2967</v>
      </c>
      <c r="L518" s="983" t="s">
        <v>62</v>
      </c>
      <c r="M518" s="333">
        <v>11</v>
      </c>
      <c r="N518" s="333" t="s">
        <v>3086</v>
      </c>
    </row>
    <row r="519" spans="1:14" ht="12.9" customHeight="1">
      <c r="A519" s="781">
        <v>485</v>
      </c>
      <c r="B519" s="787">
        <v>7</v>
      </c>
      <c r="C519" s="984" t="s">
        <v>2039</v>
      </c>
      <c r="D519" s="787" t="s">
        <v>3048</v>
      </c>
      <c r="E519" s="787" t="s">
        <v>55</v>
      </c>
      <c r="F519" s="900" t="s">
        <v>3043</v>
      </c>
      <c r="G519" s="787" t="s">
        <v>3140</v>
      </c>
      <c r="H519" s="787" t="s">
        <v>3161</v>
      </c>
      <c r="I519" s="899" t="s">
        <v>2992</v>
      </c>
      <c r="J519" s="785"/>
      <c r="K519" s="899" t="s">
        <v>2967</v>
      </c>
      <c r="L519" s="983" t="s">
        <v>62</v>
      </c>
    </row>
    <row r="520" spans="1:14" ht="12.9" customHeight="1">
      <c r="A520" s="781">
        <v>486</v>
      </c>
      <c r="B520" s="787">
        <v>8</v>
      </c>
      <c r="C520" s="984" t="s">
        <v>2013</v>
      </c>
      <c r="D520" s="787" t="s">
        <v>122</v>
      </c>
      <c r="E520" s="787" t="s">
        <v>143</v>
      </c>
      <c r="F520" s="900"/>
      <c r="G520" s="787" t="s">
        <v>3142</v>
      </c>
      <c r="H520" s="787" t="s">
        <v>3164</v>
      </c>
      <c r="I520" s="899" t="s">
        <v>2997</v>
      </c>
      <c r="J520" s="785"/>
      <c r="K520" s="899" t="s">
        <v>2967</v>
      </c>
      <c r="L520" s="983" t="s">
        <v>62</v>
      </c>
      <c r="M520" s="333">
        <v>7</v>
      </c>
    </row>
    <row r="521" spans="1:14" ht="12.9" customHeight="1">
      <c r="A521" s="781">
        <v>487</v>
      </c>
      <c r="B521" s="787">
        <v>9</v>
      </c>
      <c r="C521" s="984" t="s">
        <v>2015</v>
      </c>
      <c r="D521" s="787" t="s">
        <v>64</v>
      </c>
      <c r="E521" s="787" t="s">
        <v>55</v>
      </c>
      <c r="F521" s="900"/>
      <c r="G521" s="900" t="s">
        <v>3164</v>
      </c>
      <c r="H521" s="787" t="s">
        <v>3180</v>
      </c>
      <c r="I521" s="899" t="s">
        <v>2467</v>
      </c>
      <c r="J521" s="785"/>
      <c r="K521" s="899"/>
      <c r="L521" s="983" t="s">
        <v>62</v>
      </c>
    </row>
    <row r="522" spans="1:14" ht="12.9" customHeight="1">
      <c r="A522" s="781">
        <v>488</v>
      </c>
      <c r="B522" s="787">
        <v>10</v>
      </c>
      <c r="C522" s="984" t="s">
        <v>1224</v>
      </c>
      <c r="D522" s="787" t="s">
        <v>1156</v>
      </c>
      <c r="E522" s="787" t="s">
        <v>55</v>
      </c>
      <c r="F522" s="900"/>
      <c r="G522" s="900" t="s">
        <v>3138</v>
      </c>
      <c r="H522" s="787" t="s">
        <v>3180</v>
      </c>
      <c r="I522" s="899" t="s">
        <v>2473</v>
      </c>
      <c r="J522" s="785"/>
      <c r="K522" s="899"/>
      <c r="L522" s="983" t="s">
        <v>62</v>
      </c>
    </row>
    <row r="523" spans="1:14" ht="12.9" customHeight="1">
      <c r="A523" s="781">
        <v>489</v>
      </c>
      <c r="B523" s="787">
        <v>11</v>
      </c>
      <c r="C523" s="984" t="s">
        <v>1947</v>
      </c>
      <c r="D523" s="787" t="s">
        <v>82</v>
      </c>
      <c r="E523" s="787" t="s">
        <v>55</v>
      </c>
      <c r="F523" s="900" t="s">
        <v>3124</v>
      </c>
      <c r="G523" s="900" t="s">
        <v>3138</v>
      </c>
      <c r="H523" s="787" t="s">
        <v>3180</v>
      </c>
      <c r="I523" s="899" t="s">
        <v>2473</v>
      </c>
      <c r="J523" s="785"/>
      <c r="K523" s="899"/>
      <c r="L523" s="983" t="s">
        <v>62</v>
      </c>
    </row>
    <row r="524" spans="1:14" ht="12.9" customHeight="1">
      <c r="A524" s="781">
        <v>490</v>
      </c>
      <c r="B524" s="787">
        <v>12</v>
      </c>
      <c r="C524" s="984" t="s">
        <v>3166</v>
      </c>
      <c r="D524" s="787" t="s">
        <v>82</v>
      </c>
      <c r="E524" s="787" t="s">
        <v>393</v>
      </c>
      <c r="F524" s="900" t="s">
        <v>3164</v>
      </c>
      <c r="G524" s="900" t="s">
        <v>3172</v>
      </c>
      <c r="H524" s="787" t="s">
        <v>3182</v>
      </c>
      <c r="I524" s="899" t="s">
        <v>2467</v>
      </c>
      <c r="J524" s="785"/>
      <c r="K524" s="899"/>
      <c r="L524" s="983" t="s">
        <v>62</v>
      </c>
    </row>
    <row r="525" spans="1:14" ht="12.9" customHeight="1">
      <c r="A525" s="781">
        <v>491</v>
      </c>
      <c r="B525" s="787">
        <v>13</v>
      </c>
      <c r="C525" s="984" t="s">
        <v>2016</v>
      </c>
      <c r="D525" s="787" t="s">
        <v>64</v>
      </c>
      <c r="E525" s="787" t="s">
        <v>55</v>
      </c>
      <c r="F525" s="900"/>
      <c r="G525" s="900" t="s">
        <v>3182</v>
      </c>
      <c r="H525" s="787" t="s">
        <v>3186</v>
      </c>
      <c r="I525" s="899" t="s">
        <v>2467</v>
      </c>
      <c r="J525" s="785"/>
      <c r="K525" s="899"/>
      <c r="L525" s="983" t="s">
        <v>62</v>
      </c>
    </row>
    <row r="526" spans="1:14" ht="12.9" customHeight="1">
      <c r="A526" s="781">
        <v>492</v>
      </c>
      <c r="B526" s="787">
        <v>14</v>
      </c>
      <c r="C526" s="984" t="s">
        <v>1939</v>
      </c>
      <c r="D526" s="787" t="s">
        <v>64</v>
      </c>
      <c r="E526" s="787" t="s">
        <v>55</v>
      </c>
      <c r="F526" s="900" t="s">
        <v>3124</v>
      </c>
      <c r="G526" s="900" t="s">
        <v>3172</v>
      </c>
      <c r="H526" s="787" t="s">
        <v>3195</v>
      </c>
      <c r="I526" s="899" t="s">
        <v>3109</v>
      </c>
      <c r="J526" s="785"/>
      <c r="K526" s="899"/>
      <c r="L526" s="983" t="s">
        <v>62</v>
      </c>
    </row>
    <row r="527" spans="1:14" ht="12.9" customHeight="1">
      <c r="A527" s="781">
        <v>493</v>
      </c>
      <c r="B527" s="787">
        <v>15</v>
      </c>
      <c r="C527" s="984" t="s">
        <v>2021</v>
      </c>
      <c r="D527" s="787" t="s">
        <v>64</v>
      </c>
      <c r="E527" s="787" t="s">
        <v>55</v>
      </c>
      <c r="F527" s="900" t="s">
        <v>3124</v>
      </c>
      <c r="G527" s="900" t="s">
        <v>3182</v>
      </c>
      <c r="H527" s="787" t="s">
        <v>3208</v>
      </c>
      <c r="I527" s="899" t="s">
        <v>2997</v>
      </c>
      <c r="J527" s="785"/>
      <c r="K527" s="899"/>
      <c r="L527" s="983" t="s">
        <v>62</v>
      </c>
    </row>
    <row r="528" spans="1:14" ht="12.9" customHeight="1">
      <c r="A528" s="781">
        <v>494</v>
      </c>
      <c r="B528" s="787">
        <v>16</v>
      </c>
      <c r="C528" s="984" t="s">
        <v>2022</v>
      </c>
      <c r="D528" s="787" t="s">
        <v>82</v>
      </c>
      <c r="E528" s="787" t="s">
        <v>55</v>
      </c>
      <c r="F528" s="900"/>
      <c r="G528" s="900"/>
      <c r="H528" s="787" t="s">
        <v>3214</v>
      </c>
      <c r="I528" s="899" t="s">
        <v>2997</v>
      </c>
      <c r="J528" s="785"/>
      <c r="K528" s="899"/>
      <c r="L528" s="983" t="s">
        <v>62</v>
      </c>
    </row>
    <row r="529" spans="1:19" ht="12.9" customHeight="1">
      <c r="A529" s="781">
        <v>495</v>
      </c>
      <c r="B529" s="787">
        <v>17</v>
      </c>
      <c r="C529" s="984" t="s">
        <v>1222</v>
      </c>
      <c r="D529" s="787" t="s">
        <v>64</v>
      </c>
      <c r="E529" s="787" t="s">
        <v>55</v>
      </c>
      <c r="F529" s="900" t="s">
        <v>3054</v>
      </c>
      <c r="G529" s="787" t="s">
        <v>3195</v>
      </c>
      <c r="H529" s="335" t="s">
        <v>3222</v>
      </c>
      <c r="I529" s="899" t="s">
        <v>3193</v>
      </c>
      <c r="J529" s="785"/>
      <c r="K529" s="899" t="s">
        <v>93</v>
      </c>
      <c r="L529" s="983" t="s">
        <v>62</v>
      </c>
      <c r="N529" s="333" t="s">
        <v>3096</v>
      </c>
    </row>
    <row r="530" spans="1:19" ht="12.9" customHeight="1">
      <c r="A530" s="781">
        <v>496</v>
      </c>
      <c r="B530" s="787">
        <v>18</v>
      </c>
      <c r="C530" s="984" t="s">
        <v>1221</v>
      </c>
      <c r="D530" s="787" t="s">
        <v>82</v>
      </c>
      <c r="E530" s="787" t="s">
        <v>55</v>
      </c>
      <c r="F530" s="900" t="s">
        <v>3050</v>
      </c>
      <c r="G530" s="787" t="s">
        <v>3195</v>
      </c>
      <c r="H530" s="335" t="s">
        <v>3226</v>
      </c>
      <c r="I530" s="899" t="s">
        <v>2473</v>
      </c>
      <c r="J530" s="785"/>
      <c r="K530" s="899" t="s">
        <v>93</v>
      </c>
      <c r="L530" s="983" t="s">
        <v>62</v>
      </c>
      <c r="N530" s="333" t="s">
        <v>3212</v>
      </c>
    </row>
    <row r="531" spans="1:19" ht="12.9" customHeight="1">
      <c r="A531" s="781">
        <v>497</v>
      </c>
      <c r="B531" s="787">
        <v>19</v>
      </c>
      <c r="C531" s="984" t="s">
        <v>1226</v>
      </c>
      <c r="D531" s="787" t="s">
        <v>64</v>
      </c>
      <c r="E531" s="787" t="s">
        <v>55</v>
      </c>
      <c r="F531" s="900" t="s">
        <v>3186</v>
      </c>
      <c r="G531" s="900"/>
      <c r="H531" s="787" t="s">
        <v>3235</v>
      </c>
      <c r="I531" s="899" t="s">
        <v>2473</v>
      </c>
      <c r="J531" s="785"/>
      <c r="K531" s="899"/>
      <c r="L531" s="983" t="s">
        <v>62</v>
      </c>
      <c r="N531" s="333" t="s">
        <v>3096</v>
      </c>
    </row>
    <row r="532" spans="1:19" ht="12.9" customHeight="1">
      <c r="A532" s="781">
        <v>498</v>
      </c>
      <c r="B532" s="787">
        <v>20</v>
      </c>
      <c r="C532" s="984" t="s">
        <v>1217</v>
      </c>
      <c r="D532" s="787" t="s">
        <v>1186</v>
      </c>
      <c r="E532" s="787" t="s">
        <v>55</v>
      </c>
      <c r="F532" s="900" t="s">
        <v>3124</v>
      </c>
      <c r="G532" s="900" t="s">
        <v>3140</v>
      </c>
      <c r="H532" s="787" t="s">
        <v>3235</v>
      </c>
      <c r="I532" s="899" t="s">
        <v>2962</v>
      </c>
      <c r="J532" s="785"/>
      <c r="K532" s="899"/>
      <c r="L532" s="983" t="s">
        <v>3232</v>
      </c>
      <c r="N532" s="333">
        <v>4</v>
      </c>
      <c r="P532" s="333" t="s">
        <v>3238</v>
      </c>
    </row>
    <row r="533" spans="1:19" ht="12.9" customHeight="1">
      <c r="A533" s="781"/>
      <c r="B533" s="810">
        <v>45894</v>
      </c>
      <c r="C533" s="787"/>
      <c r="D533" s="787"/>
      <c r="E533" s="787"/>
      <c r="F533" s="900"/>
      <c r="G533" s="900"/>
      <c r="H533" s="787"/>
      <c r="I533" s="899"/>
      <c r="J533" s="785"/>
      <c r="K533" s="899"/>
      <c r="L533" s="899"/>
    </row>
    <row r="534" spans="1:19" ht="12.9" customHeight="1">
      <c r="A534" s="781">
        <v>499</v>
      </c>
      <c r="B534" s="787">
        <v>1</v>
      </c>
      <c r="C534" s="984" t="s">
        <v>2024</v>
      </c>
      <c r="D534" s="787" t="s">
        <v>231</v>
      </c>
      <c r="E534" s="787" t="s">
        <v>101</v>
      </c>
      <c r="F534" s="900"/>
      <c r="G534" s="900" t="s">
        <v>3226</v>
      </c>
      <c r="H534" s="787" t="s">
        <v>3271</v>
      </c>
      <c r="I534" s="899" t="s">
        <v>2997</v>
      </c>
      <c r="J534" s="785"/>
      <c r="K534" s="899"/>
      <c r="L534" s="983" t="s">
        <v>62</v>
      </c>
    </row>
    <row r="535" spans="1:19" ht="12.9" customHeight="1">
      <c r="A535" s="781">
        <v>500</v>
      </c>
      <c r="B535" s="787">
        <v>2</v>
      </c>
      <c r="C535" s="984" t="s">
        <v>1968</v>
      </c>
      <c r="D535" s="787" t="s">
        <v>54</v>
      </c>
      <c r="E535" s="787" t="s">
        <v>143</v>
      </c>
      <c r="F535" s="900" t="s">
        <v>3055</v>
      </c>
      <c r="G535" s="900" t="s">
        <v>3296</v>
      </c>
      <c r="H535" s="787" t="s">
        <v>3363</v>
      </c>
      <c r="I535" s="899" t="s">
        <v>3304</v>
      </c>
      <c r="J535" s="785"/>
      <c r="K535" s="899" t="s">
        <v>93</v>
      </c>
      <c r="L535" s="983" t="s">
        <v>62</v>
      </c>
      <c r="M535" s="333">
        <v>15</v>
      </c>
      <c r="N535" s="333" t="s">
        <v>1377</v>
      </c>
    </row>
    <row r="536" spans="1:19" ht="12.9" customHeight="1">
      <c r="A536" s="781">
        <v>501</v>
      </c>
      <c r="B536" s="787">
        <v>3</v>
      </c>
      <c r="C536" s="984" t="s">
        <v>1963</v>
      </c>
      <c r="D536" s="787" t="s">
        <v>64</v>
      </c>
      <c r="E536" s="787" t="s">
        <v>55</v>
      </c>
      <c r="F536" s="900" t="s">
        <v>3288</v>
      </c>
      <c r="G536" s="900" t="s">
        <v>3368</v>
      </c>
      <c r="H536" s="787" t="s">
        <v>3373</v>
      </c>
      <c r="I536" s="899" t="s">
        <v>2473</v>
      </c>
      <c r="J536" s="785"/>
      <c r="K536" s="899" t="s">
        <v>93</v>
      </c>
      <c r="L536" s="983" t="s">
        <v>62</v>
      </c>
      <c r="M536" s="333" t="s">
        <v>3376</v>
      </c>
    </row>
    <row r="537" spans="1:19" ht="12.9" customHeight="1">
      <c r="A537" s="781">
        <v>502</v>
      </c>
      <c r="B537" s="787">
        <v>4</v>
      </c>
      <c r="C537" s="804" t="s">
        <v>2062</v>
      </c>
      <c r="D537" s="787" t="s">
        <v>54</v>
      </c>
      <c r="E537" s="787" t="s">
        <v>55</v>
      </c>
      <c r="F537" s="900" t="s">
        <v>3368</v>
      </c>
      <c r="G537" s="900" t="s">
        <v>3373</v>
      </c>
      <c r="H537" s="787" t="s">
        <v>3380</v>
      </c>
      <c r="I537" s="899" t="s">
        <v>2469</v>
      </c>
      <c r="J537" s="785"/>
      <c r="K537" s="899" t="s">
        <v>3381</v>
      </c>
      <c r="L537" s="983" t="s">
        <v>62</v>
      </c>
      <c r="M537" s="333">
        <v>20</v>
      </c>
      <c r="N537" s="333" t="s">
        <v>3096</v>
      </c>
      <c r="R537" s="333" t="s">
        <v>2038</v>
      </c>
      <c r="S537" s="333" t="s">
        <v>3031</v>
      </c>
    </row>
    <row r="538" spans="1:19" ht="12.9" customHeight="1">
      <c r="A538" s="781">
        <v>503</v>
      </c>
      <c r="B538" s="787">
        <v>5</v>
      </c>
      <c r="C538" s="1117" t="s">
        <v>2017</v>
      </c>
      <c r="D538" s="307" t="s">
        <v>64</v>
      </c>
      <c r="E538" s="307" t="s">
        <v>393</v>
      </c>
      <c r="F538" s="307" t="s">
        <v>3382</v>
      </c>
      <c r="G538" s="306" t="s">
        <v>3388</v>
      </c>
      <c r="H538" s="307" t="s">
        <v>3390</v>
      </c>
      <c r="I538" s="307" t="s">
        <v>2467</v>
      </c>
      <c r="J538" s="386"/>
      <c r="K538" s="307"/>
      <c r="L538" s="983" t="s">
        <v>62</v>
      </c>
    </row>
    <row r="539" spans="1:19" ht="12.9" customHeight="1">
      <c r="A539" s="781">
        <v>504</v>
      </c>
      <c r="B539" s="787">
        <v>6</v>
      </c>
      <c r="C539" s="1117" t="s">
        <v>2019</v>
      </c>
      <c r="D539" s="307" t="s">
        <v>64</v>
      </c>
      <c r="E539" s="307" t="s">
        <v>55</v>
      </c>
      <c r="F539" s="307" t="s">
        <v>3388</v>
      </c>
      <c r="G539" s="306" t="s">
        <v>3396</v>
      </c>
      <c r="H539" s="307" t="s">
        <v>3223</v>
      </c>
      <c r="I539" s="307" t="s">
        <v>2467</v>
      </c>
      <c r="J539" s="386"/>
      <c r="K539" s="307"/>
      <c r="L539" s="983" t="s">
        <v>62</v>
      </c>
    </row>
    <row r="540" spans="1:19" ht="12.9" customHeight="1">
      <c r="A540" s="781">
        <v>505</v>
      </c>
      <c r="B540" s="787">
        <v>7</v>
      </c>
      <c r="C540" s="1117" t="s">
        <v>2018</v>
      </c>
      <c r="D540" s="307" t="s">
        <v>64</v>
      </c>
      <c r="E540" s="307" t="s">
        <v>55</v>
      </c>
      <c r="F540" s="307" t="s">
        <v>3223</v>
      </c>
      <c r="G540" s="306" t="s">
        <v>3398</v>
      </c>
      <c r="H540" s="307" t="s">
        <v>3401</v>
      </c>
      <c r="I540" s="307" t="s">
        <v>2467</v>
      </c>
      <c r="J540" s="386"/>
      <c r="K540" s="307" t="s">
        <v>323</v>
      </c>
      <c r="L540" s="983" t="s">
        <v>62</v>
      </c>
    </row>
    <row r="541" spans="1:19" ht="12.9" customHeight="1">
      <c r="A541" s="781"/>
      <c r="B541" s="810">
        <v>45925</v>
      </c>
      <c r="C541" s="787"/>
      <c r="D541" s="787"/>
      <c r="E541" s="787"/>
      <c r="F541" s="900"/>
      <c r="G541" s="900"/>
      <c r="H541" s="787"/>
      <c r="I541" s="899"/>
      <c r="J541" s="785"/>
      <c r="K541" s="899"/>
      <c r="L541" s="899"/>
    </row>
    <row r="542" spans="1:19" ht="12.9" customHeight="1">
      <c r="A542" s="781">
        <v>506</v>
      </c>
      <c r="B542" s="787">
        <v>1</v>
      </c>
      <c r="C542" s="1117" t="s">
        <v>1962</v>
      </c>
      <c r="D542" s="307" t="s">
        <v>64</v>
      </c>
      <c r="E542" s="307" t="s">
        <v>55</v>
      </c>
      <c r="F542" s="307" t="s">
        <v>3399</v>
      </c>
      <c r="G542" s="306" t="s">
        <v>2954</v>
      </c>
      <c r="H542" s="307" t="s">
        <v>3403</v>
      </c>
      <c r="I542" s="307" t="s">
        <v>2473</v>
      </c>
      <c r="J542" s="386"/>
      <c r="K542" s="307"/>
      <c r="L542" s="983" t="s">
        <v>62</v>
      </c>
    </row>
    <row r="543" spans="1:19" ht="12.9" customHeight="1">
      <c r="A543" s="781">
        <v>507</v>
      </c>
      <c r="B543" s="787">
        <v>2</v>
      </c>
      <c r="C543" s="1117" t="s">
        <v>2023</v>
      </c>
      <c r="D543" s="307" t="s">
        <v>64</v>
      </c>
      <c r="E543" s="307" t="s">
        <v>143</v>
      </c>
      <c r="F543" s="307"/>
      <c r="G543" s="306" t="s">
        <v>3401</v>
      </c>
      <c r="H543" s="307" t="s">
        <v>3404</v>
      </c>
      <c r="I543" s="307" t="s">
        <v>2467</v>
      </c>
      <c r="J543" s="386"/>
      <c r="K543" s="307" t="s">
        <v>323</v>
      </c>
      <c r="L543" s="983" t="s">
        <v>62</v>
      </c>
    </row>
    <row r="544" spans="1:19" ht="12.9" customHeight="1">
      <c r="A544" s="781">
        <v>508</v>
      </c>
      <c r="B544" s="787">
        <v>3</v>
      </c>
      <c r="C544" s="1117" t="s">
        <v>1229</v>
      </c>
      <c r="D544" s="307" t="s">
        <v>264</v>
      </c>
      <c r="E544" s="307" t="s">
        <v>393</v>
      </c>
      <c r="F544" s="307" t="s">
        <v>3390</v>
      </c>
      <c r="G544" s="306" t="s">
        <v>3393</v>
      </c>
      <c r="H544" s="306" t="s">
        <v>3422</v>
      </c>
      <c r="I544" s="307" t="s">
        <v>838</v>
      </c>
      <c r="J544" s="386"/>
      <c r="K544" s="307" t="s">
        <v>93</v>
      </c>
      <c r="L544" s="983" t="s">
        <v>62</v>
      </c>
      <c r="M544" s="333" t="s">
        <v>3415</v>
      </c>
    </row>
    <row r="545" spans="1:15" ht="12.9" customHeight="1">
      <c r="A545" s="781">
        <v>509</v>
      </c>
      <c r="B545" s="787">
        <v>4</v>
      </c>
      <c r="C545" s="1117" t="s">
        <v>2025</v>
      </c>
      <c r="D545" s="307" t="s">
        <v>54</v>
      </c>
      <c r="E545" s="307" t="s">
        <v>55</v>
      </c>
      <c r="F545" s="307" t="s">
        <v>3413</v>
      </c>
      <c r="G545" s="306" t="s">
        <v>3426</v>
      </c>
      <c r="H545" s="307" t="s">
        <v>3437</v>
      </c>
      <c r="I545" s="307" t="s">
        <v>2467</v>
      </c>
      <c r="J545" s="386"/>
      <c r="K545" s="307" t="s">
        <v>323</v>
      </c>
      <c r="L545" s="983" t="s">
        <v>62</v>
      </c>
    </row>
    <row r="546" spans="1:15" ht="12.9" customHeight="1">
      <c r="A546" s="781">
        <v>510</v>
      </c>
      <c r="B546" s="787">
        <v>5</v>
      </c>
      <c r="C546" s="1117" t="s">
        <v>1961</v>
      </c>
      <c r="D546" s="307" t="s">
        <v>64</v>
      </c>
      <c r="E546" s="307" t="s">
        <v>55</v>
      </c>
      <c r="F546" s="307" t="s">
        <v>3398</v>
      </c>
      <c r="G546" s="306" t="s">
        <v>3445</v>
      </c>
      <c r="H546" s="307" t="s">
        <v>3450</v>
      </c>
      <c r="I546" s="307" t="s">
        <v>2473</v>
      </c>
      <c r="J546" s="386"/>
      <c r="K546" s="307" t="s">
        <v>93</v>
      </c>
      <c r="L546" s="983" t="s">
        <v>62</v>
      </c>
      <c r="M546" s="333" t="s">
        <v>3416</v>
      </c>
    </row>
    <row r="547" spans="1:15" ht="12.9" customHeight="1">
      <c r="A547" s="781">
        <v>511</v>
      </c>
      <c r="B547" s="787">
        <v>6</v>
      </c>
      <c r="C547" s="1117" t="s">
        <v>2020</v>
      </c>
      <c r="D547" s="307" t="s">
        <v>54</v>
      </c>
      <c r="E547" s="307" t="s">
        <v>55</v>
      </c>
      <c r="F547" s="307" t="s">
        <v>3455</v>
      </c>
      <c r="G547" s="306" t="s">
        <v>3458</v>
      </c>
      <c r="H547" s="307" t="s">
        <v>3461</v>
      </c>
      <c r="I547" s="307" t="s">
        <v>2467</v>
      </c>
      <c r="J547" s="386"/>
      <c r="K547" s="307" t="s">
        <v>323</v>
      </c>
      <c r="L547" s="983" t="s">
        <v>62</v>
      </c>
    </row>
    <row r="548" spans="1:15" ht="12.9" customHeight="1">
      <c r="A548" s="781">
        <v>512</v>
      </c>
      <c r="B548" s="787">
        <v>7</v>
      </c>
      <c r="C548" s="1117" t="s">
        <v>1219</v>
      </c>
      <c r="D548" s="307" t="s">
        <v>264</v>
      </c>
      <c r="E548" s="307" t="s">
        <v>55</v>
      </c>
      <c r="F548" s="307"/>
      <c r="G548" s="306" t="s">
        <v>3454</v>
      </c>
      <c r="H548" s="307" t="s">
        <v>3461</v>
      </c>
      <c r="I548" s="307" t="s">
        <v>3109</v>
      </c>
      <c r="J548" s="386"/>
      <c r="K548" s="307"/>
      <c r="L548" s="983" t="s">
        <v>62</v>
      </c>
    </row>
    <row r="549" spans="1:15" ht="12.9" customHeight="1">
      <c r="A549" s="781">
        <v>513</v>
      </c>
      <c r="B549" s="787">
        <v>8</v>
      </c>
      <c r="C549" s="1117" t="s">
        <v>1935</v>
      </c>
      <c r="D549" s="1132" t="s">
        <v>82</v>
      </c>
      <c r="E549" s="647" t="s">
        <v>55</v>
      </c>
      <c r="F549" s="647"/>
      <c r="G549" s="859" t="s">
        <v>3055</v>
      </c>
      <c r="H549" s="647" t="s">
        <v>3475</v>
      </c>
      <c r="I549" s="647" t="s">
        <v>2473</v>
      </c>
      <c r="J549" s="1133"/>
      <c r="K549" s="647" t="s">
        <v>93</v>
      </c>
      <c r="L549" s="983" t="s">
        <v>3474</v>
      </c>
      <c r="O549" s="333" t="s">
        <v>3476</v>
      </c>
    </row>
    <row r="550" spans="1:15" ht="12.9" customHeight="1">
      <c r="A550" s="781"/>
      <c r="B550" s="810">
        <v>45955</v>
      </c>
      <c r="C550" s="1132"/>
      <c r="D550" s="1132"/>
      <c r="E550" s="647"/>
      <c r="F550" s="647"/>
      <c r="G550" s="859"/>
      <c r="H550" s="647"/>
      <c r="I550" s="647"/>
      <c r="J550" s="1133"/>
      <c r="K550" s="647"/>
      <c r="L550" s="647"/>
    </row>
    <row r="551" spans="1:15" ht="12.9" customHeight="1">
      <c r="A551" s="781">
        <v>514</v>
      </c>
      <c r="B551" s="787">
        <v>1</v>
      </c>
      <c r="C551" s="1117" t="s">
        <v>1228</v>
      </c>
      <c r="D551" s="1132" t="s">
        <v>270</v>
      </c>
      <c r="E551" s="647" t="s">
        <v>393</v>
      </c>
      <c r="F551" s="647" t="s">
        <v>3461</v>
      </c>
      <c r="G551" s="859" t="s">
        <v>3472</v>
      </c>
      <c r="H551" s="647" t="s">
        <v>3489</v>
      </c>
      <c r="I551" s="647" t="s">
        <v>838</v>
      </c>
      <c r="J551" s="1133"/>
      <c r="K551" s="647" t="s">
        <v>93</v>
      </c>
      <c r="L551" s="983" t="s">
        <v>62</v>
      </c>
    </row>
    <row r="552" spans="1:15" ht="12.9" customHeight="1">
      <c r="A552" s="647">
        <v>515</v>
      </c>
      <c r="B552" s="647">
        <v>2</v>
      </c>
      <c r="C552" s="1117" t="s">
        <v>2032</v>
      </c>
      <c r="D552" s="28" t="s">
        <v>486</v>
      </c>
      <c r="E552" s="647" t="s">
        <v>55</v>
      </c>
      <c r="F552" s="647" t="s">
        <v>3485</v>
      </c>
      <c r="G552" s="859" t="s">
        <v>3494</v>
      </c>
      <c r="H552" s="647" t="s">
        <v>3497</v>
      </c>
      <c r="I552" s="647" t="s">
        <v>3484</v>
      </c>
      <c r="J552" s="1133"/>
      <c r="K552" s="647"/>
      <c r="L552" s="983" t="s">
        <v>62</v>
      </c>
    </row>
    <row r="553" spans="1:15" ht="12.9" customHeight="1">
      <c r="A553" s="781">
        <v>516</v>
      </c>
      <c r="B553" s="787">
        <v>3</v>
      </c>
      <c r="C553" s="1117" t="s">
        <v>2034</v>
      </c>
      <c r="D553" s="1132" t="s">
        <v>270</v>
      </c>
      <c r="E553" s="647" t="s">
        <v>143</v>
      </c>
      <c r="F553" s="647" t="s">
        <v>3486</v>
      </c>
      <c r="G553" s="859" t="s">
        <v>3487</v>
      </c>
      <c r="H553" s="647" t="s">
        <v>3505</v>
      </c>
      <c r="I553" s="647" t="s">
        <v>3484</v>
      </c>
      <c r="J553" s="1133"/>
      <c r="K553" s="647"/>
      <c r="L553" s="983" t="s">
        <v>62</v>
      </c>
    </row>
    <row r="554" spans="1:15" ht="12.9" customHeight="1">
      <c r="A554" s="781">
        <v>517</v>
      </c>
      <c r="B554" s="787">
        <v>4</v>
      </c>
      <c r="C554" s="1117" t="s">
        <v>1220</v>
      </c>
      <c r="D554" s="1132" t="s">
        <v>64</v>
      </c>
      <c r="E554" s="647" t="s">
        <v>55</v>
      </c>
      <c r="F554" s="647" t="s">
        <v>3489</v>
      </c>
      <c r="G554" s="859" t="s">
        <v>3498</v>
      </c>
      <c r="H554" s="647" t="s">
        <v>3510</v>
      </c>
      <c r="I554" s="647" t="s">
        <v>2473</v>
      </c>
      <c r="J554" s="1133"/>
      <c r="K554" s="647" t="s">
        <v>93</v>
      </c>
      <c r="L554" s="983" t="s">
        <v>62</v>
      </c>
    </row>
    <row r="555" spans="1:15" ht="12.9" customHeight="1">
      <c r="A555" s="647">
        <v>518</v>
      </c>
      <c r="B555" s="647">
        <v>5</v>
      </c>
      <c r="C555" s="1117" t="s">
        <v>2009</v>
      </c>
      <c r="D555" s="1132" t="s">
        <v>64</v>
      </c>
      <c r="E555" s="647" t="s">
        <v>55</v>
      </c>
      <c r="F555" s="647" t="s">
        <v>3510</v>
      </c>
      <c r="G555" s="859" t="s">
        <v>3516</v>
      </c>
      <c r="H555" s="647" t="s">
        <v>3518</v>
      </c>
      <c r="I555" s="647" t="s">
        <v>3484</v>
      </c>
      <c r="J555" s="1133"/>
      <c r="K555" s="647"/>
      <c r="L555" s="983" t="s">
        <v>62</v>
      </c>
    </row>
    <row r="556" spans="1:15" ht="12.9" customHeight="1">
      <c r="A556" s="781">
        <v>519</v>
      </c>
      <c r="B556" s="787">
        <v>6</v>
      </c>
      <c r="C556" s="1117" t="s">
        <v>2035</v>
      </c>
      <c r="D556" s="1132" t="s">
        <v>203</v>
      </c>
      <c r="E556" s="647" t="s">
        <v>143</v>
      </c>
      <c r="F556" s="647" t="s">
        <v>2993</v>
      </c>
      <c r="G556" s="859" t="s">
        <v>3524</v>
      </c>
      <c r="H556" s="647" t="s">
        <v>3531</v>
      </c>
      <c r="I556" s="307" t="s">
        <v>2467</v>
      </c>
      <c r="J556" s="1133"/>
      <c r="K556" s="647" t="s">
        <v>2967</v>
      </c>
      <c r="L556" s="983" t="s">
        <v>3533</v>
      </c>
    </row>
    <row r="557" spans="1:15" ht="12.9" customHeight="1">
      <c r="A557" s="781">
        <v>520</v>
      </c>
      <c r="B557" s="787">
        <v>7</v>
      </c>
      <c r="C557" s="1117" t="s">
        <v>2036</v>
      </c>
      <c r="D557" s="1132" t="s">
        <v>1154</v>
      </c>
      <c r="E557" s="647" t="s">
        <v>143</v>
      </c>
      <c r="F557" s="647" t="s">
        <v>3577</v>
      </c>
      <c r="G557" s="859" t="s">
        <v>3579</v>
      </c>
      <c r="H557" s="647" t="s">
        <v>3626</v>
      </c>
      <c r="I557" s="307" t="s">
        <v>2467</v>
      </c>
      <c r="J557" s="1133"/>
      <c r="K557" s="647" t="s">
        <v>2967</v>
      </c>
      <c r="L557" s="983" t="s">
        <v>62</v>
      </c>
      <c r="M557" s="333">
        <v>25</v>
      </c>
    </row>
    <row r="565" spans="8:8" ht="12.9" customHeight="1">
      <c r="H565" s="333"/>
    </row>
  </sheetData>
  <autoFilter ref="I4:I557" xr:uid="{00000000-0001-0000-0500-000000000000}"/>
  <mergeCells count="12">
    <mergeCell ref="A4:A5"/>
    <mergeCell ref="B4:B5"/>
    <mergeCell ref="C4:C5"/>
    <mergeCell ref="D4:D5"/>
    <mergeCell ref="E4:E5"/>
    <mergeCell ref="K4:K5"/>
    <mergeCell ref="L4:L5"/>
    <mergeCell ref="F4:F5"/>
    <mergeCell ref="G4:G5"/>
    <mergeCell ref="H4:H5"/>
    <mergeCell ref="I4:I5"/>
    <mergeCell ref="J4:J5"/>
  </mergeCells>
  <phoneticPr fontId="183" type="noConversion"/>
  <conditionalFormatting sqref="C1:C46">
    <cfRule type="duplicateValues" dxfId="4544" priority="388" stopIfTrue="1"/>
  </conditionalFormatting>
  <conditionalFormatting sqref="C7:C557">
    <cfRule type="duplicateValues" dxfId="4543" priority="1"/>
  </conditionalFormatting>
  <conditionalFormatting sqref="C8">
    <cfRule type="duplicateValues" dxfId="4542" priority="467" stopIfTrue="1"/>
  </conditionalFormatting>
  <conditionalFormatting sqref="C9">
    <cfRule type="duplicateValues" dxfId="4541" priority="468" stopIfTrue="1"/>
  </conditionalFormatting>
  <conditionalFormatting sqref="C38:C42 C58:D58 C59:C64 C60:D60 C65:D65 C66:C69 C71:C109 C83:D83 C111 C115 C122 D62 D84 D87 D90">
    <cfRule type="expression" dxfId="4540" priority="212" stopIfTrue="1">
      <formula>IF(#REF!="TEN",TRUE,FALSE)</formula>
    </cfRule>
  </conditionalFormatting>
  <conditionalFormatting sqref="C41">
    <cfRule type="expression" dxfId="4539" priority="460" stopIfTrue="1">
      <formula>IF(#REF!="TEN",TRUE,FALSE)</formula>
    </cfRule>
  </conditionalFormatting>
  <conditionalFormatting sqref="C85">
    <cfRule type="duplicateValues" dxfId="4538" priority="271" stopIfTrue="1"/>
  </conditionalFormatting>
  <conditionalFormatting sqref="C86">
    <cfRule type="duplicateValues" dxfId="4537" priority="251" stopIfTrue="1"/>
  </conditionalFormatting>
  <conditionalFormatting sqref="C87">
    <cfRule type="duplicateValues" dxfId="4536" priority="247" stopIfTrue="1"/>
  </conditionalFormatting>
  <conditionalFormatting sqref="C88:C89">
    <cfRule type="duplicateValues" dxfId="4535" priority="243" stopIfTrue="1"/>
  </conditionalFormatting>
  <conditionalFormatting sqref="C90:C92">
    <cfRule type="duplicateValues" dxfId="4534" priority="235" stopIfTrue="1"/>
  </conditionalFormatting>
  <conditionalFormatting sqref="C93">
    <cfRule type="duplicateValues" dxfId="4533" priority="231" stopIfTrue="1"/>
  </conditionalFormatting>
  <conditionalFormatting sqref="C110">
    <cfRule type="duplicateValues" dxfId="4532" priority="110"/>
    <cfRule type="duplicateValues" dxfId="4531" priority="111"/>
  </conditionalFormatting>
  <conditionalFormatting sqref="C116:C119">
    <cfRule type="duplicateValues" dxfId="4530" priority="108"/>
    <cfRule type="duplicateValues" dxfId="4529" priority="109"/>
  </conditionalFormatting>
  <conditionalFormatting sqref="C128:C135">
    <cfRule type="duplicateValues" dxfId="4528" priority="106"/>
    <cfRule type="duplicateValues" dxfId="4527" priority="107"/>
  </conditionalFormatting>
  <conditionalFormatting sqref="C140">
    <cfRule type="duplicateValues" dxfId="4526" priority="206" stopIfTrue="1"/>
  </conditionalFormatting>
  <conditionalFormatting sqref="C141">
    <cfRule type="duplicateValues" dxfId="4525" priority="205" stopIfTrue="1"/>
  </conditionalFormatting>
  <conditionalFormatting sqref="C142">
    <cfRule type="duplicateValues" dxfId="4524" priority="204" stopIfTrue="1"/>
  </conditionalFormatting>
  <conditionalFormatting sqref="C143">
    <cfRule type="duplicateValues" dxfId="4523" priority="203" stopIfTrue="1"/>
  </conditionalFormatting>
  <conditionalFormatting sqref="C145:C152">
    <cfRule type="duplicateValues" dxfId="4522" priority="105"/>
    <cfRule type="duplicateValues" dxfId="4521" priority="104"/>
  </conditionalFormatting>
  <conditionalFormatting sqref="C162">
    <cfRule type="duplicateValues" dxfId="4520" priority="202" stopIfTrue="1"/>
  </conditionalFormatting>
  <conditionalFormatting sqref="C163">
    <cfRule type="duplicateValues" dxfId="4519" priority="196" stopIfTrue="1"/>
  </conditionalFormatting>
  <conditionalFormatting sqref="C164">
    <cfRule type="duplicateValues" dxfId="4518" priority="201" stopIfTrue="1"/>
  </conditionalFormatting>
  <conditionalFormatting sqref="C165">
    <cfRule type="duplicateValues" dxfId="4517" priority="199" stopIfTrue="1"/>
  </conditionalFormatting>
  <conditionalFormatting sqref="C166">
    <cfRule type="duplicateValues" dxfId="4516" priority="200" stopIfTrue="1"/>
  </conditionalFormatting>
  <conditionalFormatting sqref="C167">
    <cfRule type="duplicateValues" dxfId="4515" priority="189" stopIfTrue="1"/>
  </conditionalFormatting>
  <conditionalFormatting sqref="C168">
    <cfRule type="duplicateValues" dxfId="4514" priority="194" stopIfTrue="1"/>
  </conditionalFormatting>
  <conditionalFormatting sqref="C169">
    <cfRule type="duplicateValues" dxfId="4513" priority="190" stopIfTrue="1"/>
  </conditionalFormatting>
  <conditionalFormatting sqref="C170">
    <cfRule type="duplicateValues" dxfId="4512" priority="188" stopIfTrue="1"/>
  </conditionalFormatting>
  <conditionalFormatting sqref="C171 C186">
    <cfRule type="duplicateValues" dxfId="4511" priority="186" stopIfTrue="1"/>
  </conditionalFormatting>
  <conditionalFormatting sqref="C172:C185">
    <cfRule type="duplicateValues" dxfId="4510" priority="103"/>
    <cfRule type="duplicateValues" dxfId="4509" priority="102"/>
  </conditionalFormatting>
  <conditionalFormatting sqref="C187:C190">
    <cfRule type="duplicateValues" dxfId="4508" priority="197" stopIfTrue="1"/>
  </conditionalFormatting>
  <conditionalFormatting sqref="C188:C190">
    <cfRule type="duplicateValues" dxfId="4507" priority="184" stopIfTrue="1"/>
  </conditionalFormatting>
  <conditionalFormatting sqref="C189:C190">
    <cfRule type="duplicateValues" dxfId="4506" priority="183" stopIfTrue="1"/>
  </conditionalFormatting>
  <conditionalFormatting sqref="C190:C195">
    <cfRule type="duplicateValues" dxfId="4505" priority="2773" stopIfTrue="1"/>
  </conditionalFormatting>
  <conditionalFormatting sqref="C191:C195">
    <cfRule type="duplicateValues" dxfId="4504" priority="2776" stopIfTrue="1"/>
    <cfRule type="duplicateValues" dxfId="4503" priority="2775" stopIfTrue="1"/>
    <cfRule type="duplicateValues" dxfId="4502" priority="2774" stopIfTrue="1"/>
  </conditionalFormatting>
  <conditionalFormatting sqref="C196:C205">
    <cfRule type="duplicateValues" dxfId="4501" priority="3376"/>
  </conditionalFormatting>
  <conditionalFormatting sqref="C206:C213">
    <cfRule type="duplicateValues" dxfId="4500" priority="99"/>
    <cfRule type="duplicateValues" dxfId="4499" priority="98"/>
  </conditionalFormatting>
  <conditionalFormatting sqref="C215">
    <cfRule type="duplicateValues" dxfId="4498" priority="173" stopIfTrue="1"/>
    <cfRule type="duplicateValues" dxfId="4497" priority="174" stopIfTrue="1"/>
    <cfRule type="duplicateValues" dxfId="4496" priority="171" stopIfTrue="1"/>
    <cfRule type="duplicateValues" dxfId="4495" priority="172" stopIfTrue="1"/>
  </conditionalFormatting>
  <conditionalFormatting sqref="C216:C224">
    <cfRule type="duplicateValues" dxfId="4494" priority="96"/>
    <cfRule type="duplicateValues" dxfId="4493" priority="97"/>
  </conditionalFormatting>
  <conditionalFormatting sqref="C225:C238">
    <cfRule type="duplicateValues" dxfId="4492" priority="94"/>
    <cfRule type="duplicateValues" dxfId="4491" priority="95"/>
  </conditionalFormatting>
  <conditionalFormatting sqref="C240:C243">
    <cfRule type="duplicateValues" dxfId="4490" priority="166" stopIfTrue="1"/>
    <cfRule type="duplicateValues" dxfId="4489" priority="167" stopIfTrue="1"/>
    <cfRule type="duplicateValues" dxfId="4488" priority="168" stopIfTrue="1"/>
    <cfRule type="duplicateValues" dxfId="4487" priority="169" stopIfTrue="1"/>
  </conditionalFormatting>
  <conditionalFormatting sqref="C244">
    <cfRule type="duplicateValues" dxfId="4486" priority="165" stopIfTrue="1"/>
    <cfRule type="duplicateValues" dxfId="4485" priority="164" stopIfTrue="1"/>
    <cfRule type="duplicateValues" dxfId="4484" priority="162" stopIfTrue="1"/>
    <cfRule type="duplicateValues" dxfId="4483" priority="163" stopIfTrue="1"/>
  </conditionalFormatting>
  <conditionalFormatting sqref="C245:C247 C261">
    <cfRule type="duplicateValues" dxfId="4482" priority="161" stopIfTrue="1"/>
    <cfRule type="duplicateValues" dxfId="4481" priority="160" stopIfTrue="1"/>
    <cfRule type="duplicateValues" dxfId="4480" priority="159" stopIfTrue="1"/>
    <cfRule type="duplicateValues" dxfId="4479" priority="158" stopIfTrue="1"/>
  </conditionalFormatting>
  <conditionalFormatting sqref="C248:C254 C256:C259">
    <cfRule type="duplicateValues" dxfId="4478" priority="92"/>
    <cfRule type="duplicateValues" dxfId="4477" priority="93"/>
  </conditionalFormatting>
  <conditionalFormatting sqref="C255">
    <cfRule type="duplicateValues" dxfId="4476" priority="90"/>
    <cfRule type="duplicateValues" dxfId="4475" priority="91"/>
  </conditionalFormatting>
  <conditionalFormatting sqref="C263:C266">
    <cfRule type="duplicateValues" dxfId="4474" priority="157" stopIfTrue="1"/>
    <cfRule type="duplicateValues" dxfId="4473" priority="156" stopIfTrue="1"/>
    <cfRule type="duplicateValues" dxfId="4472" priority="154" stopIfTrue="1"/>
    <cfRule type="duplicateValues" dxfId="4471" priority="155" stopIfTrue="1"/>
  </conditionalFormatting>
  <conditionalFormatting sqref="C267">
    <cfRule type="duplicateValues" dxfId="4470" priority="2837" stopIfTrue="1"/>
    <cfRule type="duplicateValues" dxfId="4469" priority="2836" stopIfTrue="1"/>
    <cfRule type="duplicateValues" dxfId="4468" priority="2835" stopIfTrue="1"/>
    <cfRule type="duplicateValues" dxfId="4467" priority="2834" stopIfTrue="1"/>
  </conditionalFormatting>
  <conditionalFormatting sqref="C268:C272">
    <cfRule type="duplicateValues" dxfId="4466" priority="2852" stopIfTrue="1"/>
    <cfRule type="duplicateValues" dxfId="4465" priority="2851" stopIfTrue="1"/>
    <cfRule type="duplicateValues" dxfId="4464" priority="2850" stopIfTrue="1"/>
    <cfRule type="duplicateValues" dxfId="4463" priority="2849" stopIfTrue="1"/>
  </conditionalFormatting>
  <conditionalFormatting sqref="C273">
    <cfRule type="duplicateValues" dxfId="4462" priority="145" stopIfTrue="1"/>
    <cfRule type="duplicateValues" dxfId="4461" priority="144" stopIfTrue="1"/>
    <cfRule type="duplicateValues" dxfId="4460" priority="143" stopIfTrue="1"/>
    <cfRule type="duplicateValues" dxfId="4459" priority="142" stopIfTrue="1"/>
  </conditionalFormatting>
  <conditionalFormatting sqref="C274:C275">
    <cfRule type="duplicateValues" dxfId="4458" priority="139" stopIfTrue="1"/>
    <cfRule type="duplicateValues" dxfId="4457" priority="140" stopIfTrue="1"/>
    <cfRule type="duplicateValues" dxfId="4456" priority="141" stopIfTrue="1"/>
    <cfRule type="duplicateValues" dxfId="4455" priority="138" stopIfTrue="1"/>
  </conditionalFormatting>
  <conditionalFormatting sqref="C276">
    <cfRule type="duplicateValues" dxfId="4454" priority="136" stopIfTrue="1"/>
    <cfRule type="duplicateValues" dxfId="4453" priority="137" stopIfTrue="1"/>
    <cfRule type="duplicateValues" dxfId="4452" priority="134" stopIfTrue="1"/>
    <cfRule type="duplicateValues" dxfId="4451" priority="135" stopIfTrue="1"/>
  </conditionalFormatting>
  <conditionalFormatting sqref="C277:C278">
    <cfRule type="duplicateValues" dxfId="4450" priority="132" stopIfTrue="1"/>
    <cfRule type="duplicateValues" dxfId="4449" priority="133" stopIfTrue="1"/>
    <cfRule type="duplicateValues" dxfId="4448" priority="130" stopIfTrue="1"/>
    <cfRule type="duplicateValues" dxfId="4447" priority="131" stopIfTrue="1"/>
  </conditionalFormatting>
  <conditionalFormatting sqref="C279">
    <cfRule type="duplicateValues" dxfId="4446" priority="129" stopIfTrue="1"/>
  </conditionalFormatting>
  <conditionalFormatting sqref="C280">
    <cfRule type="duplicateValues" dxfId="4445" priority="127" stopIfTrue="1"/>
  </conditionalFormatting>
  <conditionalFormatting sqref="C281">
    <cfRule type="duplicateValues" dxfId="4444" priority="128" stopIfTrue="1"/>
  </conditionalFormatting>
  <conditionalFormatting sqref="C282:C283 C299">
    <cfRule type="duplicateValues" dxfId="4443" priority="126" stopIfTrue="1"/>
  </conditionalFormatting>
  <conditionalFormatting sqref="C286:C298">
    <cfRule type="duplicateValues" dxfId="4442" priority="88"/>
    <cfRule type="duplicateValues" dxfId="4441" priority="89"/>
  </conditionalFormatting>
  <conditionalFormatting sqref="C301">
    <cfRule type="duplicateValues" dxfId="4440" priority="125" stopIfTrue="1"/>
  </conditionalFormatting>
  <conditionalFormatting sqref="C302:C303">
    <cfRule type="duplicateValues" dxfId="4439" priority="124" stopIfTrue="1"/>
  </conditionalFormatting>
  <conditionalFormatting sqref="C304:C306">
    <cfRule type="duplicateValues" dxfId="4438" priority="123" stopIfTrue="1"/>
  </conditionalFormatting>
  <conditionalFormatting sqref="C307:C313 C334">
    <cfRule type="duplicateValues" dxfId="4437" priority="122" stopIfTrue="1"/>
  </conditionalFormatting>
  <conditionalFormatting sqref="C314:C333">
    <cfRule type="duplicateValues" dxfId="4436" priority="87"/>
    <cfRule type="duplicateValues" dxfId="4435" priority="86"/>
  </conditionalFormatting>
  <conditionalFormatting sqref="C336:C338">
    <cfRule type="duplicateValues" dxfId="4434" priority="114" stopIfTrue="1"/>
  </conditionalFormatting>
  <conditionalFormatting sqref="C339">
    <cfRule type="duplicateValues" dxfId="4433" priority="113" stopIfTrue="1"/>
  </conditionalFormatting>
  <conditionalFormatting sqref="C347:C354">
    <cfRule type="duplicateValues" dxfId="4432" priority="84"/>
    <cfRule type="duplicateValues" dxfId="4431" priority="85"/>
  </conditionalFormatting>
  <conditionalFormatting sqref="C366:C371">
    <cfRule type="duplicateValues" dxfId="4430" priority="82"/>
    <cfRule type="duplicateValues" dxfId="4429" priority="83"/>
  </conditionalFormatting>
  <conditionalFormatting sqref="C409:C428">
    <cfRule type="duplicateValues" dxfId="4428" priority="80"/>
    <cfRule type="duplicateValues" dxfId="4427" priority="81"/>
  </conditionalFormatting>
  <conditionalFormatting sqref="C435:C450">
    <cfRule type="duplicateValues" dxfId="4426" priority="78"/>
    <cfRule type="duplicateValues" dxfId="4425" priority="79"/>
  </conditionalFormatting>
  <conditionalFormatting sqref="C462:C469">
    <cfRule type="duplicateValues" dxfId="4424" priority="77"/>
    <cfRule type="duplicateValues" dxfId="4423" priority="76"/>
  </conditionalFormatting>
  <conditionalFormatting sqref="C476:C483">
    <cfRule type="duplicateValues" dxfId="4422" priority="74"/>
    <cfRule type="duplicateValues" dxfId="4421" priority="75"/>
  </conditionalFormatting>
  <conditionalFormatting sqref="C485:C489">
    <cfRule type="duplicateValues" dxfId="4420" priority="72"/>
    <cfRule type="duplicateValues" dxfId="4419" priority="73"/>
  </conditionalFormatting>
  <conditionalFormatting sqref="C490:C498">
    <cfRule type="duplicateValues" dxfId="4418" priority="3716"/>
    <cfRule type="duplicateValues" dxfId="4417" priority="3717"/>
  </conditionalFormatting>
  <conditionalFormatting sqref="C499">
    <cfRule type="duplicateValues" dxfId="4416" priority="68"/>
    <cfRule type="duplicateValues" dxfId="4415" priority="69"/>
  </conditionalFormatting>
  <conditionalFormatting sqref="C501:C504">
    <cfRule type="duplicateValues" dxfId="4414" priority="66"/>
    <cfRule type="duplicateValues" dxfId="4413" priority="67"/>
  </conditionalFormatting>
  <conditionalFormatting sqref="C505">
    <cfRule type="duplicateValues" dxfId="4412" priority="64"/>
    <cfRule type="duplicateValues" dxfId="4411" priority="65"/>
  </conditionalFormatting>
  <conditionalFormatting sqref="C506">
    <cfRule type="duplicateValues" dxfId="4410" priority="62"/>
    <cfRule type="duplicateValues" dxfId="4409" priority="63"/>
  </conditionalFormatting>
  <conditionalFormatting sqref="C507:C509">
    <cfRule type="duplicateValues" dxfId="4408" priority="3807"/>
    <cfRule type="duplicateValues" dxfId="4407" priority="3808"/>
  </conditionalFormatting>
  <conditionalFormatting sqref="C510">
    <cfRule type="duplicateValues" dxfId="4406" priority="58"/>
    <cfRule type="duplicateValues" dxfId="4405" priority="59"/>
  </conditionalFormatting>
  <conditionalFormatting sqref="C511">
    <cfRule type="duplicateValues" dxfId="4404" priority="57"/>
    <cfRule type="duplicateValues" dxfId="4403" priority="56"/>
  </conditionalFormatting>
  <conditionalFormatting sqref="C513:C514">
    <cfRule type="duplicateValues" dxfId="4402" priority="55"/>
    <cfRule type="duplicateValues" dxfId="4401" priority="54"/>
  </conditionalFormatting>
  <conditionalFormatting sqref="C515">
    <cfRule type="duplicateValues" dxfId="4400" priority="51"/>
    <cfRule type="duplicateValues" dxfId="4399" priority="50"/>
  </conditionalFormatting>
  <conditionalFormatting sqref="C516">
    <cfRule type="duplicateValues" dxfId="4398" priority="53"/>
    <cfRule type="duplicateValues" dxfId="4397" priority="52"/>
  </conditionalFormatting>
  <conditionalFormatting sqref="C517:C518">
    <cfRule type="duplicateValues" dxfId="4396" priority="49"/>
    <cfRule type="duplicateValues" dxfId="4395" priority="48"/>
  </conditionalFormatting>
  <conditionalFormatting sqref="C519:C520">
    <cfRule type="duplicateValues" dxfId="4394" priority="46"/>
    <cfRule type="duplicateValues" dxfId="4393" priority="47"/>
  </conditionalFormatting>
  <conditionalFormatting sqref="C521">
    <cfRule type="duplicateValues" dxfId="4392" priority="44"/>
    <cfRule type="duplicateValues" dxfId="4391" priority="45"/>
  </conditionalFormatting>
  <conditionalFormatting sqref="C522">
    <cfRule type="duplicateValues" dxfId="4390" priority="42"/>
    <cfRule type="duplicateValues" dxfId="4389" priority="43"/>
  </conditionalFormatting>
  <conditionalFormatting sqref="C523">
    <cfRule type="duplicateValues" dxfId="4388" priority="40"/>
    <cfRule type="duplicateValues" dxfId="4387" priority="41"/>
  </conditionalFormatting>
  <conditionalFormatting sqref="C524">
    <cfRule type="duplicateValues" dxfId="4386" priority="38"/>
    <cfRule type="duplicateValues" dxfId="4385" priority="39"/>
  </conditionalFormatting>
  <conditionalFormatting sqref="C525">
    <cfRule type="duplicateValues" dxfId="4384" priority="36"/>
    <cfRule type="duplicateValues" dxfId="4383" priority="37"/>
  </conditionalFormatting>
  <conditionalFormatting sqref="C526:C527">
    <cfRule type="duplicateValues" dxfId="4382" priority="35"/>
    <cfRule type="duplicateValues" dxfId="4381" priority="34"/>
  </conditionalFormatting>
  <conditionalFormatting sqref="C528:C529">
    <cfRule type="duplicateValues" dxfId="4380" priority="33"/>
    <cfRule type="duplicateValues" dxfId="4379" priority="32"/>
  </conditionalFormatting>
  <conditionalFormatting sqref="C530">
    <cfRule type="duplicateValues" dxfId="4378" priority="31"/>
    <cfRule type="duplicateValues" dxfId="4377" priority="30"/>
  </conditionalFormatting>
  <conditionalFormatting sqref="C531:C532">
    <cfRule type="duplicateValues" dxfId="4376" priority="29"/>
    <cfRule type="duplicateValues" dxfId="4375" priority="28"/>
  </conditionalFormatting>
  <conditionalFormatting sqref="C534">
    <cfRule type="duplicateValues" dxfId="4374" priority="24"/>
    <cfRule type="duplicateValues" dxfId="4373" priority="25"/>
  </conditionalFormatting>
  <conditionalFormatting sqref="C535">
    <cfRule type="duplicateValues" dxfId="4372" priority="23"/>
    <cfRule type="duplicateValues" dxfId="4371" priority="22"/>
  </conditionalFormatting>
  <conditionalFormatting sqref="C536">
    <cfRule type="duplicateValues" dxfId="4370" priority="21"/>
    <cfRule type="duplicateValues" dxfId="4369" priority="20"/>
  </conditionalFormatting>
  <conditionalFormatting sqref="C544">
    <cfRule type="duplicateValues" dxfId="4368" priority="19" stopIfTrue="1"/>
  </conditionalFormatting>
  <conditionalFormatting sqref="C545:C549">
    <cfRule type="duplicateValues" dxfId="4367" priority="18" stopIfTrue="1"/>
  </conditionalFormatting>
  <conditionalFormatting sqref="C550">
    <cfRule type="duplicateValues" dxfId="4366" priority="2" stopIfTrue="1"/>
  </conditionalFormatting>
  <conditionalFormatting sqref="C551">
    <cfRule type="duplicateValues" dxfId="4365" priority="10" stopIfTrue="1"/>
  </conditionalFormatting>
  <conditionalFormatting sqref="C552">
    <cfRule type="duplicateValues" dxfId="4364" priority="7" stopIfTrue="1"/>
  </conditionalFormatting>
  <conditionalFormatting sqref="C553">
    <cfRule type="duplicateValues" dxfId="4363" priority="6" stopIfTrue="1"/>
  </conditionalFormatting>
  <conditionalFormatting sqref="C554">
    <cfRule type="duplicateValues" dxfId="4362" priority="4" stopIfTrue="1"/>
  </conditionalFormatting>
  <conditionalFormatting sqref="C555:C557">
    <cfRule type="duplicateValues" dxfId="4361" priority="3" stopIfTrue="1"/>
  </conditionalFormatting>
  <conditionalFormatting sqref="C565:C65598 D551 C538:C540 C484 C143:C144 C1:C46 C48:C84 C86:C109 C121:C127 C155:C171 C263:C278 C340:C346 C356:C365 C373:C408 C431:C434 C111:C115 C136:C139 C153 C186:C195 C214:C215 C239:C247 C261 C429 C451:C461 C470:C475 C542:C543">
    <cfRule type="duplicateValues" dxfId="4360" priority="4220" stopIfTrue="1"/>
  </conditionalFormatting>
  <conditionalFormatting sqref="D48">
    <cfRule type="duplicateValues" dxfId="4359" priority="464" stopIfTrue="1"/>
  </conditionalFormatting>
  <conditionalFormatting sqref="D49">
    <cfRule type="duplicateValues" dxfId="4358" priority="463" stopIfTrue="1"/>
  </conditionalFormatting>
  <conditionalFormatting sqref="D51">
    <cfRule type="duplicateValues" dxfId="4357" priority="457" stopIfTrue="1"/>
  </conditionalFormatting>
  <conditionalFormatting sqref="D54">
    <cfRule type="duplicateValues" dxfId="4356" priority="456" stopIfTrue="1"/>
  </conditionalFormatting>
  <conditionalFormatting sqref="D56">
    <cfRule type="duplicateValues" dxfId="4355" priority="458" stopIfTrue="1"/>
  </conditionalFormatting>
  <conditionalFormatting sqref="D58">
    <cfRule type="duplicateValues" dxfId="4354" priority="453" stopIfTrue="1"/>
  </conditionalFormatting>
  <conditionalFormatting sqref="D60">
    <cfRule type="duplicateValues" dxfId="4353" priority="452" stopIfTrue="1"/>
  </conditionalFormatting>
  <conditionalFormatting sqref="D63">
    <cfRule type="duplicateValues" dxfId="4352" priority="465" stopIfTrue="1"/>
  </conditionalFormatting>
  <conditionalFormatting sqref="D65">
    <cfRule type="duplicateValues" dxfId="4351" priority="454" stopIfTrue="1"/>
  </conditionalFormatting>
  <conditionalFormatting sqref="D240:D242 D244:D245 D279 D275">
    <cfRule type="duplicateValues" dxfId="4350" priority="170" stopIfTrue="1"/>
  </conditionalFormatting>
  <conditionalFormatting sqref="D549:D550">
    <cfRule type="duplicateValues" dxfId="4349" priority="16" stopIfTrue="1"/>
  </conditionalFormatting>
  <conditionalFormatting sqref="D553">
    <cfRule type="duplicateValues" dxfId="4348" priority="11" stopIfTrue="1"/>
  </conditionalFormatting>
  <conditionalFormatting sqref="D554">
    <cfRule type="duplicateValues" dxfId="4347" priority="15" stopIfTrue="1"/>
  </conditionalFormatting>
  <conditionalFormatting sqref="D555">
    <cfRule type="duplicateValues" dxfId="4346" priority="5" stopIfTrue="1"/>
  </conditionalFormatting>
  <conditionalFormatting sqref="D556:D557">
    <cfRule type="duplicateValues" dxfId="4345" priority="14" stopIfTrue="1"/>
  </conditionalFormatting>
  <pageMargins left="0.7" right="0.7" top="0.75" bottom="0.75" header="0.3" footer="0.3"/>
  <pageSetup paperSize="9" orientation="portrait" r:id="rId1"/>
  <ignoredErrors>
    <ignoredError sqref="C496" twoDigitTextYear="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527"/>
  <sheetViews>
    <sheetView topLeftCell="A506" workbookViewId="0">
      <selection activeCell="A527" sqref="A527"/>
    </sheetView>
  </sheetViews>
  <sheetFormatPr defaultColWidth="7.88671875" defaultRowHeight="12.9" customHeight="1"/>
  <cols>
    <col min="1" max="1" width="7.88671875" style="333" customWidth="1"/>
    <col min="2" max="2" width="7.109375" style="333" customWidth="1"/>
    <col min="3" max="3" width="16" style="333" customWidth="1"/>
    <col min="4" max="4" width="12.6640625" style="333" customWidth="1"/>
    <col min="5" max="5" width="15.109375" style="333" customWidth="1"/>
    <col min="6" max="6" width="21" style="333" customWidth="1"/>
    <col min="7" max="7" width="22.109375" style="335" customWidth="1"/>
    <col min="8" max="8" width="26.33203125" style="335" customWidth="1"/>
    <col min="9" max="9" width="18.88671875" style="333" hidden="1" customWidth="1"/>
    <col min="10" max="16384" width="7.88671875" style="333"/>
  </cols>
  <sheetData>
    <row r="1" spans="1:9" ht="12.9" customHeight="1">
      <c r="A1" s="336"/>
      <c r="B1" s="336" t="s">
        <v>37</v>
      </c>
      <c r="C1" s="338"/>
      <c r="D1" s="338"/>
      <c r="E1" s="338"/>
      <c r="F1" s="338"/>
    </row>
    <row r="2" spans="1:9" ht="12.9" customHeight="1">
      <c r="A2" s="341"/>
      <c r="B2" s="341" t="s">
        <v>39</v>
      </c>
      <c r="C2" s="343"/>
      <c r="D2" s="343"/>
      <c r="E2" s="343"/>
      <c r="F2" s="343"/>
    </row>
    <row r="3" spans="1:9" ht="12.9" customHeight="1">
      <c r="A3" s="341"/>
      <c r="B3" s="341" t="s">
        <v>655</v>
      </c>
      <c r="C3" s="346"/>
      <c r="D3" s="346"/>
      <c r="E3" s="346"/>
      <c r="F3" s="346"/>
    </row>
    <row r="4" spans="1:9" s="332" customFormat="1" ht="12.9" customHeight="1">
      <c r="A4" s="1274" t="s">
        <v>1311</v>
      </c>
      <c r="B4" s="1274" t="s">
        <v>41</v>
      </c>
      <c r="C4" s="1270" t="s">
        <v>44</v>
      </c>
      <c r="D4" s="1270" t="s">
        <v>45</v>
      </c>
      <c r="E4" s="1270" t="s">
        <v>46</v>
      </c>
      <c r="F4" s="1270" t="s">
        <v>1312</v>
      </c>
      <c r="G4" s="1313" t="s">
        <v>655</v>
      </c>
      <c r="H4" s="1269" t="s">
        <v>50</v>
      </c>
      <c r="I4" s="1322" t="s">
        <v>1317</v>
      </c>
    </row>
    <row r="5" spans="1:9" s="332" customFormat="1" ht="20.25" customHeight="1">
      <c r="A5" s="1274"/>
      <c r="B5" s="1274"/>
      <c r="C5" s="1270"/>
      <c r="D5" s="1270"/>
      <c r="E5" s="1270"/>
      <c r="F5" s="1270"/>
      <c r="G5" s="1313"/>
      <c r="H5" s="1269"/>
      <c r="I5" s="1322"/>
    </row>
    <row r="6" spans="1:9" s="332" customFormat="1" ht="15.75" customHeight="1">
      <c r="A6" s="301"/>
      <c r="B6" s="357">
        <v>45139</v>
      </c>
      <c r="D6" s="302"/>
      <c r="E6" s="302"/>
      <c r="F6" s="302"/>
      <c r="G6" s="307"/>
      <c r="H6" s="304"/>
      <c r="I6" s="387"/>
    </row>
    <row r="7" spans="1:9" s="332" customFormat="1" ht="12.9" customHeight="1">
      <c r="A7" s="781">
        <v>1</v>
      </c>
      <c r="B7" s="781">
        <v>1</v>
      </c>
      <c r="C7" s="790" t="s">
        <v>738</v>
      </c>
      <c r="D7" s="783" t="s">
        <v>82</v>
      </c>
      <c r="E7" s="783" t="s">
        <v>55</v>
      </c>
      <c r="F7" s="783" t="s">
        <v>1313</v>
      </c>
      <c r="G7" s="787" t="s">
        <v>762</v>
      </c>
      <c r="H7" s="786" t="s">
        <v>723</v>
      </c>
      <c r="I7" s="332" t="s">
        <v>1318</v>
      </c>
    </row>
    <row r="8" spans="1:9" ht="12.9" customHeight="1">
      <c r="A8" s="781">
        <f>A7+1</f>
        <v>2</v>
      </c>
      <c r="B8" s="781">
        <v>2</v>
      </c>
      <c r="C8" s="790" t="s">
        <v>765</v>
      </c>
      <c r="D8" s="783" t="s">
        <v>64</v>
      </c>
      <c r="E8" s="783" t="s">
        <v>55</v>
      </c>
      <c r="F8" s="783" t="s">
        <v>1313</v>
      </c>
      <c r="G8" s="792" t="s">
        <v>772</v>
      </c>
      <c r="H8" s="786" t="s">
        <v>723</v>
      </c>
      <c r="I8" s="332" t="s">
        <v>1318</v>
      </c>
    </row>
    <row r="9" spans="1:9" s="332" customFormat="1" ht="12.9" customHeight="1">
      <c r="A9" s="781">
        <f t="shared" ref="A9:A72" si="0">A8+1</f>
        <v>3</v>
      </c>
      <c r="B9" s="781">
        <v>3</v>
      </c>
      <c r="C9" s="790" t="s">
        <v>742</v>
      </c>
      <c r="D9" s="783" t="s">
        <v>64</v>
      </c>
      <c r="E9" s="783" t="s">
        <v>55</v>
      </c>
      <c r="F9" s="783" t="s">
        <v>1313</v>
      </c>
      <c r="G9" s="792" t="s">
        <v>1319</v>
      </c>
      <c r="H9" s="786" t="s">
        <v>723</v>
      </c>
      <c r="I9" s="332" t="s">
        <v>1318</v>
      </c>
    </row>
    <row r="10" spans="1:9" s="332" customFormat="1" ht="12.9" customHeight="1">
      <c r="A10" s="781">
        <f t="shared" si="0"/>
        <v>4</v>
      </c>
      <c r="B10" s="781">
        <v>4</v>
      </c>
      <c r="C10" s="790" t="s">
        <v>754</v>
      </c>
      <c r="D10" s="783" t="s">
        <v>64</v>
      </c>
      <c r="E10" s="783" t="s">
        <v>55</v>
      </c>
      <c r="F10" s="783" t="s">
        <v>1313</v>
      </c>
      <c r="G10" s="792" t="s">
        <v>1319</v>
      </c>
      <c r="H10" s="786" t="s">
        <v>723</v>
      </c>
      <c r="I10" s="332" t="s">
        <v>1318</v>
      </c>
    </row>
    <row r="11" spans="1:9" ht="12.9" customHeight="1">
      <c r="A11" s="781">
        <f t="shared" si="0"/>
        <v>5</v>
      </c>
      <c r="B11" s="781">
        <v>5</v>
      </c>
      <c r="C11" s="790" t="s">
        <v>757</v>
      </c>
      <c r="D11" s="783" t="s">
        <v>82</v>
      </c>
      <c r="E11" s="783" t="s">
        <v>55</v>
      </c>
      <c r="F11" s="783" t="s">
        <v>1313</v>
      </c>
      <c r="G11" s="792" t="s">
        <v>1319</v>
      </c>
      <c r="H11" s="786" t="s">
        <v>59</v>
      </c>
      <c r="I11" s="332" t="s">
        <v>1318</v>
      </c>
    </row>
    <row r="12" spans="1:9" ht="12.9" customHeight="1">
      <c r="A12" s="781">
        <f t="shared" si="0"/>
        <v>6</v>
      </c>
      <c r="B12" s="781">
        <v>6</v>
      </c>
      <c r="C12" s="790" t="s">
        <v>764</v>
      </c>
      <c r="D12" s="783" t="s">
        <v>82</v>
      </c>
      <c r="E12" s="783" t="s">
        <v>55</v>
      </c>
      <c r="F12" s="783" t="s">
        <v>1313</v>
      </c>
      <c r="G12" s="792" t="s">
        <v>1319</v>
      </c>
      <c r="H12" s="786" t="s">
        <v>59</v>
      </c>
      <c r="I12" s="332" t="s">
        <v>1318</v>
      </c>
    </row>
    <row r="13" spans="1:9" ht="12.9" customHeight="1">
      <c r="A13" s="781">
        <f t="shared" si="0"/>
        <v>7</v>
      </c>
      <c r="B13" s="781">
        <v>7</v>
      </c>
      <c r="C13" s="790" t="s">
        <v>767</v>
      </c>
      <c r="D13" s="783" t="s">
        <v>82</v>
      </c>
      <c r="E13" s="783" t="s">
        <v>55</v>
      </c>
      <c r="F13" s="783" t="s">
        <v>1313</v>
      </c>
      <c r="G13" s="792" t="s">
        <v>1319</v>
      </c>
      <c r="H13" s="786" t="s">
        <v>59</v>
      </c>
      <c r="I13" s="332" t="s">
        <v>1318</v>
      </c>
    </row>
    <row r="14" spans="1:9" ht="12.9" customHeight="1">
      <c r="A14" s="781">
        <f t="shared" si="0"/>
        <v>8</v>
      </c>
      <c r="B14" s="781">
        <v>8</v>
      </c>
      <c r="C14" s="790" t="s">
        <v>773</v>
      </c>
      <c r="D14" s="783" t="s">
        <v>64</v>
      </c>
      <c r="E14" s="783" t="s">
        <v>55</v>
      </c>
      <c r="F14" s="783" t="s">
        <v>1313</v>
      </c>
      <c r="G14" s="792" t="s">
        <v>1319</v>
      </c>
      <c r="H14" s="786" t="s">
        <v>59</v>
      </c>
      <c r="I14" s="332" t="s">
        <v>1318</v>
      </c>
    </row>
    <row r="15" spans="1:9" ht="12.9" customHeight="1">
      <c r="A15" s="781">
        <f t="shared" si="0"/>
        <v>9</v>
      </c>
      <c r="B15" s="781">
        <v>9</v>
      </c>
      <c r="C15" s="790" t="s">
        <v>776</v>
      </c>
      <c r="D15" s="783" t="s">
        <v>64</v>
      </c>
      <c r="E15" s="783" t="s">
        <v>55</v>
      </c>
      <c r="F15" s="783" t="s">
        <v>1313</v>
      </c>
      <c r="G15" s="792" t="s">
        <v>1319</v>
      </c>
      <c r="H15" s="786" t="s">
        <v>723</v>
      </c>
      <c r="I15" s="332" t="s">
        <v>1318</v>
      </c>
    </row>
    <row r="16" spans="1:9" ht="12.9" customHeight="1">
      <c r="A16" s="781">
        <f t="shared" si="0"/>
        <v>10</v>
      </c>
      <c r="B16" s="781">
        <v>10</v>
      </c>
      <c r="C16" s="790" t="s">
        <v>777</v>
      </c>
      <c r="D16" s="783" t="s">
        <v>64</v>
      </c>
      <c r="E16" s="783" t="s">
        <v>55</v>
      </c>
      <c r="F16" s="783" t="s">
        <v>1313</v>
      </c>
      <c r="G16" s="792" t="s">
        <v>782</v>
      </c>
      <c r="H16" s="786" t="s">
        <v>59</v>
      </c>
      <c r="I16" s="332" t="s">
        <v>1318</v>
      </c>
    </row>
    <row r="17" spans="1:9" ht="12.9" customHeight="1">
      <c r="A17" s="781">
        <f t="shared" si="0"/>
        <v>11</v>
      </c>
      <c r="B17" s="781">
        <v>11</v>
      </c>
      <c r="C17" s="790" t="s">
        <v>526</v>
      </c>
      <c r="D17" s="783" t="s">
        <v>64</v>
      </c>
      <c r="E17" s="783" t="s">
        <v>101</v>
      </c>
      <c r="F17" s="783" t="s">
        <v>1320</v>
      </c>
      <c r="G17" s="792" t="s">
        <v>782</v>
      </c>
      <c r="H17" s="786" t="s">
        <v>763</v>
      </c>
      <c r="I17" s="332" t="s">
        <v>1318</v>
      </c>
    </row>
    <row r="18" spans="1:9" s="332" customFormat="1" ht="12.9" customHeight="1">
      <c r="A18" s="781">
        <f t="shared" si="0"/>
        <v>12</v>
      </c>
      <c r="B18" s="781">
        <v>12</v>
      </c>
      <c r="C18" s="790" t="s">
        <v>752</v>
      </c>
      <c r="D18" s="783" t="s">
        <v>82</v>
      </c>
      <c r="E18" s="783" t="s">
        <v>55</v>
      </c>
      <c r="F18" s="783" t="s">
        <v>1313</v>
      </c>
      <c r="G18" s="787" t="s">
        <v>782</v>
      </c>
      <c r="H18" s="786" t="s">
        <v>59</v>
      </c>
      <c r="I18" s="332" t="s">
        <v>1318</v>
      </c>
    </row>
    <row r="19" spans="1:9" ht="12.9" customHeight="1">
      <c r="A19" s="781">
        <f t="shared" si="0"/>
        <v>13</v>
      </c>
      <c r="B19" s="781">
        <v>13</v>
      </c>
      <c r="C19" s="790" t="s">
        <v>771</v>
      </c>
      <c r="D19" s="783" t="s">
        <v>64</v>
      </c>
      <c r="E19" s="783" t="s">
        <v>55</v>
      </c>
      <c r="F19" s="783" t="s">
        <v>1313</v>
      </c>
      <c r="G19" s="787" t="s">
        <v>783</v>
      </c>
      <c r="H19" s="786" t="s">
        <v>723</v>
      </c>
      <c r="I19" s="332" t="s">
        <v>1318</v>
      </c>
    </row>
    <row r="20" spans="1:9" s="332" customFormat="1" ht="12.9" customHeight="1">
      <c r="A20" s="781">
        <f t="shared" si="0"/>
        <v>14</v>
      </c>
      <c r="B20" s="781">
        <v>14</v>
      </c>
      <c r="C20" s="790" t="s">
        <v>750</v>
      </c>
      <c r="D20" s="783" t="s">
        <v>64</v>
      </c>
      <c r="E20" s="783" t="s">
        <v>55</v>
      </c>
      <c r="F20" s="783" t="s">
        <v>1313</v>
      </c>
      <c r="G20" s="787" t="s">
        <v>783</v>
      </c>
      <c r="H20" s="786" t="s">
        <v>723</v>
      </c>
      <c r="I20" s="332" t="s">
        <v>1318</v>
      </c>
    </row>
    <row r="21" spans="1:9" s="332" customFormat="1" ht="12.9" customHeight="1">
      <c r="A21" s="781">
        <f t="shared" si="0"/>
        <v>15</v>
      </c>
      <c r="B21" s="781">
        <v>15</v>
      </c>
      <c r="C21" s="790" t="s">
        <v>732</v>
      </c>
      <c r="D21" s="783" t="s">
        <v>82</v>
      </c>
      <c r="E21" s="783" t="s">
        <v>55</v>
      </c>
      <c r="F21" s="783" t="s">
        <v>1313</v>
      </c>
      <c r="G21" s="787" t="s">
        <v>783</v>
      </c>
      <c r="H21" s="786" t="s">
        <v>723</v>
      </c>
      <c r="I21" s="332" t="s">
        <v>1318</v>
      </c>
    </row>
    <row r="22" spans="1:9" ht="12.9" customHeight="1">
      <c r="A22" s="781">
        <f t="shared" si="0"/>
        <v>16</v>
      </c>
      <c r="B22" s="781">
        <v>16</v>
      </c>
      <c r="C22" s="790" t="s">
        <v>781</v>
      </c>
      <c r="D22" s="783" t="s">
        <v>82</v>
      </c>
      <c r="E22" s="783" t="s">
        <v>55</v>
      </c>
      <c r="F22" s="783" t="s">
        <v>1313</v>
      </c>
      <c r="G22" s="787" t="s">
        <v>798</v>
      </c>
      <c r="H22" s="786" t="s">
        <v>723</v>
      </c>
      <c r="I22" s="332" t="s">
        <v>1318</v>
      </c>
    </row>
    <row r="23" spans="1:9" ht="12.9" customHeight="1">
      <c r="A23" s="781">
        <f t="shared" si="0"/>
        <v>17</v>
      </c>
      <c r="B23" s="781">
        <v>17</v>
      </c>
      <c r="C23" s="790" t="s">
        <v>510</v>
      </c>
      <c r="D23" s="783" t="s">
        <v>82</v>
      </c>
      <c r="E23" s="783" t="s">
        <v>101</v>
      </c>
      <c r="F23" s="783" t="s">
        <v>1320</v>
      </c>
      <c r="G23" s="787" t="s">
        <v>795</v>
      </c>
      <c r="H23" s="786" t="s">
        <v>763</v>
      </c>
      <c r="I23" s="332" t="s">
        <v>1318</v>
      </c>
    </row>
    <row r="24" spans="1:9" s="332" customFormat="1" ht="12.9" customHeight="1">
      <c r="A24" s="781">
        <f t="shared" si="0"/>
        <v>18</v>
      </c>
      <c r="B24" s="781">
        <v>18</v>
      </c>
      <c r="C24" s="782" t="s">
        <v>720</v>
      </c>
      <c r="D24" s="783" t="s">
        <v>82</v>
      </c>
      <c r="E24" s="783" t="s">
        <v>55</v>
      </c>
      <c r="F24" s="783" t="s">
        <v>1313</v>
      </c>
      <c r="G24" s="787" t="s">
        <v>795</v>
      </c>
      <c r="H24" s="786" t="s">
        <v>723</v>
      </c>
      <c r="I24" s="332" t="s">
        <v>1318</v>
      </c>
    </row>
    <row r="25" spans="1:9" s="332" customFormat="1" ht="12.9" customHeight="1">
      <c r="A25" s="781">
        <f t="shared" si="0"/>
        <v>19</v>
      </c>
      <c r="B25" s="781">
        <v>19</v>
      </c>
      <c r="C25" s="790" t="s">
        <v>785</v>
      </c>
      <c r="D25" s="783" t="s">
        <v>64</v>
      </c>
      <c r="E25" s="783" t="s">
        <v>101</v>
      </c>
      <c r="F25" s="783" t="s">
        <v>1320</v>
      </c>
      <c r="G25" s="787" t="s">
        <v>795</v>
      </c>
      <c r="H25" s="786" t="s">
        <v>770</v>
      </c>
      <c r="I25" s="332" t="s">
        <v>1318</v>
      </c>
    </row>
    <row r="26" spans="1:9" ht="12.9" customHeight="1">
      <c r="A26" s="781">
        <f t="shared" si="0"/>
        <v>20</v>
      </c>
      <c r="B26" s="781">
        <v>20</v>
      </c>
      <c r="C26" s="790" t="s">
        <v>789</v>
      </c>
      <c r="D26" s="783" t="s">
        <v>82</v>
      </c>
      <c r="E26" s="783" t="s">
        <v>55</v>
      </c>
      <c r="F26" s="783" t="s">
        <v>1313</v>
      </c>
      <c r="G26" s="787" t="s">
        <v>795</v>
      </c>
      <c r="H26" s="786" t="s">
        <v>723</v>
      </c>
      <c r="I26" s="332" t="s">
        <v>1318</v>
      </c>
    </row>
    <row r="27" spans="1:9" ht="12.9" customHeight="1">
      <c r="A27" s="781">
        <f t="shared" si="0"/>
        <v>21</v>
      </c>
      <c r="B27" s="781">
        <v>21</v>
      </c>
      <c r="C27" s="787" t="s">
        <v>794</v>
      </c>
      <c r="D27" s="783" t="s">
        <v>82</v>
      </c>
      <c r="E27" s="783" t="s">
        <v>101</v>
      </c>
      <c r="F27" s="783" t="s">
        <v>1320</v>
      </c>
      <c r="G27" s="787" t="s">
        <v>795</v>
      </c>
      <c r="H27" s="786" t="s">
        <v>770</v>
      </c>
      <c r="I27" s="332" t="s">
        <v>1318</v>
      </c>
    </row>
    <row r="28" spans="1:9" ht="12.9" customHeight="1">
      <c r="A28" s="781">
        <f t="shared" si="0"/>
        <v>22</v>
      </c>
      <c r="B28" s="781">
        <v>22</v>
      </c>
      <c r="C28" s="787" t="s">
        <v>536</v>
      </c>
      <c r="D28" s="783" t="s">
        <v>82</v>
      </c>
      <c r="E28" s="783" t="s">
        <v>101</v>
      </c>
      <c r="F28" s="783" t="s">
        <v>1320</v>
      </c>
      <c r="G28" s="787" t="s">
        <v>795</v>
      </c>
      <c r="H28" s="786" t="s">
        <v>763</v>
      </c>
      <c r="I28" s="332" t="s">
        <v>1318</v>
      </c>
    </row>
    <row r="29" spans="1:9" ht="12.9" customHeight="1">
      <c r="A29" s="781"/>
      <c r="B29" s="793">
        <v>45170</v>
      </c>
      <c r="C29" s="805"/>
      <c r="D29" s="783"/>
      <c r="E29" s="783"/>
      <c r="F29" s="783"/>
      <c r="G29" s="787"/>
      <c r="H29" s="786"/>
      <c r="I29" s="332"/>
    </row>
    <row r="30" spans="1:9" ht="12.9" customHeight="1">
      <c r="A30" s="781">
        <v>23</v>
      </c>
      <c r="B30" s="781">
        <v>1</v>
      </c>
      <c r="C30" s="787" t="s">
        <v>187</v>
      </c>
      <c r="D30" s="790" t="s">
        <v>82</v>
      </c>
      <c r="E30" s="783" t="s">
        <v>55</v>
      </c>
      <c r="F30" s="783" t="s">
        <v>1313</v>
      </c>
      <c r="G30" s="787" t="s">
        <v>1321</v>
      </c>
      <c r="H30" s="786" t="s">
        <v>723</v>
      </c>
      <c r="I30" s="332" t="s">
        <v>1318</v>
      </c>
    </row>
    <row r="31" spans="1:9" ht="12.9" customHeight="1">
      <c r="A31" s="781">
        <f t="shared" si="0"/>
        <v>24</v>
      </c>
      <c r="B31" s="781">
        <v>2</v>
      </c>
      <c r="C31" s="787" t="s">
        <v>107</v>
      </c>
      <c r="D31" s="783" t="s">
        <v>82</v>
      </c>
      <c r="E31" s="783" t="s">
        <v>55</v>
      </c>
      <c r="F31" s="783" t="s">
        <v>1313</v>
      </c>
      <c r="G31" s="787" t="s">
        <v>801</v>
      </c>
      <c r="H31" s="786" t="s">
        <v>723</v>
      </c>
      <c r="I31" s="332" t="s">
        <v>1318</v>
      </c>
    </row>
    <row r="32" spans="1:9" ht="12.9" customHeight="1">
      <c r="A32" s="781">
        <f t="shared" si="0"/>
        <v>25</v>
      </c>
      <c r="B32" s="781">
        <v>3</v>
      </c>
      <c r="C32" s="787" t="s">
        <v>197</v>
      </c>
      <c r="D32" s="790" t="s">
        <v>82</v>
      </c>
      <c r="E32" s="783" t="s">
        <v>55</v>
      </c>
      <c r="F32" s="783" t="s">
        <v>1313</v>
      </c>
      <c r="G32" s="787" t="s">
        <v>803</v>
      </c>
      <c r="H32" s="786" t="s">
        <v>723</v>
      </c>
      <c r="I32" s="332" t="s">
        <v>1318</v>
      </c>
    </row>
    <row r="33" spans="1:9" s="385" customFormat="1" ht="12.9" customHeight="1">
      <c r="A33" s="781">
        <f t="shared" si="0"/>
        <v>26</v>
      </c>
      <c r="B33" s="781">
        <v>4</v>
      </c>
      <c r="C33" s="787" t="s">
        <v>806</v>
      </c>
      <c r="D33" s="790" t="s">
        <v>82</v>
      </c>
      <c r="E33" s="783" t="s">
        <v>55</v>
      </c>
      <c r="F33" s="783" t="s">
        <v>1313</v>
      </c>
      <c r="G33" s="787" t="s">
        <v>811</v>
      </c>
      <c r="H33" s="786" t="s">
        <v>723</v>
      </c>
      <c r="I33" s="332" t="s">
        <v>1318</v>
      </c>
    </row>
    <row r="34" spans="1:9" s="332" customFormat="1" ht="12.9" customHeight="1">
      <c r="A34" s="781">
        <f t="shared" si="0"/>
        <v>27</v>
      </c>
      <c r="B34" s="781">
        <v>5</v>
      </c>
      <c r="C34" s="788" t="s">
        <v>439</v>
      </c>
      <c r="D34" s="789" t="s">
        <v>82</v>
      </c>
      <c r="E34" s="787" t="s">
        <v>55</v>
      </c>
      <c r="F34" s="783" t="s">
        <v>1313</v>
      </c>
      <c r="G34" s="787" t="s">
        <v>811</v>
      </c>
      <c r="H34" s="786" t="s">
        <v>59</v>
      </c>
      <c r="I34" s="332" t="s">
        <v>1318</v>
      </c>
    </row>
    <row r="35" spans="1:9" s="332" customFormat="1" ht="12.9" customHeight="1">
      <c r="A35" s="781">
        <f t="shared" si="0"/>
        <v>28</v>
      </c>
      <c r="B35" s="781">
        <v>6</v>
      </c>
      <c r="C35" s="790" t="s">
        <v>119</v>
      </c>
      <c r="D35" s="789" t="s">
        <v>82</v>
      </c>
      <c r="E35" s="783" t="s">
        <v>55</v>
      </c>
      <c r="F35" s="783" t="s">
        <v>1313</v>
      </c>
      <c r="G35" s="787" t="s">
        <v>811</v>
      </c>
      <c r="H35" s="786" t="s">
        <v>59</v>
      </c>
      <c r="I35" s="332" t="s">
        <v>1318</v>
      </c>
    </row>
    <row r="36" spans="1:9" s="332" customFormat="1" ht="12.9" customHeight="1">
      <c r="A36" s="781">
        <f t="shared" si="0"/>
        <v>29</v>
      </c>
      <c r="B36" s="781">
        <v>7</v>
      </c>
      <c r="C36" s="790" t="s">
        <v>389</v>
      </c>
      <c r="D36" s="783" t="s">
        <v>82</v>
      </c>
      <c r="E36" s="783" t="s">
        <v>55</v>
      </c>
      <c r="F36" s="783" t="s">
        <v>1313</v>
      </c>
      <c r="G36" s="787" t="s">
        <v>811</v>
      </c>
      <c r="H36" s="786" t="s">
        <v>59</v>
      </c>
      <c r="I36" s="332" t="s">
        <v>1318</v>
      </c>
    </row>
    <row r="37" spans="1:9" s="332" customFormat="1" ht="12.9" customHeight="1">
      <c r="A37" s="781">
        <f t="shared" si="0"/>
        <v>30</v>
      </c>
      <c r="B37" s="781">
        <v>8</v>
      </c>
      <c r="C37" s="790" t="s">
        <v>100</v>
      </c>
      <c r="D37" s="783" t="s">
        <v>82</v>
      </c>
      <c r="E37" s="783" t="s">
        <v>55</v>
      </c>
      <c r="F37" s="783" t="s">
        <v>1313</v>
      </c>
      <c r="G37" s="787" t="s">
        <v>811</v>
      </c>
      <c r="H37" s="786" t="s">
        <v>59</v>
      </c>
      <c r="I37" s="332" t="s">
        <v>1318</v>
      </c>
    </row>
    <row r="38" spans="1:9" ht="12.9" customHeight="1">
      <c r="A38" s="781">
        <f t="shared" si="0"/>
        <v>31</v>
      </c>
      <c r="B38" s="781">
        <v>9</v>
      </c>
      <c r="C38" s="790" t="s">
        <v>570</v>
      </c>
      <c r="D38" s="783" t="s">
        <v>64</v>
      </c>
      <c r="E38" s="783" t="s">
        <v>55</v>
      </c>
      <c r="F38" s="783" t="s">
        <v>1313</v>
      </c>
      <c r="G38" s="787" t="s">
        <v>813</v>
      </c>
      <c r="H38" s="786" t="s">
        <v>747</v>
      </c>
      <c r="I38" s="332" t="s">
        <v>1318</v>
      </c>
    </row>
    <row r="39" spans="1:9" ht="12.9" customHeight="1">
      <c r="A39" s="781">
        <f t="shared" si="0"/>
        <v>32</v>
      </c>
      <c r="B39" s="781">
        <v>10</v>
      </c>
      <c r="C39" s="787" t="s">
        <v>574</v>
      </c>
      <c r="D39" s="783" t="s">
        <v>64</v>
      </c>
      <c r="E39" s="783" t="s">
        <v>55</v>
      </c>
      <c r="F39" s="783" t="s">
        <v>1313</v>
      </c>
      <c r="G39" s="787" t="s">
        <v>813</v>
      </c>
      <c r="H39" s="786" t="s">
        <v>747</v>
      </c>
      <c r="I39" s="332" t="s">
        <v>1318</v>
      </c>
    </row>
    <row r="40" spans="1:9" ht="12.9" customHeight="1">
      <c r="A40" s="781">
        <f t="shared" si="0"/>
        <v>33</v>
      </c>
      <c r="B40" s="781">
        <v>11</v>
      </c>
      <c r="C40" s="787" t="s">
        <v>364</v>
      </c>
      <c r="D40" s="787" t="s">
        <v>82</v>
      </c>
      <c r="E40" s="783" t="s">
        <v>101</v>
      </c>
      <c r="F40" s="783" t="s">
        <v>1320</v>
      </c>
      <c r="G40" s="787" t="s">
        <v>821</v>
      </c>
      <c r="H40" s="786" t="s">
        <v>770</v>
      </c>
      <c r="I40" s="333" t="s">
        <v>1322</v>
      </c>
    </row>
    <row r="41" spans="1:9" ht="12.9" customHeight="1">
      <c r="A41" s="781">
        <f t="shared" si="0"/>
        <v>34</v>
      </c>
      <c r="B41" s="781">
        <v>12</v>
      </c>
      <c r="C41" s="787" t="s">
        <v>348</v>
      </c>
      <c r="D41" s="783" t="s">
        <v>82</v>
      </c>
      <c r="E41" s="783" t="s">
        <v>101</v>
      </c>
      <c r="F41" s="783" t="s">
        <v>1320</v>
      </c>
      <c r="G41" s="787" t="s">
        <v>821</v>
      </c>
      <c r="H41" s="786" t="s">
        <v>770</v>
      </c>
      <c r="I41" s="333" t="s">
        <v>1322</v>
      </c>
    </row>
    <row r="42" spans="1:9" ht="12.9" customHeight="1">
      <c r="A42" s="781">
        <f t="shared" si="0"/>
        <v>35</v>
      </c>
      <c r="B42" s="781">
        <v>13</v>
      </c>
      <c r="C42" s="787" t="s">
        <v>812</v>
      </c>
      <c r="D42" s="787" t="s">
        <v>64</v>
      </c>
      <c r="E42" s="783" t="s">
        <v>101</v>
      </c>
      <c r="F42" s="783" t="s">
        <v>1320</v>
      </c>
      <c r="G42" s="787" t="s">
        <v>829</v>
      </c>
      <c r="H42" s="786" t="s">
        <v>787</v>
      </c>
      <c r="I42" s="333" t="s">
        <v>1322</v>
      </c>
    </row>
    <row r="43" spans="1:9" ht="12.9" customHeight="1">
      <c r="A43" s="781">
        <f t="shared" si="0"/>
        <v>36</v>
      </c>
      <c r="B43" s="781">
        <v>14</v>
      </c>
      <c r="C43" s="787" t="s">
        <v>586</v>
      </c>
      <c r="D43" s="790" t="s">
        <v>64</v>
      </c>
      <c r="E43" s="783" t="s">
        <v>101</v>
      </c>
      <c r="F43" s="783" t="s">
        <v>1320</v>
      </c>
      <c r="G43" s="787" t="s">
        <v>824</v>
      </c>
      <c r="H43" s="786" t="s">
        <v>793</v>
      </c>
      <c r="I43" s="333" t="s">
        <v>1323</v>
      </c>
    </row>
    <row r="44" spans="1:9" ht="12.9" customHeight="1">
      <c r="A44" s="781">
        <f t="shared" si="0"/>
        <v>37</v>
      </c>
      <c r="B44" s="781">
        <v>15</v>
      </c>
      <c r="C44" s="787" t="s">
        <v>316</v>
      </c>
      <c r="D44" s="783" t="s">
        <v>82</v>
      </c>
      <c r="E44" s="783" t="s">
        <v>55</v>
      </c>
      <c r="F44" s="783" t="s">
        <v>1313</v>
      </c>
      <c r="G44" s="787" t="s">
        <v>826</v>
      </c>
      <c r="H44" s="786" t="s">
        <v>804</v>
      </c>
      <c r="I44" s="333" t="s">
        <v>1322</v>
      </c>
    </row>
    <row r="45" spans="1:9" ht="12.9" customHeight="1">
      <c r="A45" s="781">
        <f t="shared" si="0"/>
        <v>38</v>
      </c>
      <c r="B45" s="781">
        <v>16</v>
      </c>
      <c r="C45" s="787" t="s">
        <v>352</v>
      </c>
      <c r="D45" s="787" t="s">
        <v>64</v>
      </c>
      <c r="E45" s="783" t="s">
        <v>55</v>
      </c>
      <c r="F45" s="783" t="s">
        <v>1313</v>
      </c>
      <c r="G45" s="787" t="s">
        <v>826</v>
      </c>
      <c r="H45" s="786" t="s">
        <v>804</v>
      </c>
      <c r="I45" s="333" t="s">
        <v>1322</v>
      </c>
    </row>
    <row r="46" spans="1:9" ht="12.9" customHeight="1">
      <c r="A46" s="781">
        <f t="shared" si="0"/>
        <v>39</v>
      </c>
      <c r="B46" s="781">
        <v>17</v>
      </c>
      <c r="C46" s="787" t="s">
        <v>810</v>
      </c>
      <c r="D46" s="783" t="s">
        <v>64</v>
      </c>
      <c r="E46" s="783" t="s">
        <v>55</v>
      </c>
      <c r="F46" s="783" t="s">
        <v>1313</v>
      </c>
      <c r="G46" s="787" t="s">
        <v>827</v>
      </c>
      <c r="H46" s="786" t="s">
        <v>804</v>
      </c>
      <c r="I46" s="333" t="s">
        <v>1322</v>
      </c>
    </row>
    <row r="47" spans="1:9" ht="12.9" customHeight="1">
      <c r="A47" s="781">
        <f t="shared" si="0"/>
        <v>40</v>
      </c>
      <c r="B47" s="781">
        <v>18</v>
      </c>
      <c r="C47" s="787" t="s">
        <v>202</v>
      </c>
      <c r="D47" s="783" t="s">
        <v>64</v>
      </c>
      <c r="E47" s="783" t="s">
        <v>55</v>
      </c>
      <c r="F47" s="783" t="s">
        <v>1313</v>
      </c>
      <c r="G47" s="787" t="s">
        <v>832</v>
      </c>
      <c r="H47" s="786" t="s">
        <v>787</v>
      </c>
      <c r="I47" s="333" t="s">
        <v>1322</v>
      </c>
    </row>
    <row r="48" spans="1:9" ht="12.9" customHeight="1">
      <c r="A48" s="781">
        <f t="shared" si="0"/>
        <v>41</v>
      </c>
      <c r="B48" s="781">
        <v>19</v>
      </c>
      <c r="C48" s="787" t="s">
        <v>148</v>
      </c>
      <c r="D48" s="783" t="s">
        <v>82</v>
      </c>
      <c r="E48" s="783" t="s">
        <v>101</v>
      </c>
      <c r="F48" s="783" t="s">
        <v>1320</v>
      </c>
      <c r="G48" s="787" t="s">
        <v>833</v>
      </c>
      <c r="H48" s="786" t="s">
        <v>793</v>
      </c>
      <c r="I48" s="333" t="s">
        <v>1323</v>
      </c>
    </row>
    <row r="49" spans="1:9" ht="12.9" customHeight="1">
      <c r="A49" s="781">
        <f t="shared" si="0"/>
        <v>42</v>
      </c>
      <c r="B49" s="781">
        <v>20</v>
      </c>
      <c r="C49" s="787" t="s">
        <v>834</v>
      </c>
      <c r="D49" s="783" t="s">
        <v>82</v>
      </c>
      <c r="E49" s="783" t="s">
        <v>101</v>
      </c>
      <c r="F49" s="783" t="s">
        <v>1320</v>
      </c>
      <c r="G49" s="787" t="s">
        <v>1324</v>
      </c>
      <c r="H49" s="786" t="s">
        <v>747</v>
      </c>
      <c r="I49" s="333" t="s">
        <v>1323</v>
      </c>
    </row>
    <row r="50" spans="1:9" ht="12.9" customHeight="1">
      <c r="A50" s="781">
        <f t="shared" si="0"/>
        <v>43</v>
      </c>
      <c r="B50" s="781">
        <v>21</v>
      </c>
      <c r="C50" s="787" t="s">
        <v>817</v>
      </c>
      <c r="D50" s="783" t="s">
        <v>270</v>
      </c>
      <c r="E50" s="783" t="s">
        <v>55</v>
      </c>
      <c r="F50" s="783" t="s">
        <v>1313</v>
      </c>
      <c r="G50" s="787" t="s">
        <v>835</v>
      </c>
      <c r="H50" s="786" t="s">
        <v>693</v>
      </c>
      <c r="I50" s="333" t="s">
        <v>1323</v>
      </c>
    </row>
    <row r="51" spans="1:9" ht="12.9" customHeight="1">
      <c r="A51" s="781">
        <f t="shared" si="0"/>
        <v>44</v>
      </c>
      <c r="B51" s="781">
        <v>22</v>
      </c>
      <c r="C51" s="787" t="s">
        <v>839</v>
      </c>
      <c r="D51" s="783" t="s">
        <v>64</v>
      </c>
      <c r="E51" s="783" t="s">
        <v>55</v>
      </c>
      <c r="F51" s="783" t="s">
        <v>1313</v>
      </c>
      <c r="G51" s="787" t="s">
        <v>840</v>
      </c>
      <c r="H51" s="787" t="s">
        <v>59</v>
      </c>
      <c r="I51" s="333" t="s">
        <v>1323</v>
      </c>
    </row>
    <row r="52" spans="1:9" ht="12.9" customHeight="1">
      <c r="A52" s="781">
        <f t="shared" si="0"/>
        <v>45</v>
      </c>
      <c r="B52" s="781">
        <v>23</v>
      </c>
      <c r="C52" s="787" t="s">
        <v>831</v>
      </c>
      <c r="D52" s="783" t="s">
        <v>64</v>
      </c>
      <c r="E52" s="783" t="s">
        <v>55</v>
      </c>
      <c r="F52" s="783" t="s">
        <v>1313</v>
      </c>
      <c r="G52" s="787" t="s">
        <v>840</v>
      </c>
      <c r="H52" s="787" t="s">
        <v>59</v>
      </c>
      <c r="I52" s="333" t="s">
        <v>1323</v>
      </c>
    </row>
    <row r="53" spans="1:9" ht="12.9" customHeight="1">
      <c r="A53" s="781">
        <f t="shared" si="0"/>
        <v>46</v>
      </c>
      <c r="B53" s="781">
        <v>24</v>
      </c>
      <c r="C53" s="787" t="s">
        <v>153</v>
      </c>
      <c r="D53" s="783" t="s">
        <v>64</v>
      </c>
      <c r="E53" s="783" t="s">
        <v>101</v>
      </c>
      <c r="F53" s="783" t="s">
        <v>1320</v>
      </c>
      <c r="G53" s="787" t="s">
        <v>841</v>
      </c>
      <c r="H53" s="786" t="s">
        <v>793</v>
      </c>
      <c r="I53" s="333" t="s">
        <v>1323</v>
      </c>
    </row>
    <row r="54" spans="1:9" ht="12.9" customHeight="1">
      <c r="A54" s="781">
        <f t="shared" si="0"/>
        <v>47</v>
      </c>
      <c r="B54" s="781">
        <v>25</v>
      </c>
      <c r="C54" s="787" t="s">
        <v>823</v>
      </c>
      <c r="D54" s="783" t="s">
        <v>82</v>
      </c>
      <c r="E54" s="783" t="s">
        <v>101</v>
      </c>
      <c r="F54" s="783" t="s">
        <v>1320</v>
      </c>
      <c r="G54" s="787" t="s">
        <v>842</v>
      </c>
      <c r="H54" s="787" t="s">
        <v>793</v>
      </c>
      <c r="I54" s="333" t="s">
        <v>1322</v>
      </c>
    </row>
    <row r="55" spans="1:9" ht="12.9" customHeight="1">
      <c r="A55" s="781">
        <f t="shared" si="0"/>
        <v>48</v>
      </c>
      <c r="B55" s="781">
        <v>26</v>
      </c>
      <c r="C55" s="790" t="s">
        <v>356</v>
      </c>
      <c r="D55" s="783" t="s">
        <v>82</v>
      </c>
      <c r="E55" s="783" t="s">
        <v>55</v>
      </c>
      <c r="F55" s="783" t="s">
        <v>1313</v>
      </c>
      <c r="G55" s="787" t="s">
        <v>843</v>
      </c>
      <c r="H55" s="786" t="s">
        <v>770</v>
      </c>
      <c r="I55" s="333" t="s">
        <v>1322</v>
      </c>
    </row>
    <row r="56" spans="1:9" ht="12.9" customHeight="1">
      <c r="A56" s="781">
        <f t="shared" si="0"/>
        <v>49</v>
      </c>
      <c r="B56" s="781">
        <v>27</v>
      </c>
      <c r="C56" s="787" t="s">
        <v>546</v>
      </c>
      <c r="D56" s="783" t="s">
        <v>82</v>
      </c>
      <c r="E56" s="783" t="s">
        <v>587</v>
      </c>
      <c r="F56" s="783" t="s">
        <v>1320</v>
      </c>
      <c r="G56" s="787" t="s">
        <v>843</v>
      </c>
      <c r="H56" s="786" t="s">
        <v>693</v>
      </c>
      <c r="I56" s="333" t="s">
        <v>1323</v>
      </c>
    </row>
    <row r="57" spans="1:9" ht="12.9" customHeight="1">
      <c r="A57" s="781">
        <f t="shared" si="0"/>
        <v>50</v>
      </c>
      <c r="B57" s="781">
        <v>28</v>
      </c>
      <c r="C57" s="787" t="s">
        <v>830</v>
      </c>
      <c r="D57" s="783" t="s">
        <v>64</v>
      </c>
      <c r="E57" s="783" t="s">
        <v>55</v>
      </c>
      <c r="F57" s="783" t="s">
        <v>1313</v>
      </c>
      <c r="G57" s="787" t="s">
        <v>843</v>
      </c>
      <c r="H57" s="786" t="s">
        <v>787</v>
      </c>
      <c r="I57" s="333" t="s">
        <v>1323</v>
      </c>
    </row>
    <row r="58" spans="1:9" ht="12.9" customHeight="1">
      <c r="A58" s="781">
        <f t="shared" si="0"/>
        <v>51</v>
      </c>
      <c r="B58" s="781">
        <v>29</v>
      </c>
      <c r="C58" s="787" t="s">
        <v>565</v>
      </c>
      <c r="D58" s="783" t="s">
        <v>82</v>
      </c>
      <c r="E58" s="783" t="s">
        <v>587</v>
      </c>
      <c r="F58" s="783" t="s">
        <v>1320</v>
      </c>
      <c r="G58" s="787" t="s">
        <v>846</v>
      </c>
      <c r="H58" s="786" t="s">
        <v>770</v>
      </c>
    </row>
    <row r="59" spans="1:9" ht="12.9" customHeight="1">
      <c r="A59" s="781">
        <f t="shared" si="0"/>
        <v>52</v>
      </c>
      <c r="B59" s="781">
        <v>30</v>
      </c>
      <c r="C59" s="787" t="s">
        <v>547</v>
      </c>
      <c r="D59" s="787" t="s">
        <v>82</v>
      </c>
      <c r="E59" s="783" t="s">
        <v>143</v>
      </c>
      <c r="F59" s="783" t="s">
        <v>1313</v>
      </c>
      <c r="G59" s="787" t="s">
        <v>846</v>
      </c>
      <c r="H59" s="786" t="s">
        <v>693</v>
      </c>
    </row>
    <row r="60" spans="1:9" ht="12.9" customHeight="1">
      <c r="A60" s="781"/>
      <c r="B60" s="793">
        <v>45200</v>
      </c>
      <c r="C60" s="805"/>
      <c r="D60" s="783"/>
      <c r="E60" s="783"/>
      <c r="F60" s="783"/>
      <c r="G60" s="787"/>
      <c r="H60" s="786"/>
      <c r="I60" s="332"/>
    </row>
    <row r="61" spans="1:9" ht="12.9" customHeight="1">
      <c r="A61" s="781">
        <v>53</v>
      </c>
      <c r="B61" s="787">
        <v>1</v>
      </c>
      <c r="C61" s="787" t="s">
        <v>408</v>
      </c>
      <c r="D61" s="783" t="s">
        <v>82</v>
      </c>
      <c r="E61" s="783" t="s">
        <v>101</v>
      </c>
      <c r="F61" s="783" t="s">
        <v>1320</v>
      </c>
      <c r="G61" s="787" t="s">
        <v>1325</v>
      </c>
      <c r="H61" s="786" t="s">
        <v>804</v>
      </c>
    </row>
    <row r="62" spans="1:9" ht="12.9" customHeight="1">
      <c r="A62" s="781">
        <f t="shared" si="0"/>
        <v>54</v>
      </c>
      <c r="B62" s="787">
        <v>2</v>
      </c>
      <c r="C62" s="787" t="s">
        <v>470</v>
      </c>
      <c r="D62" s="787" t="s">
        <v>82</v>
      </c>
      <c r="E62" s="783" t="s">
        <v>55</v>
      </c>
      <c r="F62" s="783" t="s">
        <v>1313</v>
      </c>
      <c r="G62" s="787" t="s">
        <v>1325</v>
      </c>
      <c r="H62" s="786" t="s">
        <v>723</v>
      </c>
    </row>
    <row r="63" spans="1:9" ht="12.9" customHeight="1">
      <c r="A63" s="781">
        <f t="shared" si="0"/>
        <v>55</v>
      </c>
      <c r="B63" s="787">
        <v>3</v>
      </c>
      <c r="C63" s="787" t="s">
        <v>820</v>
      </c>
      <c r="D63" s="783" t="s">
        <v>82</v>
      </c>
      <c r="E63" s="783" t="s">
        <v>55</v>
      </c>
      <c r="F63" s="783" t="s">
        <v>1313</v>
      </c>
      <c r="G63" s="787" t="s">
        <v>1325</v>
      </c>
      <c r="H63" s="786" t="s">
        <v>723</v>
      </c>
    </row>
    <row r="64" spans="1:9" ht="12.9" customHeight="1">
      <c r="A64" s="781">
        <f t="shared" si="0"/>
        <v>56</v>
      </c>
      <c r="B64" s="787">
        <v>4</v>
      </c>
      <c r="C64" s="787" t="s">
        <v>836</v>
      </c>
      <c r="D64" s="783" t="s">
        <v>82</v>
      </c>
      <c r="E64" s="783" t="s">
        <v>55</v>
      </c>
      <c r="F64" s="783" t="s">
        <v>1313</v>
      </c>
      <c r="G64" s="787" t="s">
        <v>1325</v>
      </c>
      <c r="H64" s="786" t="s">
        <v>723</v>
      </c>
    </row>
    <row r="65" spans="1:14" ht="12.9" customHeight="1">
      <c r="A65" s="781">
        <f t="shared" si="0"/>
        <v>57</v>
      </c>
      <c r="B65" s="787">
        <v>5</v>
      </c>
      <c r="C65" s="787" t="s">
        <v>441</v>
      </c>
      <c r="D65" s="783" t="s">
        <v>82</v>
      </c>
      <c r="E65" s="783" t="s">
        <v>55</v>
      </c>
      <c r="F65" s="783" t="s">
        <v>1313</v>
      </c>
      <c r="G65" s="787" t="s">
        <v>851</v>
      </c>
      <c r="H65" s="786" t="s">
        <v>723</v>
      </c>
    </row>
    <row r="66" spans="1:14" ht="12.9" customHeight="1">
      <c r="A66" s="781">
        <f t="shared" si="0"/>
        <v>58</v>
      </c>
      <c r="B66" s="787">
        <v>6</v>
      </c>
      <c r="C66" s="787" t="s">
        <v>534</v>
      </c>
      <c r="D66" s="783" t="s">
        <v>82</v>
      </c>
      <c r="E66" s="783" t="s">
        <v>55</v>
      </c>
      <c r="F66" s="783" t="s">
        <v>1313</v>
      </c>
      <c r="G66" s="787" t="s">
        <v>851</v>
      </c>
      <c r="H66" s="786" t="s">
        <v>723</v>
      </c>
    </row>
    <row r="67" spans="1:14" ht="12.9" customHeight="1">
      <c r="A67" s="781">
        <f t="shared" si="0"/>
        <v>59</v>
      </c>
      <c r="B67" s="787">
        <v>7</v>
      </c>
      <c r="C67" s="787" t="s">
        <v>522</v>
      </c>
      <c r="D67" s="783" t="s">
        <v>82</v>
      </c>
      <c r="E67" s="783" t="s">
        <v>55</v>
      </c>
      <c r="F67" s="783" t="s">
        <v>1313</v>
      </c>
      <c r="G67" s="787" t="s">
        <v>851</v>
      </c>
      <c r="H67" s="786" t="s">
        <v>723</v>
      </c>
    </row>
    <row r="68" spans="1:14" ht="12.9" customHeight="1">
      <c r="A68" s="781">
        <f t="shared" si="0"/>
        <v>60</v>
      </c>
      <c r="B68" s="787">
        <v>8</v>
      </c>
      <c r="C68" s="787" t="s">
        <v>541</v>
      </c>
      <c r="D68" s="783" t="s">
        <v>82</v>
      </c>
      <c r="E68" s="783" t="s">
        <v>55</v>
      </c>
      <c r="F68" s="783" t="s">
        <v>1313</v>
      </c>
      <c r="G68" s="787" t="s">
        <v>851</v>
      </c>
      <c r="H68" s="786" t="s">
        <v>723</v>
      </c>
    </row>
    <row r="69" spans="1:14" ht="12.9" customHeight="1">
      <c r="A69" s="781">
        <f t="shared" si="0"/>
        <v>61</v>
      </c>
      <c r="B69" s="787">
        <v>9</v>
      </c>
      <c r="C69" s="787" t="s">
        <v>142</v>
      </c>
      <c r="D69" s="783" t="s">
        <v>82</v>
      </c>
      <c r="E69" s="783" t="s">
        <v>55</v>
      </c>
      <c r="F69" s="783" t="s">
        <v>1313</v>
      </c>
      <c r="G69" s="787" t="s">
        <v>849</v>
      </c>
      <c r="H69" s="786" t="s">
        <v>59</v>
      </c>
    </row>
    <row r="70" spans="1:14" ht="12.9" customHeight="1">
      <c r="A70" s="781">
        <f t="shared" si="0"/>
        <v>62</v>
      </c>
      <c r="B70" s="787">
        <v>10</v>
      </c>
      <c r="C70" s="787" t="s">
        <v>156</v>
      </c>
      <c r="D70" s="783" t="s">
        <v>64</v>
      </c>
      <c r="E70" s="783" t="s">
        <v>55</v>
      </c>
      <c r="F70" s="783" t="s">
        <v>1313</v>
      </c>
      <c r="G70" s="787" t="s">
        <v>849</v>
      </c>
      <c r="H70" s="786" t="s">
        <v>59</v>
      </c>
    </row>
    <row r="71" spans="1:14" ht="12.9" customHeight="1">
      <c r="A71" s="781">
        <f t="shared" si="0"/>
        <v>63</v>
      </c>
      <c r="B71" s="787">
        <v>11</v>
      </c>
      <c r="C71" s="787" t="s">
        <v>137</v>
      </c>
      <c r="D71" s="783" t="s">
        <v>82</v>
      </c>
      <c r="E71" s="783" t="s">
        <v>55</v>
      </c>
      <c r="F71" s="783" t="s">
        <v>1313</v>
      </c>
      <c r="G71" s="787" t="s">
        <v>849</v>
      </c>
      <c r="H71" s="786" t="s">
        <v>59</v>
      </c>
      <c r="L71"/>
      <c r="M71" s="335"/>
      <c r="N71" s="335"/>
    </row>
    <row r="72" spans="1:14" ht="12.9" customHeight="1">
      <c r="A72" s="781">
        <f t="shared" si="0"/>
        <v>64</v>
      </c>
      <c r="B72" s="787">
        <v>12</v>
      </c>
      <c r="C72" s="787" t="s">
        <v>599</v>
      </c>
      <c r="D72" s="783" t="s">
        <v>64</v>
      </c>
      <c r="E72" s="783" t="s">
        <v>55</v>
      </c>
      <c r="F72" s="783" t="s">
        <v>1313</v>
      </c>
      <c r="G72" s="787" t="s">
        <v>849</v>
      </c>
      <c r="H72" s="786" t="s">
        <v>59</v>
      </c>
      <c r="L72"/>
      <c r="M72" s="335"/>
      <c r="N72" s="335"/>
    </row>
    <row r="73" spans="1:14" ht="12.9" customHeight="1">
      <c r="A73" s="781">
        <f t="shared" ref="A73:A136" si="1">A72+1</f>
        <v>65</v>
      </c>
      <c r="B73" s="787">
        <v>13</v>
      </c>
      <c r="C73" s="787" t="s">
        <v>124</v>
      </c>
      <c r="D73" s="783" t="s">
        <v>82</v>
      </c>
      <c r="E73" s="783" t="s">
        <v>55</v>
      </c>
      <c r="F73" s="783" t="s">
        <v>1313</v>
      </c>
      <c r="G73" s="787" t="s">
        <v>849</v>
      </c>
      <c r="H73" s="786" t="s">
        <v>59</v>
      </c>
      <c r="L73"/>
      <c r="M73" s="335"/>
      <c r="N73" s="335"/>
    </row>
    <row r="74" spans="1:14" ht="12.9" customHeight="1">
      <c r="A74" s="781">
        <f t="shared" si="1"/>
        <v>66</v>
      </c>
      <c r="B74" s="787">
        <v>14</v>
      </c>
      <c r="C74" s="787" t="s">
        <v>825</v>
      </c>
      <c r="D74" s="783" t="s">
        <v>64</v>
      </c>
      <c r="E74" s="783" t="s">
        <v>55</v>
      </c>
      <c r="F74" s="783" t="s">
        <v>1313</v>
      </c>
      <c r="G74" s="787" t="s">
        <v>849</v>
      </c>
      <c r="H74" s="786" t="s">
        <v>59</v>
      </c>
      <c r="L74"/>
      <c r="M74"/>
      <c r="N74"/>
    </row>
    <row r="75" spans="1:14" ht="12.9" customHeight="1">
      <c r="A75" s="781">
        <f t="shared" si="1"/>
        <v>67</v>
      </c>
      <c r="B75" s="787">
        <v>15</v>
      </c>
      <c r="C75" s="787" t="s">
        <v>828</v>
      </c>
      <c r="D75" s="783" t="s">
        <v>64</v>
      </c>
      <c r="E75" s="783" t="s">
        <v>55</v>
      </c>
      <c r="F75" s="783" t="s">
        <v>1313</v>
      </c>
      <c r="G75" s="787" t="s">
        <v>849</v>
      </c>
      <c r="H75" s="786" t="s">
        <v>59</v>
      </c>
      <c r="L75"/>
      <c r="M75"/>
      <c r="N75"/>
    </row>
    <row r="76" spans="1:14" ht="12.9" customHeight="1">
      <c r="A76" s="781">
        <f t="shared" si="1"/>
        <v>68</v>
      </c>
      <c r="B76" s="787">
        <v>16</v>
      </c>
      <c r="C76" s="787" t="s">
        <v>845</v>
      </c>
      <c r="D76" s="783" t="s">
        <v>64</v>
      </c>
      <c r="E76" s="783" t="s">
        <v>101</v>
      </c>
      <c r="F76" s="783" t="s">
        <v>1320</v>
      </c>
      <c r="G76" s="787" t="s">
        <v>849</v>
      </c>
      <c r="H76" s="786" t="s">
        <v>59</v>
      </c>
    </row>
    <row r="77" spans="1:14" ht="12.9" customHeight="1">
      <c r="A77" s="781">
        <f t="shared" si="1"/>
        <v>69</v>
      </c>
      <c r="B77" s="787">
        <v>17</v>
      </c>
      <c r="C77" s="787" t="s">
        <v>385</v>
      </c>
      <c r="D77" s="783" t="s">
        <v>64</v>
      </c>
      <c r="E77" s="783" t="s">
        <v>55</v>
      </c>
      <c r="F77" s="783" t="s">
        <v>1313</v>
      </c>
      <c r="G77" s="787" t="s">
        <v>849</v>
      </c>
      <c r="H77" s="786" t="s">
        <v>59</v>
      </c>
      <c r="K77" t="s">
        <v>500</v>
      </c>
    </row>
    <row r="78" spans="1:14" ht="12.9" customHeight="1">
      <c r="A78" s="781">
        <f t="shared" si="1"/>
        <v>70</v>
      </c>
      <c r="B78" s="787">
        <v>18</v>
      </c>
      <c r="C78" s="787" t="s">
        <v>850</v>
      </c>
      <c r="D78" s="783" t="s">
        <v>82</v>
      </c>
      <c r="E78" s="783" t="s">
        <v>55</v>
      </c>
      <c r="F78" s="783" t="s">
        <v>1313</v>
      </c>
      <c r="G78" s="787" t="s">
        <v>853</v>
      </c>
      <c r="H78" s="786" t="s">
        <v>59</v>
      </c>
      <c r="K78" t="s">
        <v>528</v>
      </c>
    </row>
    <row r="79" spans="1:14" ht="12.9" customHeight="1">
      <c r="A79" s="781">
        <f t="shared" si="1"/>
        <v>71</v>
      </c>
      <c r="B79" s="787">
        <v>19</v>
      </c>
      <c r="C79" s="787" t="s">
        <v>848</v>
      </c>
      <c r="D79" s="783" t="s">
        <v>64</v>
      </c>
      <c r="E79" s="783" t="s">
        <v>55</v>
      </c>
      <c r="F79" s="783" t="s">
        <v>1313</v>
      </c>
      <c r="G79" s="787" t="s">
        <v>853</v>
      </c>
      <c r="H79" s="787" t="s">
        <v>787</v>
      </c>
    </row>
    <row r="80" spans="1:14" ht="12.9" customHeight="1">
      <c r="A80" s="781">
        <f t="shared" si="1"/>
        <v>72</v>
      </c>
      <c r="B80" s="787">
        <v>20</v>
      </c>
      <c r="C80" s="790" t="s">
        <v>190</v>
      </c>
      <c r="D80" s="783" t="s">
        <v>82</v>
      </c>
      <c r="E80" s="783" t="s">
        <v>55</v>
      </c>
      <c r="F80" s="783" t="s">
        <v>1313</v>
      </c>
      <c r="G80" s="787" t="s">
        <v>854</v>
      </c>
      <c r="H80" s="787" t="s">
        <v>787</v>
      </c>
    </row>
    <row r="81" spans="1:8" ht="12.9" customHeight="1">
      <c r="A81" s="781">
        <f t="shared" si="1"/>
        <v>73</v>
      </c>
      <c r="B81" s="787">
        <v>21</v>
      </c>
      <c r="C81" s="787" t="s">
        <v>602</v>
      </c>
      <c r="D81" s="783" t="s">
        <v>64</v>
      </c>
      <c r="E81" s="783" t="s">
        <v>55</v>
      </c>
      <c r="F81" s="783" t="s">
        <v>1313</v>
      </c>
      <c r="G81" s="787" t="s">
        <v>854</v>
      </c>
      <c r="H81" s="787" t="s">
        <v>787</v>
      </c>
    </row>
    <row r="82" spans="1:8" ht="12.9" customHeight="1">
      <c r="A82" s="781">
        <f t="shared" si="1"/>
        <v>74</v>
      </c>
      <c r="B82" s="787">
        <v>22</v>
      </c>
      <c r="C82" s="787" t="s">
        <v>805</v>
      </c>
      <c r="D82" s="783" t="s">
        <v>64</v>
      </c>
      <c r="E82" s="783" t="s">
        <v>55</v>
      </c>
      <c r="F82" s="783" t="s">
        <v>1313</v>
      </c>
      <c r="G82" s="787" t="s">
        <v>854</v>
      </c>
      <c r="H82" s="787" t="s">
        <v>787</v>
      </c>
    </row>
    <row r="83" spans="1:8" ht="12.9" customHeight="1">
      <c r="A83" s="781">
        <f t="shared" si="1"/>
        <v>75</v>
      </c>
      <c r="B83" s="787">
        <v>23</v>
      </c>
      <c r="C83" s="787" t="s">
        <v>183</v>
      </c>
      <c r="D83" s="783" t="s">
        <v>82</v>
      </c>
      <c r="E83" s="783" t="s">
        <v>101</v>
      </c>
      <c r="F83" s="783" t="s">
        <v>1320</v>
      </c>
      <c r="G83" s="787" t="s">
        <v>1326</v>
      </c>
      <c r="H83" s="787" t="s">
        <v>793</v>
      </c>
    </row>
    <row r="84" spans="1:8" ht="12.9" customHeight="1">
      <c r="A84" s="781">
        <f t="shared" si="1"/>
        <v>76</v>
      </c>
      <c r="B84" s="787">
        <v>24</v>
      </c>
      <c r="C84" s="787" t="s">
        <v>852</v>
      </c>
      <c r="D84" s="783" t="s">
        <v>64</v>
      </c>
      <c r="E84" s="783" t="s">
        <v>101</v>
      </c>
      <c r="F84" s="783" t="s">
        <v>1320</v>
      </c>
      <c r="G84" s="787" t="s">
        <v>856</v>
      </c>
      <c r="H84" s="787" t="s">
        <v>747</v>
      </c>
    </row>
    <row r="85" spans="1:8" ht="12.9" customHeight="1">
      <c r="A85" s="781">
        <f t="shared" si="1"/>
        <v>77</v>
      </c>
      <c r="B85" s="787">
        <v>25</v>
      </c>
      <c r="C85" s="787" t="s">
        <v>729</v>
      </c>
      <c r="D85" s="783" t="s">
        <v>82</v>
      </c>
      <c r="E85" s="783" t="s">
        <v>55</v>
      </c>
      <c r="F85" s="783" t="s">
        <v>1313</v>
      </c>
      <c r="G85" s="787" t="s">
        <v>856</v>
      </c>
      <c r="H85" s="786" t="s">
        <v>723</v>
      </c>
    </row>
    <row r="86" spans="1:8" ht="12.9" customHeight="1">
      <c r="A86" s="781">
        <f t="shared" si="1"/>
        <v>78</v>
      </c>
      <c r="B86" s="787">
        <v>26</v>
      </c>
      <c r="C86" s="787" t="s">
        <v>855</v>
      </c>
      <c r="D86" s="783" t="s">
        <v>64</v>
      </c>
      <c r="E86" s="783" t="s">
        <v>143</v>
      </c>
      <c r="F86" s="783" t="s">
        <v>1313</v>
      </c>
      <c r="G86" s="787" t="s">
        <v>857</v>
      </c>
      <c r="H86" s="787" t="s">
        <v>838</v>
      </c>
    </row>
    <row r="87" spans="1:8" ht="12.9" customHeight="1">
      <c r="A87" s="781">
        <f t="shared" si="1"/>
        <v>79</v>
      </c>
      <c r="B87" s="787">
        <v>27</v>
      </c>
      <c r="C87" s="787" t="s">
        <v>837</v>
      </c>
      <c r="D87" s="783" t="s">
        <v>64</v>
      </c>
      <c r="E87" s="783" t="s">
        <v>143</v>
      </c>
      <c r="F87" s="783" t="s">
        <v>1313</v>
      </c>
      <c r="G87" s="787" t="s">
        <v>857</v>
      </c>
      <c r="H87" s="787" t="s">
        <v>838</v>
      </c>
    </row>
    <row r="88" spans="1:8" ht="12.9" customHeight="1">
      <c r="A88" s="781">
        <f t="shared" si="1"/>
        <v>80</v>
      </c>
      <c r="B88" s="787">
        <v>28</v>
      </c>
      <c r="C88" s="787" t="s">
        <v>600</v>
      </c>
      <c r="D88" s="783" t="s">
        <v>64</v>
      </c>
      <c r="E88" s="783" t="s">
        <v>587</v>
      </c>
      <c r="F88" s="783" t="s">
        <v>1320</v>
      </c>
      <c r="G88" s="787" t="s">
        <v>859</v>
      </c>
      <c r="H88" s="786" t="s">
        <v>693</v>
      </c>
    </row>
    <row r="89" spans="1:8" ht="12.9" customHeight="1">
      <c r="A89" s="781">
        <f t="shared" si="1"/>
        <v>81</v>
      </c>
      <c r="B89" s="787">
        <v>29</v>
      </c>
      <c r="C89" s="787" t="s">
        <v>847</v>
      </c>
      <c r="D89" s="787" t="s">
        <v>64</v>
      </c>
      <c r="E89" s="783" t="s">
        <v>143</v>
      </c>
      <c r="F89" s="783" t="s">
        <v>1313</v>
      </c>
      <c r="G89" s="787" t="s">
        <v>1327</v>
      </c>
      <c r="H89" s="787" t="s">
        <v>838</v>
      </c>
    </row>
    <row r="90" spans="1:8" ht="12.9" customHeight="1">
      <c r="A90" s="781">
        <f t="shared" si="1"/>
        <v>82</v>
      </c>
      <c r="B90" s="787">
        <v>30</v>
      </c>
      <c r="C90" s="787" t="s">
        <v>858</v>
      </c>
      <c r="D90" s="783" t="s">
        <v>82</v>
      </c>
      <c r="E90" s="783" t="s">
        <v>55</v>
      </c>
      <c r="F90" s="783" t="s">
        <v>1313</v>
      </c>
      <c r="G90" s="787" t="s">
        <v>868</v>
      </c>
      <c r="H90" s="786" t="s">
        <v>723</v>
      </c>
    </row>
    <row r="91" spans="1:8" ht="12.9" customHeight="1">
      <c r="A91" s="781">
        <f t="shared" si="1"/>
        <v>83</v>
      </c>
      <c r="B91" s="787">
        <v>31</v>
      </c>
      <c r="C91" s="787" t="s">
        <v>860</v>
      </c>
      <c r="D91" s="787" t="s">
        <v>64</v>
      </c>
      <c r="E91" s="783" t="s">
        <v>101</v>
      </c>
      <c r="F91" s="783" t="s">
        <v>1320</v>
      </c>
      <c r="G91" s="787" t="s">
        <v>865</v>
      </c>
      <c r="H91" s="786" t="s">
        <v>747</v>
      </c>
    </row>
    <row r="92" spans="1:8" ht="12.9" customHeight="1">
      <c r="A92" s="781">
        <f t="shared" si="1"/>
        <v>84</v>
      </c>
      <c r="B92" s="787">
        <v>32</v>
      </c>
      <c r="C92" s="790" t="s">
        <v>791</v>
      </c>
      <c r="D92" s="783" t="s">
        <v>64</v>
      </c>
      <c r="E92" s="783" t="s">
        <v>55</v>
      </c>
      <c r="F92" s="783" t="s">
        <v>1313</v>
      </c>
      <c r="G92" s="787" t="s">
        <v>865</v>
      </c>
      <c r="H92" s="786" t="s">
        <v>793</v>
      </c>
    </row>
    <row r="93" spans="1:8" ht="12.9" customHeight="1">
      <c r="A93" s="781">
        <f t="shared" si="1"/>
        <v>85</v>
      </c>
      <c r="B93" s="787">
        <v>33</v>
      </c>
      <c r="C93" s="787" t="s">
        <v>864</v>
      </c>
      <c r="D93" s="783" t="s">
        <v>264</v>
      </c>
      <c r="E93" s="783" t="s">
        <v>55</v>
      </c>
      <c r="F93" s="783" t="s">
        <v>1313</v>
      </c>
      <c r="G93" s="787" t="s">
        <v>866</v>
      </c>
      <c r="H93" s="786" t="s">
        <v>723</v>
      </c>
    </row>
    <row r="94" spans="1:8" ht="12.9" customHeight="1">
      <c r="A94" s="781">
        <f t="shared" si="1"/>
        <v>86</v>
      </c>
      <c r="B94" s="787">
        <v>34</v>
      </c>
      <c r="C94" s="787" t="s">
        <v>172</v>
      </c>
      <c r="D94" s="783" t="s">
        <v>264</v>
      </c>
      <c r="E94" s="787" t="s">
        <v>55</v>
      </c>
      <c r="F94" s="783" t="s">
        <v>1313</v>
      </c>
      <c r="G94" s="787" t="s">
        <v>875</v>
      </c>
      <c r="H94" s="786" t="s">
        <v>59</v>
      </c>
    </row>
    <row r="95" spans="1:8" ht="12.9" customHeight="1">
      <c r="A95" s="781">
        <f t="shared" si="1"/>
        <v>87</v>
      </c>
      <c r="B95" s="787">
        <v>35</v>
      </c>
      <c r="C95" s="790" t="s">
        <v>759</v>
      </c>
      <c r="D95" s="783" t="s">
        <v>82</v>
      </c>
      <c r="E95" s="783" t="s">
        <v>55</v>
      </c>
      <c r="F95" s="783" t="s">
        <v>1313</v>
      </c>
      <c r="G95" s="787" t="s">
        <v>690</v>
      </c>
      <c r="H95" s="786" t="s">
        <v>747</v>
      </c>
    </row>
    <row r="96" spans="1:8" ht="12.9" customHeight="1">
      <c r="A96" s="781">
        <f t="shared" si="1"/>
        <v>88</v>
      </c>
      <c r="B96" s="787">
        <v>36</v>
      </c>
      <c r="C96" s="790" t="s">
        <v>744</v>
      </c>
      <c r="D96" s="783" t="s">
        <v>64</v>
      </c>
      <c r="E96" s="783" t="s">
        <v>101</v>
      </c>
      <c r="F96" s="783" t="s">
        <v>1320</v>
      </c>
      <c r="G96" s="787" t="s">
        <v>690</v>
      </c>
      <c r="H96" s="786" t="s">
        <v>747</v>
      </c>
    </row>
    <row r="97" spans="1:8" ht="12.9" customHeight="1">
      <c r="A97" s="781">
        <f t="shared" si="1"/>
        <v>89</v>
      </c>
      <c r="B97" s="787">
        <v>37</v>
      </c>
      <c r="C97" s="790" t="s">
        <v>532</v>
      </c>
      <c r="D97" s="783" t="s">
        <v>64</v>
      </c>
      <c r="E97" s="783" t="s">
        <v>101</v>
      </c>
      <c r="F97" s="783" t="s">
        <v>1320</v>
      </c>
      <c r="G97" s="787" t="s">
        <v>690</v>
      </c>
      <c r="H97" s="786" t="s">
        <v>747</v>
      </c>
    </row>
    <row r="98" spans="1:8" ht="12.9" customHeight="1">
      <c r="A98" s="781">
        <f t="shared" si="1"/>
        <v>90</v>
      </c>
      <c r="B98" s="787">
        <v>38</v>
      </c>
      <c r="C98" s="787" t="s">
        <v>456</v>
      </c>
      <c r="D98" s="787" t="s">
        <v>122</v>
      </c>
      <c r="E98" s="787" t="s">
        <v>55</v>
      </c>
      <c r="F98" s="783" t="s">
        <v>1313</v>
      </c>
      <c r="G98" s="787" t="s">
        <v>877</v>
      </c>
      <c r="H98" s="786" t="s">
        <v>723</v>
      </c>
    </row>
    <row r="99" spans="1:8" ht="12.9" customHeight="1">
      <c r="A99" s="781">
        <f t="shared" si="1"/>
        <v>91</v>
      </c>
      <c r="B99" s="787">
        <v>39</v>
      </c>
      <c r="C99" s="787" t="s">
        <v>878</v>
      </c>
      <c r="D99" s="787" t="s">
        <v>122</v>
      </c>
      <c r="E99" s="787" t="s">
        <v>55</v>
      </c>
      <c r="F99" s="783" t="s">
        <v>1313</v>
      </c>
      <c r="G99" s="787" t="s">
        <v>692</v>
      </c>
      <c r="H99" s="786" t="s">
        <v>59</v>
      </c>
    </row>
    <row r="100" spans="1:8" ht="12.9" customHeight="1">
      <c r="A100" s="781"/>
      <c r="B100" s="793">
        <v>45231</v>
      </c>
      <c r="C100" s="787"/>
      <c r="D100" s="787"/>
      <c r="E100" s="787"/>
      <c r="F100" s="783"/>
      <c r="G100" s="787"/>
      <c r="H100" s="786"/>
    </row>
    <row r="101" spans="1:8" ht="12.9" customHeight="1">
      <c r="A101" s="781">
        <v>92</v>
      </c>
      <c r="B101" s="787">
        <v>1</v>
      </c>
      <c r="C101" s="787" t="s">
        <v>882</v>
      </c>
      <c r="D101" s="783" t="s">
        <v>264</v>
      </c>
      <c r="E101" s="787" t="s">
        <v>101</v>
      </c>
      <c r="F101" s="783" t="s">
        <v>1320</v>
      </c>
      <c r="G101" s="787" t="s">
        <v>1328</v>
      </c>
      <c r="H101" s="786" t="s">
        <v>747</v>
      </c>
    </row>
    <row r="102" spans="1:8" ht="12.9" customHeight="1">
      <c r="A102" s="781">
        <f t="shared" si="1"/>
        <v>93</v>
      </c>
      <c r="B102" s="787">
        <v>2</v>
      </c>
      <c r="C102" s="787" t="s">
        <v>368</v>
      </c>
      <c r="D102" s="787" t="s">
        <v>122</v>
      </c>
      <c r="E102" s="787" t="s">
        <v>101</v>
      </c>
      <c r="F102" s="783" t="s">
        <v>1320</v>
      </c>
      <c r="G102" s="787" t="s">
        <v>1328</v>
      </c>
      <c r="H102" s="786" t="s">
        <v>59</v>
      </c>
    </row>
    <row r="103" spans="1:8" ht="12.9" customHeight="1">
      <c r="A103" s="781">
        <f t="shared" si="1"/>
        <v>94</v>
      </c>
      <c r="B103" s="787">
        <v>3</v>
      </c>
      <c r="C103" s="787" t="s">
        <v>308</v>
      </c>
      <c r="D103" s="787" t="s">
        <v>122</v>
      </c>
      <c r="E103" s="787" t="s">
        <v>143</v>
      </c>
      <c r="F103" s="783" t="s">
        <v>1313</v>
      </c>
      <c r="G103" s="787" t="s">
        <v>885</v>
      </c>
      <c r="H103" s="787" t="s">
        <v>838</v>
      </c>
    </row>
    <row r="104" spans="1:8" ht="12.9" customHeight="1">
      <c r="A104" s="781">
        <f t="shared" si="1"/>
        <v>95</v>
      </c>
      <c r="B104" s="787">
        <v>4</v>
      </c>
      <c r="C104" s="787" t="s">
        <v>185</v>
      </c>
      <c r="D104" s="783" t="s">
        <v>64</v>
      </c>
      <c r="E104" s="783" t="s">
        <v>55</v>
      </c>
      <c r="F104" s="783" t="s">
        <v>1313</v>
      </c>
      <c r="G104" s="787" t="s">
        <v>887</v>
      </c>
      <c r="H104" s="786" t="s">
        <v>793</v>
      </c>
    </row>
    <row r="105" spans="1:8" ht="12.9" customHeight="1">
      <c r="A105" s="781">
        <f t="shared" si="1"/>
        <v>96</v>
      </c>
      <c r="B105" s="787">
        <v>5</v>
      </c>
      <c r="C105" s="787" t="s">
        <v>873</v>
      </c>
      <c r="D105" s="787" t="s">
        <v>82</v>
      </c>
      <c r="E105" s="787" t="s">
        <v>143</v>
      </c>
      <c r="F105" s="783" t="s">
        <v>1313</v>
      </c>
      <c r="G105" s="787" t="s">
        <v>887</v>
      </c>
      <c r="H105" s="786" t="s">
        <v>693</v>
      </c>
    </row>
    <row r="106" spans="1:8" ht="12.9" customHeight="1">
      <c r="A106" s="781">
        <f t="shared" si="1"/>
        <v>97</v>
      </c>
      <c r="B106" s="787">
        <v>6</v>
      </c>
      <c r="C106" s="787" t="s">
        <v>577</v>
      </c>
      <c r="D106" s="787" t="s">
        <v>122</v>
      </c>
      <c r="E106" s="787" t="s">
        <v>55</v>
      </c>
      <c r="F106" s="783" t="s">
        <v>1313</v>
      </c>
      <c r="G106" s="787" t="s">
        <v>1329</v>
      </c>
      <c r="H106" s="787" t="s">
        <v>59</v>
      </c>
    </row>
    <row r="107" spans="1:8" ht="12.9" customHeight="1">
      <c r="A107" s="781">
        <f t="shared" si="1"/>
        <v>98</v>
      </c>
      <c r="B107" s="787">
        <v>7</v>
      </c>
      <c r="C107" s="787" t="s">
        <v>867</v>
      </c>
      <c r="D107" s="787" t="s">
        <v>270</v>
      </c>
      <c r="E107" s="787" t="s">
        <v>143</v>
      </c>
      <c r="F107" s="783" t="s">
        <v>1313</v>
      </c>
      <c r="G107" s="787" t="s">
        <v>1329</v>
      </c>
      <c r="H107" s="787" t="s">
        <v>838</v>
      </c>
    </row>
    <row r="108" spans="1:8" ht="12.9" customHeight="1">
      <c r="A108" s="781">
        <f t="shared" si="1"/>
        <v>99</v>
      </c>
      <c r="B108" s="787">
        <v>8</v>
      </c>
      <c r="C108" s="787" t="s">
        <v>880</v>
      </c>
      <c r="D108" s="783" t="s">
        <v>82</v>
      </c>
      <c r="E108" s="783" t="s">
        <v>55</v>
      </c>
      <c r="F108" s="783" t="s">
        <v>1313</v>
      </c>
      <c r="G108" s="787" t="s">
        <v>888</v>
      </c>
      <c r="H108" s="787" t="s">
        <v>1330</v>
      </c>
    </row>
    <row r="109" spans="1:8" ht="12.9" customHeight="1">
      <c r="A109" s="781">
        <f t="shared" si="1"/>
        <v>100</v>
      </c>
      <c r="B109" s="787">
        <v>9</v>
      </c>
      <c r="C109" s="787" t="s">
        <v>876</v>
      </c>
      <c r="D109" s="787" t="s">
        <v>264</v>
      </c>
      <c r="E109" s="787" t="s">
        <v>143</v>
      </c>
      <c r="F109" s="783" t="s">
        <v>1313</v>
      </c>
      <c r="G109" s="787" t="s">
        <v>888</v>
      </c>
      <c r="H109" s="787" t="s">
        <v>838</v>
      </c>
    </row>
    <row r="110" spans="1:8" ht="12.9" customHeight="1">
      <c r="A110" s="781">
        <f t="shared" si="1"/>
        <v>101</v>
      </c>
      <c r="B110" s="787">
        <v>10</v>
      </c>
      <c r="C110" s="787" t="s">
        <v>886</v>
      </c>
      <c r="D110" s="787" t="s">
        <v>82</v>
      </c>
      <c r="E110" s="787" t="s">
        <v>55</v>
      </c>
      <c r="F110" s="783" t="s">
        <v>1313</v>
      </c>
      <c r="G110" s="787" t="s">
        <v>1331</v>
      </c>
      <c r="H110" s="787" t="s">
        <v>838</v>
      </c>
    </row>
    <row r="111" spans="1:8" ht="12.9" customHeight="1">
      <c r="A111" s="781">
        <f t="shared" si="1"/>
        <v>102</v>
      </c>
      <c r="B111" s="787">
        <v>11</v>
      </c>
      <c r="C111" s="796" t="s">
        <v>689</v>
      </c>
      <c r="D111" s="796" t="s">
        <v>82</v>
      </c>
      <c r="E111" s="796" t="s">
        <v>393</v>
      </c>
      <c r="F111" s="783" t="s">
        <v>2474</v>
      </c>
      <c r="G111" s="787">
        <v>45237</v>
      </c>
      <c r="H111" s="796" t="s">
        <v>693</v>
      </c>
    </row>
    <row r="112" spans="1:8" ht="12.9" customHeight="1">
      <c r="A112" s="781">
        <f t="shared" si="1"/>
        <v>103</v>
      </c>
      <c r="B112" s="787">
        <v>12</v>
      </c>
      <c r="C112" s="796" t="s">
        <v>700</v>
      </c>
      <c r="D112" s="796" t="s">
        <v>270</v>
      </c>
      <c r="E112" s="796" t="s">
        <v>393</v>
      </c>
      <c r="F112" s="783" t="s">
        <v>2474</v>
      </c>
      <c r="G112" s="787">
        <v>45240</v>
      </c>
      <c r="H112" s="796" t="s">
        <v>693</v>
      </c>
    </row>
    <row r="113" spans="1:8" ht="12.9" customHeight="1">
      <c r="A113" s="781">
        <f t="shared" si="1"/>
        <v>104</v>
      </c>
      <c r="B113" s="787">
        <v>13</v>
      </c>
      <c r="C113" s="796" t="s">
        <v>696</v>
      </c>
      <c r="D113" s="796" t="s">
        <v>54</v>
      </c>
      <c r="E113" s="796" t="s">
        <v>393</v>
      </c>
      <c r="F113" s="783" t="s">
        <v>2474</v>
      </c>
      <c r="G113" s="787">
        <v>45240</v>
      </c>
      <c r="H113" s="796" t="s">
        <v>693</v>
      </c>
    </row>
    <row r="114" spans="1:8" ht="12.9" customHeight="1">
      <c r="A114" s="781">
        <f t="shared" si="1"/>
        <v>105</v>
      </c>
      <c r="B114" s="787">
        <v>14</v>
      </c>
      <c r="C114" s="796" t="s">
        <v>704</v>
      </c>
      <c r="D114" s="796" t="s">
        <v>82</v>
      </c>
      <c r="E114" s="796" t="s">
        <v>393</v>
      </c>
      <c r="F114" s="783" t="s">
        <v>2474</v>
      </c>
      <c r="G114" s="787">
        <v>45248</v>
      </c>
      <c r="H114" s="796" t="s">
        <v>693</v>
      </c>
    </row>
    <row r="115" spans="1:8" ht="12.9" customHeight="1">
      <c r="A115" s="781">
        <f t="shared" si="1"/>
        <v>106</v>
      </c>
      <c r="B115" s="787">
        <v>15</v>
      </c>
      <c r="C115" s="796" t="s">
        <v>708</v>
      </c>
      <c r="D115" s="796" t="s">
        <v>709</v>
      </c>
      <c r="E115" s="796" t="s">
        <v>393</v>
      </c>
      <c r="F115" s="783" t="s">
        <v>2474</v>
      </c>
      <c r="G115" s="787">
        <v>45258</v>
      </c>
      <c r="H115" s="796" t="s">
        <v>693</v>
      </c>
    </row>
    <row r="116" spans="1:8" ht="12.9" customHeight="1">
      <c r="A116" s="781"/>
      <c r="B116" s="793">
        <v>45261</v>
      </c>
      <c r="C116" s="787"/>
      <c r="D116" s="787"/>
      <c r="E116" s="787"/>
      <c r="F116" s="783"/>
      <c r="G116" s="787"/>
      <c r="H116" s="786"/>
    </row>
    <row r="117" spans="1:8" ht="12.9" customHeight="1">
      <c r="A117" s="781">
        <v>107</v>
      </c>
      <c r="B117" s="787">
        <v>1</v>
      </c>
      <c r="C117" s="787" t="s">
        <v>889</v>
      </c>
      <c r="D117" s="787" t="s">
        <v>82</v>
      </c>
      <c r="E117" s="787" t="s">
        <v>55</v>
      </c>
      <c r="F117" s="783" t="s">
        <v>1313</v>
      </c>
      <c r="G117" s="787" t="s">
        <v>1332</v>
      </c>
      <c r="H117" s="787" t="s">
        <v>838</v>
      </c>
    </row>
    <row r="118" spans="1:8" ht="12.9" customHeight="1">
      <c r="A118" s="781">
        <f t="shared" si="1"/>
        <v>108</v>
      </c>
      <c r="B118" s="787">
        <v>2</v>
      </c>
      <c r="C118" s="787" t="s">
        <v>892</v>
      </c>
      <c r="D118" s="787" t="s">
        <v>82</v>
      </c>
      <c r="E118" s="787" t="s">
        <v>143</v>
      </c>
      <c r="F118" s="783" t="s">
        <v>1313</v>
      </c>
      <c r="G118" s="787" t="s">
        <v>501</v>
      </c>
      <c r="H118" s="787" t="s">
        <v>59</v>
      </c>
    </row>
    <row r="119" spans="1:8" ht="12.9" customHeight="1">
      <c r="A119" s="781">
        <f t="shared" si="1"/>
        <v>109</v>
      </c>
      <c r="B119" s="787">
        <v>3</v>
      </c>
      <c r="C119" s="787" t="s">
        <v>314</v>
      </c>
      <c r="D119" s="787" t="s">
        <v>82</v>
      </c>
      <c r="E119" s="787" t="s">
        <v>101</v>
      </c>
      <c r="F119" s="783" t="s">
        <v>1320</v>
      </c>
      <c r="G119" s="787" t="s">
        <v>501</v>
      </c>
      <c r="H119" s="787" t="s">
        <v>838</v>
      </c>
    </row>
    <row r="120" spans="1:8" ht="12.9" customHeight="1">
      <c r="A120" s="781">
        <f t="shared" si="1"/>
        <v>110</v>
      </c>
      <c r="B120" s="787">
        <v>4</v>
      </c>
      <c r="C120" s="787" t="s">
        <v>899</v>
      </c>
      <c r="D120" s="787" t="s">
        <v>184</v>
      </c>
      <c r="E120" s="787" t="s">
        <v>143</v>
      </c>
      <c r="F120" s="783" t="s">
        <v>1313</v>
      </c>
      <c r="G120" s="787" t="s">
        <v>57</v>
      </c>
      <c r="H120" s="786" t="s">
        <v>693</v>
      </c>
    </row>
    <row r="121" spans="1:8" ht="12.9" customHeight="1">
      <c r="A121" s="781">
        <f t="shared" si="1"/>
        <v>111</v>
      </c>
      <c r="B121" s="787">
        <v>5</v>
      </c>
      <c r="C121" s="787" t="s">
        <v>550</v>
      </c>
      <c r="D121" s="787" t="s">
        <v>184</v>
      </c>
      <c r="E121" s="787" t="s">
        <v>55</v>
      </c>
      <c r="F121" s="783" t="s">
        <v>1313</v>
      </c>
      <c r="G121" s="787" t="s">
        <v>71</v>
      </c>
      <c r="H121" s="787" t="s">
        <v>838</v>
      </c>
    </row>
    <row r="122" spans="1:8" ht="12.9" customHeight="1">
      <c r="A122" s="781">
        <f t="shared" si="1"/>
        <v>112</v>
      </c>
      <c r="B122" s="787">
        <v>6</v>
      </c>
      <c r="C122" s="787" t="s">
        <v>898</v>
      </c>
      <c r="D122" s="787" t="s">
        <v>64</v>
      </c>
      <c r="E122" s="787" t="s">
        <v>101</v>
      </c>
      <c r="F122" s="783" t="s">
        <v>1320</v>
      </c>
      <c r="G122" s="787" t="s">
        <v>71</v>
      </c>
      <c r="H122" s="787" t="s">
        <v>838</v>
      </c>
    </row>
    <row r="123" spans="1:8" ht="12.9" customHeight="1">
      <c r="A123" s="781">
        <f t="shared" si="1"/>
        <v>113</v>
      </c>
      <c r="B123" s="787">
        <v>7</v>
      </c>
      <c r="C123" s="787" t="s">
        <v>345</v>
      </c>
      <c r="D123" s="787" t="s">
        <v>184</v>
      </c>
      <c r="E123" s="787" t="s">
        <v>143</v>
      </c>
      <c r="F123" s="787" t="s">
        <v>1313</v>
      </c>
      <c r="G123" s="787" t="s">
        <v>1333</v>
      </c>
      <c r="H123" s="787" t="s">
        <v>838</v>
      </c>
    </row>
    <row r="124" spans="1:8" ht="12.9" customHeight="1">
      <c r="A124" s="781">
        <f t="shared" si="1"/>
        <v>114</v>
      </c>
      <c r="B124" s="787">
        <v>8</v>
      </c>
      <c r="C124" s="795" t="s">
        <v>714</v>
      </c>
      <c r="D124" s="796" t="s">
        <v>82</v>
      </c>
      <c r="E124" s="796" t="s">
        <v>393</v>
      </c>
      <c r="F124" s="796" t="s">
        <v>2474</v>
      </c>
      <c r="G124" s="806">
        <v>45265</v>
      </c>
      <c r="H124" s="796" t="s">
        <v>693</v>
      </c>
    </row>
    <row r="125" spans="1:8" ht="12.9" customHeight="1">
      <c r="A125" s="781">
        <f t="shared" si="1"/>
        <v>115</v>
      </c>
      <c r="B125" s="787">
        <v>9</v>
      </c>
      <c r="C125" s="795" t="s">
        <v>2066</v>
      </c>
      <c r="D125" s="796" t="s">
        <v>82</v>
      </c>
      <c r="E125" s="796" t="s">
        <v>393</v>
      </c>
      <c r="F125" s="796" t="s">
        <v>2474</v>
      </c>
      <c r="G125" s="807">
        <v>45360</v>
      </c>
      <c r="H125" s="796" t="s">
        <v>2423</v>
      </c>
    </row>
    <row r="126" spans="1:8" ht="12.9" customHeight="1">
      <c r="A126" s="781">
        <f t="shared" si="1"/>
        <v>116</v>
      </c>
      <c r="B126" s="787">
        <v>10</v>
      </c>
      <c r="C126" s="796" t="s">
        <v>2046</v>
      </c>
      <c r="D126" s="796" t="s">
        <v>82</v>
      </c>
      <c r="E126" s="796" t="s">
        <v>101</v>
      </c>
      <c r="F126" s="796" t="s">
        <v>2475</v>
      </c>
      <c r="G126" s="806"/>
      <c r="H126" s="796" t="s">
        <v>2424</v>
      </c>
    </row>
    <row r="127" spans="1:8" ht="12.9" customHeight="1">
      <c r="A127" s="781">
        <f t="shared" si="1"/>
        <v>117</v>
      </c>
      <c r="B127" s="787">
        <v>11</v>
      </c>
      <c r="C127" s="796" t="s">
        <v>2087</v>
      </c>
      <c r="D127" s="796" t="s">
        <v>64</v>
      </c>
      <c r="E127" s="796" t="s">
        <v>393</v>
      </c>
      <c r="F127" s="796" t="s">
        <v>2474</v>
      </c>
      <c r="G127" s="806">
        <v>45290</v>
      </c>
      <c r="H127" s="796" t="s">
        <v>2425</v>
      </c>
    </row>
    <row r="128" spans="1:8" ht="12.9" customHeight="1">
      <c r="A128" s="781">
        <f t="shared" si="1"/>
        <v>118</v>
      </c>
      <c r="B128" s="787">
        <v>12</v>
      </c>
      <c r="C128" s="796" t="s">
        <v>2082</v>
      </c>
      <c r="D128" s="796" t="s">
        <v>54</v>
      </c>
      <c r="E128" s="796" t="s">
        <v>393</v>
      </c>
      <c r="F128" s="796" t="s">
        <v>2474</v>
      </c>
      <c r="G128" s="806">
        <v>45290</v>
      </c>
      <c r="H128" s="796" t="s">
        <v>2423</v>
      </c>
    </row>
    <row r="129" spans="1:8" ht="12.9" customHeight="1">
      <c r="A129" s="781">
        <f t="shared" si="1"/>
        <v>119</v>
      </c>
      <c r="B129" s="787">
        <v>13</v>
      </c>
      <c r="C129" s="796" t="s">
        <v>2086</v>
      </c>
      <c r="D129" s="796" t="s">
        <v>64</v>
      </c>
      <c r="E129" s="796" t="s">
        <v>393</v>
      </c>
      <c r="F129" s="796" t="s">
        <v>2474</v>
      </c>
      <c r="G129" s="806">
        <v>45290</v>
      </c>
      <c r="H129" s="796" t="s">
        <v>2425</v>
      </c>
    </row>
    <row r="130" spans="1:8" ht="12.9" customHeight="1">
      <c r="A130" s="781">
        <f t="shared" si="1"/>
        <v>120</v>
      </c>
      <c r="B130" s="787">
        <v>14</v>
      </c>
      <c r="C130" s="796" t="s">
        <v>2084</v>
      </c>
      <c r="D130" s="796" t="s">
        <v>82</v>
      </c>
      <c r="E130" s="796" t="s">
        <v>393</v>
      </c>
      <c r="F130" s="796" t="s">
        <v>2474</v>
      </c>
      <c r="G130" s="806">
        <v>45290</v>
      </c>
      <c r="H130" s="796" t="s">
        <v>2423</v>
      </c>
    </row>
    <row r="131" spans="1:8" ht="12.9" customHeight="1">
      <c r="A131" s="781">
        <f t="shared" si="1"/>
        <v>121</v>
      </c>
      <c r="B131" s="787">
        <v>15</v>
      </c>
      <c r="C131" s="796" t="s">
        <v>2047</v>
      </c>
      <c r="D131" s="796" t="s">
        <v>54</v>
      </c>
      <c r="E131" s="796" t="s">
        <v>55</v>
      </c>
      <c r="F131" s="796" t="s">
        <v>2474</v>
      </c>
      <c r="G131" s="787"/>
      <c r="H131" s="796" t="s">
        <v>2424</v>
      </c>
    </row>
    <row r="132" spans="1:8" ht="12.9" customHeight="1">
      <c r="A132" s="781"/>
      <c r="B132" s="793">
        <v>45292</v>
      </c>
      <c r="C132" s="787"/>
      <c r="D132" s="787"/>
      <c r="E132" s="787"/>
      <c r="F132" s="787"/>
      <c r="G132" s="787"/>
      <c r="H132" s="787"/>
    </row>
    <row r="133" spans="1:8" ht="12.9" customHeight="1">
      <c r="A133" s="781">
        <v>122</v>
      </c>
      <c r="B133" s="787">
        <v>1</v>
      </c>
      <c r="C133" s="787" t="s">
        <v>901</v>
      </c>
      <c r="D133" s="787" t="s">
        <v>154</v>
      </c>
      <c r="E133" s="787" t="s">
        <v>143</v>
      </c>
      <c r="F133" s="787" t="s">
        <v>1313</v>
      </c>
      <c r="G133" s="787" t="s">
        <v>168</v>
      </c>
      <c r="H133" s="787" t="s">
        <v>902</v>
      </c>
    </row>
    <row r="134" spans="1:8" ht="12.9" customHeight="1">
      <c r="A134" s="781">
        <f t="shared" si="1"/>
        <v>123</v>
      </c>
      <c r="B134" s="787">
        <v>2</v>
      </c>
      <c r="C134" s="787" t="s">
        <v>903</v>
      </c>
      <c r="D134" s="787" t="s">
        <v>154</v>
      </c>
      <c r="E134" s="787" t="s">
        <v>143</v>
      </c>
      <c r="F134" s="787" t="s">
        <v>1313</v>
      </c>
      <c r="G134" s="787" t="s">
        <v>168</v>
      </c>
      <c r="H134" s="787" t="s">
        <v>902</v>
      </c>
    </row>
    <row r="135" spans="1:8" ht="12.9" customHeight="1">
      <c r="A135" s="781">
        <f t="shared" si="1"/>
        <v>124</v>
      </c>
      <c r="B135" s="787">
        <v>3</v>
      </c>
      <c r="C135" s="787" t="s">
        <v>906</v>
      </c>
      <c r="D135" s="787" t="s">
        <v>157</v>
      </c>
      <c r="E135" s="787" t="s">
        <v>143</v>
      </c>
      <c r="F135" s="787" t="s">
        <v>1313</v>
      </c>
      <c r="G135" s="787" t="s">
        <v>188</v>
      </c>
      <c r="H135" s="787" t="s">
        <v>902</v>
      </c>
    </row>
    <row r="136" spans="1:8" ht="12.9" customHeight="1">
      <c r="A136" s="781">
        <f t="shared" si="1"/>
        <v>125</v>
      </c>
      <c r="B136" s="787">
        <v>4</v>
      </c>
      <c r="C136" s="787" t="s">
        <v>905</v>
      </c>
      <c r="D136" s="787" t="s">
        <v>900</v>
      </c>
      <c r="E136" s="787" t="s">
        <v>143</v>
      </c>
      <c r="F136" s="787" t="s">
        <v>1313</v>
      </c>
      <c r="G136" s="787" t="s">
        <v>188</v>
      </c>
      <c r="H136" s="787" t="s">
        <v>902</v>
      </c>
    </row>
    <row r="137" spans="1:8" ht="12.9" customHeight="1">
      <c r="A137" s="781">
        <f t="shared" ref="A137:A198" si="2">A136+1</f>
        <v>126</v>
      </c>
      <c r="B137" s="787">
        <v>5</v>
      </c>
      <c r="C137" s="787" t="s">
        <v>904</v>
      </c>
      <c r="D137" s="787" t="s">
        <v>154</v>
      </c>
      <c r="E137" s="787" t="s">
        <v>143</v>
      </c>
      <c r="F137" s="787" t="s">
        <v>1313</v>
      </c>
      <c r="G137" s="787" t="s">
        <v>189</v>
      </c>
      <c r="H137" s="787" t="s">
        <v>902</v>
      </c>
    </row>
    <row r="138" spans="1:8" ht="12.9" customHeight="1">
      <c r="A138" s="781">
        <f t="shared" si="2"/>
        <v>127</v>
      </c>
      <c r="B138" s="787">
        <v>6</v>
      </c>
      <c r="C138" s="796" t="s">
        <v>2059</v>
      </c>
      <c r="D138" s="796" t="s">
        <v>82</v>
      </c>
      <c r="E138" s="796" t="s">
        <v>101</v>
      </c>
      <c r="F138" s="796" t="s">
        <v>2475</v>
      </c>
      <c r="G138" s="806">
        <v>45309</v>
      </c>
      <c r="H138" s="796" t="s">
        <v>2429</v>
      </c>
    </row>
    <row r="139" spans="1:8" ht="12.9" customHeight="1">
      <c r="A139" s="781">
        <f t="shared" si="2"/>
        <v>128</v>
      </c>
      <c r="B139" s="787">
        <v>7</v>
      </c>
      <c r="C139" s="796" t="s">
        <v>2091</v>
      </c>
      <c r="D139" s="796" t="s">
        <v>64</v>
      </c>
      <c r="E139" s="796" t="s">
        <v>393</v>
      </c>
      <c r="F139" s="796" t="s">
        <v>2474</v>
      </c>
      <c r="G139" s="806">
        <v>45309</v>
      </c>
      <c r="H139" s="796" t="s">
        <v>2425</v>
      </c>
    </row>
    <row r="140" spans="1:8" ht="12.9" customHeight="1">
      <c r="A140" s="781">
        <f t="shared" si="2"/>
        <v>129</v>
      </c>
      <c r="B140" s="787">
        <v>8</v>
      </c>
      <c r="C140" s="796" t="s">
        <v>2096</v>
      </c>
      <c r="D140" s="796" t="s">
        <v>270</v>
      </c>
      <c r="E140" s="796" t="s">
        <v>393</v>
      </c>
      <c r="F140" s="796" t="s">
        <v>2474</v>
      </c>
      <c r="G140" s="806">
        <v>45310</v>
      </c>
      <c r="H140" s="796" t="s">
        <v>2425</v>
      </c>
    </row>
    <row r="141" spans="1:8" ht="12.9" customHeight="1">
      <c r="A141" s="781">
        <f t="shared" si="2"/>
        <v>130</v>
      </c>
      <c r="B141" s="787">
        <v>9</v>
      </c>
      <c r="C141" s="796" t="s">
        <v>1238</v>
      </c>
      <c r="D141" s="796" t="s">
        <v>270</v>
      </c>
      <c r="E141" s="796" t="s">
        <v>393</v>
      </c>
      <c r="F141" s="796" t="s">
        <v>2474</v>
      </c>
      <c r="G141" s="806">
        <v>45311</v>
      </c>
      <c r="H141" s="796" t="s">
        <v>2424</v>
      </c>
    </row>
    <row r="142" spans="1:8" ht="12.9" customHeight="1">
      <c r="A142" s="781">
        <f t="shared" si="2"/>
        <v>131</v>
      </c>
      <c r="B142" s="787">
        <v>10</v>
      </c>
      <c r="C142" s="796" t="s">
        <v>2097</v>
      </c>
      <c r="D142" s="796" t="s">
        <v>82</v>
      </c>
      <c r="E142" s="796" t="s">
        <v>393</v>
      </c>
      <c r="F142" s="796" t="s">
        <v>2474</v>
      </c>
      <c r="G142" s="806">
        <v>45321</v>
      </c>
      <c r="H142" s="796" t="s">
        <v>2425</v>
      </c>
    </row>
    <row r="143" spans="1:8" ht="12.9" customHeight="1">
      <c r="A143" s="781">
        <f t="shared" si="2"/>
        <v>132</v>
      </c>
      <c r="B143" s="787">
        <v>11</v>
      </c>
      <c r="C143" s="796" t="s">
        <v>2061</v>
      </c>
      <c r="D143" s="796" t="s">
        <v>82</v>
      </c>
      <c r="E143" s="796" t="s">
        <v>101</v>
      </c>
      <c r="F143" s="796" t="s">
        <v>2475</v>
      </c>
      <c r="G143" s="806">
        <v>45322</v>
      </c>
      <c r="H143" s="796" t="s">
        <v>2430</v>
      </c>
    </row>
    <row r="144" spans="1:8" ht="12.9" customHeight="1">
      <c r="A144" s="781">
        <f t="shared" si="2"/>
        <v>133</v>
      </c>
      <c r="B144" s="787">
        <v>12</v>
      </c>
      <c r="C144" s="796" t="s">
        <v>2085</v>
      </c>
      <c r="D144" s="796" t="s">
        <v>54</v>
      </c>
      <c r="E144" s="796" t="s">
        <v>393</v>
      </c>
      <c r="F144" s="796" t="s">
        <v>2474</v>
      </c>
      <c r="G144" s="806">
        <v>45322</v>
      </c>
      <c r="H144" s="796" t="s">
        <v>2423</v>
      </c>
    </row>
    <row r="145" spans="1:8" ht="12.9" customHeight="1">
      <c r="A145" s="781">
        <f t="shared" si="2"/>
        <v>134</v>
      </c>
      <c r="B145" s="787">
        <v>13</v>
      </c>
      <c r="C145" s="796" t="s">
        <v>2411</v>
      </c>
      <c r="D145" s="796" t="s">
        <v>64</v>
      </c>
      <c r="E145" s="796" t="s">
        <v>393</v>
      </c>
      <c r="F145" s="796" t="s">
        <v>2474</v>
      </c>
      <c r="G145" s="806">
        <v>45322</v>
      </c>
      <c r="H145" s="796" t="s">
        <v>2425</v>
      </c>
    </row>
    <row r="146" spans="1:8" ht="12.9" customHeight="1">
      <c r="A146" s="781"/>
      <c r="B146" s="799" t="s">
        <v>198</v>
      </c>
      <c r="C146" s="787"/>
      <c r="D146" s="787"/>
      <c r="E146" s="787"/>
      <c r="F146" s="787"/>
      <c r="G146" s="787"/>
      <c r="H146" s="787"/>
    </row>
    <row r="147" spans="1:8" ht="12.9" customHeight="1">
      <c r="A147" s="781">
        <v>135</v>
      </c>
      <c r="B147" s="787">
        <v>1</v>
      </c>
      <c r="C147" s="787" t="s">
        <v>559</v>
      </c>
      <c r="D147" s="787" t="s">
        <v>912</v>
      </c>
      <c r="E147" s="787" t="s">
        <v>55</v>
      </c>
      <c r="F147" s="787" t="s">
        <v>1313</v>
      </c>
      <c r="G147" s="787" t="s">
        <v>201</v>
      </c>
      <c r="H147" s="787" t="s">
        <v>838</v>
      </c>
    </row>
    <row r="148" spans="1:8" ht="12.9" customHeight="1">
      <c r="A148" s="781">
        <f t="shared" si="2"/>
        <v>136</v>
      </c>
      <c r="B148" s="787">
        <v>2</v>
      </c>
      <c r="C148" s="787" t="s">
        <v>611</v>
      </c>
      <c r="D148" s="787" t="s">
        <v>231</v>
      </c>
      <c r="E148" s="787" t="s">
        <v>55</v>
      </c>
      <c r="F148" s="787" t="s">
        <v>1313</v>
      </c>
      <c r="G148" s="787" t="s">
        <v>210</v>
      </c>
      <c r="H148" s="787" t="s">
        <v>59</v>
      </c>
    </row>
    <row r="149" spans="1:8" ht="12.9" customHeight="1">
      <c r="A149" s="781">
        <f t="shared" si="2"/>
        <v>137</v>
      </c>
      <c r="B149" s="787">
        <v>3</v>
      </c>
      <c r="C149" s="787" t="s">
        <v>379</v>
      </c>
      <c r="D149" s="787" t="s">
        <v>309</v>
      </c>
      <c r="E149" s="787" t="s">
        <v>55</v>
      </c>
      <c r="F149" s="787" t="s">
        <v>1313</v>
      </c>
      <c r="G149" s="787" t="s">
        <v>246</v>
      </c>
      <c r="H149" s="786" t="s">
        <v>723</v>
      </c>
    </row>
    <row r="150" spans="1:8" ht="12.9" customHeight="1">
      <c r="A150" s="781">
        <f t="shared" si="2"/>
        <v>138</v>
      </c>
      <c r="B150" s="787">
        <v>4</v>
      </c>
      <c r="C150" s="787" t="s">
        <v>272</v>
      </c>
      <c r="D150" s="787" t="s">
        <v>910</v>
      </c>
      <c r="E150" s="787" t="s">
        <v>55</v>
      </c>
      <c r="F150" s="787" t="s">
        <v>1313</v>
      </c>
      <c r="G150" s="787" t="s">
        <v>920</v>
      </c>
      <c r="H150" s="787" t="s">
        <v>258</v>
      </c>
    </row>
    <row r="151" spans="1:8" ht="12.9" customHeight="1">
      <c r="A151" s="781">
        <f t="shared" si="2"/>
        <v>139</v>
      </c>
      <c r="B151" s="787">
        <v>5</v>
      </c>
      <c r="C151" s="787" t="s">
        <v>180</v>
      </c>
      <c r="D151" s="787" t="s">
        <v>82</v>
      </c>
      <c r="E151" s="787" t="s">
        <v>55</v>
      </c>
      <c r="F151" s="787" t="s">
        <v>1313</v>
      </c>
      <c r="G151" s="787" t="s">
        <v>920</v>
      </c>
      <c r="H151" s="787" t="s">
        <v>258</v>
      </c>
    </row>
    <row r="152" spans="1:8" ht="12.9" customHeight="1">
      <c r="A152" s="781">
        <f t="shared" si="2"/>
        <v>140</v>
      </c>
      <c r="B152" s="787">
        <v>6</v>
      </c>
      <c r="C152" s="787" t="s">
        <v>103</v>
      </c>
      <c r="D152" s="787" t="s">
        <v>910</v>
      </c>
      <c r="E152" s="787" t="s">
        <v>55</v>
      </c>
      <c r="F152" s="787" t="s">
        <v>1313</v>
      </c>
      <c r="G152" s="787" t="s">
        <v>1334</v>
      </c>
      <c r="H152" s="787" t="s">
        <v>258</v>
      </c>
    </row>
    <row r="153" spans="1:8" ht="12.9" customHeight="1">
      <c r="A153" s="781">
        <f t="shared" si="2"/>
        <v>141</v>
      </c>
      <c r="B153" s="787">
        <v>7</v>
      </c>
      <c r="C153" s="787" t="s">
        <v>146</v>
      </c>
      <c r="D153" s="787" t="s">
        <v>82</v>
      </c>
      <c r="E153" s="787" t="s">
        <v>55</v>
      </c>
      <c r="F153" s="787" t="s">
        <v>1313</v>
      </c>
      <c r="G153" s="787" t="s">
        <v>1334</v>
      </c>
      <c r="H153" s="787" t="s">
        <v>258</v>
      </c>
    </row>
    <row r="154" spans="1:8" ht="12.9" customHeight="1">
      <c r="A154" s="781">
        <f t="shared" si="2"/>
        <v>142</v>
      </c>
      <c r="B154" s="787">
        <v>8</v>
      </c>
      <c r="C154" s="787" t="s">
        <v>167</v>
      </c>
      <c r="D154" s="787" t="s">
        <v>82</v>
      </c>
      <c r="E154" s="787" t="s">
        <v>55</v>
      </c>
      <c r="F154" s="787" t="s">
        <v>1313</v>
      </c>
      <c r="G154" s="787" t="s">
        <v>1334</v>
      </c>
      <c r="H154" s="787" t="s">
        <v>258</v>
      </c>
    </row>
    <row r="155" spans="1:8" ht="12.9" customHeight="1">
      <c r="A155" s="781">
        <f t="shared" si="2"/>
        <v>143</v>
      </c>
      <c r="B155" s="787">
        <v>9</v>
      </c>
      <c r="C155" s="787" t="s">
        <v>907</v>
      </c>
      <c r="D155" s="787" t="s">
        <v>900</v>
      </c>
      <c r="E155" s="787" t="s">
        <v>143</v>
      </c>
      <c r="F155" s="787" t="s">
        <v>1313</v>
      </c>
      <c r="G155" s="787" t="s">
        <v>249</v>
      </c>
      <c r="H155" s="787" t="s">
        <v>838</v>
      </c>
    </row>
    <row r="156" spans="1:8" ht="12.9" customHeight="1">
      <c r="A156" s="781">
        <f t="shared" si="2"/>
        <v>144</v>
      </c>
      <c r="B156" s="787">
        <v>10</v>
      </c>
      <c r="C156" s="787" t="s">
        <v>213</v>
      </c>
      <c r="D156" s="787" t="s">
        <v>910</v>
      </c>
      <c r="E156" s="787" t="s">
        <v>55</v>
      </c>
      <c r="F156" s="787" t="s">
        <v>1313</v>
      </c>
      <c r="G156" s="787" t="s">
        <v>221</v>
      </c>
      <c r="H156" s="787" t="s">
        <v>258</v>
      </c>
    </row>
    <row r="157" spans="1:8" ht="12.9" customHeight="1">
      <c r="A157" s="781">
        <f t="shared" si="2"/>
        <v>145</v>
      </c>
      <c r="B157" s="787">
        <v>11</v>
      </c>
      <c r="C157" s="787" t="s">
        <v>914</v>
      </c>
      <c r="D157" s="787" t="s">
        <v>486</v>
      </c>
      <c r="E157" s="787" t="s">
        <v>143</v>
      </c>
      <c r="F157" s="787" t="s">
        <v>1313</v>
      </c>
      <c r="G157" s="787" t="s">
        <v>257</v>
      </c>
      <c r="H157" s="787" t="s">
        <v>902</v>
      </c>
    </row>
    <row r="158" spans="1:8" ht="12.9" customHeight="1">
      <c r="A158" s="781">
        <f t="shared" si="2"/>
        <v>146</v>
      </c>
      <c r="B158" s="787">
        <v>12</v>
      </c>
      <c r="C158" s="787" t="s">
        <v>911</v>
      </c>
      <c r="D158" s="787" t="s">
        <v>203</v>
      </c>
      <c r="E158" s="787" t="s">
        <v>143</v>
      </c>
      <c r="F158" s="787" t="s">
        <v>1313</v>
      </c>
      <c r="G158" s="787" t="s">
        <v>257</v>
      </c>
      <c r="H158" s="787" t="s">
        <v>902</v>
      </c>
    </row>
    <row r="159" spans="1:8" ht="12.9" customHeight="1">
      <c r="A159" s="781">
        <f t="shared" si="2"/>
        <v>147</v>
      </c>
      <c r="B159" s="787">
        <v>13</v>
      </c>
      <c r="C159" s="787" t="s">
        <v>919</v>
      </c>
      <c r="D159" s="787" t="s">
        <v>157</v>
      </c>
      <c r="E159" s="787" t="s">
        <v>143</v>
      </c>
      <c r="F159" s="787" t="s">
        <v>1313</v>
      </c>
      <c r="G159" s="787" t="s">
        <v>261</v>
      </c>
      <c r="H159" s="787" t="s">
        <v>902</v>
      </c>
    </row>
    <row r="160" spans="1:8" ht="12.9" customHeight="1">
      <c r="A160" s="781">
        <f t="shared" si="2"/>
        <v>148</v>
      </c>
      <c r="B160" s="787">
        <v>14</v>
      </c>
      <c r="C160" s="796" t="s">
        <v>1244</v>
      </c>
      <c r="D160" s="796" t="s">
        <v>82</v>
      </c>
      <c r="E160" s="796" t="s">
        <v>101</v>
      </c>
      <c r="F160" s="796" t="s">
        <v>2475</v>
      </c>
      <c r="G160" s="806">
        <v>45339</v>
      </c>
      <c r="H160" s="796" t="s">
        <v>2430</v>
      </c>
    </row>
    <row r="161" spans="1:8" ht="12.9" customHeight="1">
      <c r="A161" s="781">
        <f t="shared" si="2"/>
        <v>149</v>
      </c>
      <c r="B161" s="787">
        <v>15</v>
      </c>
      <c r="C161" s="796" t="s">
        <v>2056</v>
      </c>
      <c r="D161" s="796" t="s">
        <v>64</v>
      </c>
      <c r="E161" s="796" t="s">
        <v>101</v>
      </c>
      <c r="F161" s="796" t="s">
        <v>2475</v>
      </c>
      <c r="G161" s="806"/>
      <c r="H161" s="796" t="s">
        <v>2432</v>
      </c>
    </row>
    <row r="162" spans="1:8" ht="12.9" customHeight="1">
      <c r="A162" s="781">
        <f t="shared" si="2"/>
        <v>150</v>
      </c>
      <c r="B162" s="787">
        <v>16</v>
      </c>
      <c r="C162" s="796" t="s">
        <v>2095</v>
      </c>
      <c r="D162" s="796" t="s">
        <v>82</v>
      </c>
      <c r="E162" s="796" t="s">
        <v>393</v>
      </c>
      <c r="F162" s="796" t="s">
        <v>2474</v>
      </c>
      <c r="G162" s="806">
        <v>45339</v>
      </c>
      <c r="H162" s="796" t="s">
        <v>2425</v>
      </c>
    </row>
    <row r="163" spans="1:8" ht="12.9" customHeight="1">
      <c r="A163" s="781">
        <f t="shared" si="2"/>
        <v>151</v>
      </c>
      <c r="B163" s="787">
        <v>17</v>
      </c>
      <c r="C163" s="796" t="s">
        <v>2089</v>
      </c>
      <c r="D163" s="796" t="s">
        <v>64</v>
      </c>
      <c r="E163" s="796" t="s">
        <v>393</v>
      </c>
      <c r="F163" s="796" t="s">
        <v>2474</v>
      </c>
      <c r="G163" s="806">
        <v>45339</v>
      </c>
      <c r="H163" s="796" t="s">
        <v>2423</v>
      </c>
    </row>
    <row r="164" spans="1:8" ht="12.9" customHeight="1">
      <c r="A164" s="781">
        <f t="shared" si="2"/>
        <v>152</v>
      </c>
      <c r="B164" s="787">
        <v>18</v>
      </c>
      <c r="C164" s="796" t="s">
        <v>2055</v>
      </c>
      <c r="D164" s="796" t="s">
        <v>64</v>
      </c>
      <c r="E164" s="796" t="s">
        <v>101</v>
      </c>
      <c r="F164" s="796" t="s">
        <v>2475</v>
      </c>
      <c r="G164" s="806">
        <v>45341</v>
      </c>
      <c r="H164" s="796" t="s">
        <v>2433</v>
      </c>
    </row>
    <row r="165" spans="1:8" ht="12.9" customHeight="1">
      <c r="A165" s="781">
        <f t="shared" si="2"/>
        <v>153</v>
      </c>
      <c r="B165" s="787">
        <v>19</v>
      </c>
      <c r="C165" s="796" t="s">
        <v>1239</v>
      </c>
      <c r="D165" s="796" t="s">
        <v>270</v>
      </c>
      <c r="E165" s="796" t="s">
        <v>393</v>
      </c>
      <c r="F165" s="796" t="s">
        <v>2474</v>
      </c>
      <c r="G165" s="806">
        <v>45341</v>
      </c>
      <c r="H165" s="796" t="s">
        <v>2424</v>
      </c>
    </row>
    <row r="166" spans="1:8" ht="12.9" customHeight="1">
      <c r="A166" s="781">
        <f t="shared" si="2"/>
        <v>154</v>
      </c>
      <c r="B166" s="787">
        <v>20</v>
      </c>
      <c r="C166" s="796" t="s">
        <v>1241</v>
      </c>
      <c r="D166" s="796" t="s">
        <v>54</v>
      </c>
      <c r="E166" s="796" t="s">
        <v>55</v>
      </c>
      <c r="F166" s="796" t="s">
        <v>2474</v>
      </c>
      <c r="G166" s="806">
        <v>45351</v>
      </c>
      <c r="H166" s="796" t="s">
        <v>2434</v>
      </c>
    </row>
    <row r="167" spans="1:8" ht="12.9" customHeight="1">
      <c r="A167" s="781">
        <f t="shared" si="2"/>
        <v>155</v>
      </c>
      <c r="B167" s="787">
        <v>21</v>
      </c>
      <c r="C167" s="796" t="s">
        <v>1243</v>
      </c>
      <c r="D167" s="796" t="s">
        <v>82</v>
      </c>
      <c r="E167" s="796" t="s">
        <v>393</v>
      </c>
      <c r="F167" s="796" t="s">
        <v>2474</v>
      </c>
      <c r="G167" s="806">
        <v>45351</v>
      </c>
      <c r="H167" s="796" t="s">
        <v>2430</v>
      </c>
    </row>
    <row r="168" spans="1:8" ht="12.9" customHeight="1">
      <c r="A168" s="781">
        <f t="shared" si="2"/>
        <v>156</v>
      </c>
      <c r="B168" s="787">
        <v>22</v>
      </c>
      <c r="C168" s="796" t="s">
        <v>2094</v>
      </c>
      <c r="D168" s="796" t="s">
        <v>2431</v>
      </c>
      <c r="E168" s="796" t="s">
        <v>393</v>
      </c>
      <c r="F168" s="796" t="s">
        <v>2474</v>
      </c>
      <c r="G168" s="806">
        <v>45355</v>
      </c>
      <c r="H168" s="796" t="s">
        <v>2425</v>
      </c>
    </row>
    <row r="169" spans="1:8" ht="12.9" customHeight="1">
      <c r="A169" s="781">
        <f t="shared" si="2"/>
        <v>157</v>
      </c>
      <c r="B169" s="787">
        <v>23</v>
      </c>
      <c r="C169" s="796" t="s">
        <v>2058</v>
      </c>
      <c r="D169" s="796" t="s">
        <v>54</v>
      </c>
      <c r="E169" s="796" t="s">
        <v>55</v>
      </c>
      <c r="F169" s="796" t="s">
        <v>2474</v>
      </c>
      <c r="G169" s="806">
        <v>45348</v>
      </c>
      <c r="H169" s="796" t="s">
        <v>2434</v>
      </c>
    </row>
    <row r="170" spans="1:8" ht="12.9" customHeight="1">
      <c r="A170" s="781">
        <f t="shared" si="2"/>
        <v>158</v>
      </c>
      <c r="B170" s="787">
        <v>24</v>
      </c>
      <c r="C170" s="795" t="s">
        <v>1278</v>
      </c>
      <c r="D170" s="796" t="s">
        <v>54</v>
      </c>
      <c r="E170" s="796" t="s">
        <v>393</v>
      </c>
      <c r="F170" s="796" t="s">
        <v>2474</v>
      </c>
      <c r="G170" s="806">
        <v>45351</v>
      </c>
      <c r="H170" s="796" t="s">
        <v>2425</v>
      </c>
    </row>
    <row r="171" spans="1:8" ht="12.9" customHeight="1">
      <c r="A171" s="781">
        <f t="shared" si="2"/>
        <v>159</v>
      </c>
      <c r="B171" s="787">
        <v>25</v>
      </c>
      <c r="C171" s="796" t="s">
        <v>2053</v>
      </c>
      <c r="D171" s="796" t="s">
        <v>82</v>
      </c>
      <c r="E171" s="796" t="s">
        <v>101</v>
      </c>
      <c r="F171" s="796" t="s">
        <v>2475</v>
      </c>
      <c r="G171" s="806">
        <v>45352</v>
      </c>
      <c r="H171" s="796" t="s">
        <v>2433</v>
      </c>
    </row>
    <row r="172" spans="1:8" ht="12.9" customHeight="1">
      <c r="A172" s="781">
        <f t="shared" si="2"/>
        <v>160</v>
      </c>
      <c r="B172" s="787">
        <v>26</v>
      </c>
      <c r="C172" s="796" t="s">
        <v>2078</v>
      </c>
      <c r="D172" s="796" t="s">
        <v>54</v>
      </c>
      <c r="E172" s="796" t="s">
        <v>393</v>
      </c>
      <c r="F172" s="796" t="s">
        <v>2474</v>
      </c>
      <c r="G172" s="806">
        <v>45363</v>
      </c>
      <c r="H172" s="796" t="s">
        <v>2435</v>
      </c>
    </row>
    <row r="173" spans="1:8" ht="12.9" customHeight="1">
      <c r="A173" s="781">
        <f t="shared" si="2"/>
        <v>161</v>
      </c>
      <c r="B173" s="787">
        <v>27</v>
      </c>
      <c r="C173" s="796" t="s">
        <v>1269</v>
      </c>
      <c r="D173" s="796" t="s">
        <v>82</v>
      </c>
      <c r="E173" s="796" t="s">
        <v>393</v>
      </c>
      <c r="F173" s="796" t="s">
        <v>2474</v>
      </c>
      <c r="G173" s="806">
        <v>45355</v>
      </c>
      <c r="H173" s="796" t="s">
        <v>2423</v>
      </c>
    </row>
    <row r="174" spans="1:8" ht="12.9" customHeight="1">
      <c r="A174" s="781"/>
      <c r="B174" s="787" t="s">
        <v>268</v>
      </c>
      <c r="C174" s="787"/>
      <c r="D174" s="787"/>
      <c r="E174" s="787"/>
      <c r="F174" s="787"/>
      <c r="G174" s="787"/>
      <c r="H174" s="787"/>
    </row>
    <row r="175" spans="1:8" ht="12.9" customHeight="1">
      <c r="A175" s="781">
        <v>162</v>
      </c>
      <c r="B175" s="787">
        <v>1</v>
      </c>
      <c r="C175" s="787" t="s">
        <v>927</v>
      </c>
      <c r="D175" s="787" t="s">
        <v>203</v>
      </c>
      <c r="E175" s="787" t="s">
        <v>143</v>
      </c>
      <c r="F175" s="787" t="s">
        <v>1313</v>
      </c>
      <c r="G175" s="787" t="s">
        <v>276</v>
      </c>
      <c r="H175" s="787" t="s">
        <v>902</v>
      </c>
    </row>
    <row r="176" spans="1:8" ht="12.9" customHeight="1">
      <c r="A176" s="781">
        <f t="shared" si="2"/>
        <v>163</v>
      </c>
      <c r="B176" s="787">
        <v>2</v>
      </c>
      <c r="C176" s="787" t="s">
        <v>925</v>
      </c>
      <c r="D176" s="787" t="s">
        <v>82</v>
      </c>
      <c r="E176" s="787" t="s">
        <v>143</v>
      </c>
      <c r="F176" s="787" t="s">
        <v>1313</v>
      </c>
      <c r="G176" s="787" t="s">
        <v>930</v>
      </c>
      <c r="H176" s="787" t="s">
        <v>130</v>
      </c>
    </row>
    <row r="177" spans="1:8" ht="12.9" customHeight="1">
      <c r="A177" s="781">
        <f t="shared" si="2"/>
        <v>164</v>
      </c>
      <c r="B177" s="787">
        <v>3</v>
      </c>
      <c r="C177" s="787" t="s">
        <v>921</v>
      </c>
      <c r="D177" s="787" t="s">
        <v>486</v>
      </c>
      <c r="E177" s="787" t="s">
        <v>143</v>
      </c>
      <c r="F177" s="787" t="s">
        <v>1313</v>
      </c>
      <c r="G177" s="787" t="s">
        <v>930</v>
      </c>
      <c r="H177" s="787" t="s">
        <v>130</v>
      </c>
    </row>
    <row r="178" spans="1:8" ht="12.9" customHeight="1">
      <c r="A178" s="781">
        <f t="shared" si="2"/>
        <v>165</v>
      </c>
      <c r="B178" s="787">
        <v>4</v>
      </c>
      <c r="C178" s="787" t="s">
        <v>932</v>
      </c>
      <c r="D178" s="787" t="s">
        <v>157</v>
      </c>
      <c r="E178" s="787" t="s">
        <v>143</v>
      </c>
      <c r="F178" s="787" t="s">
        <v>1313</v>
      </c>
      <c r="G178" s="792" t="s">
        <v>934</v>
      </c>
      <c r="H178" s="786" t="s">
        <v>693</v>
      </c>
    </row>
    <row r="179" spans="1:8" ht="12.9" customHeight="1">
      <c r="A179" s="781">
        <f t="shared" si="2"/>
        <v>166</v>
      </c>
      <c r="B179" s="787">
        <v>5</v>
      </c>
      <c r="C179" s="787" t="s">
        <v>924</v>
      </c>
      <c r="D179" s="787" t="s">
        <v>184</v>
      </c>
      <c r="E179" s="787" t="s">
        <v>143</v>
      </c>
      <c r="F179" s="787" t="s">
        <v>1313</v>
      </c>
      <c r="G179" s="792" t="s">
        <v>279</v>
      </c>
      <c r="H179" s="786" t="s">
        <v>693</v>
      </c>
    </row>
    <row r="180" spans="1:8" ht="12.9" customHeight="1">
      <c r="A180" s="781">
        <f t="shared" si="2"/>
        <v>167</v>
      </c>
      <c r="B180" s="787">
        <v>6</v>
      </c>
      <c r="C180" s="787" t="s">
        <v>936</v>
      </c>
      <c r="D180" s="787" t="s">
        <v>248</v>
      </c>
      <c r="E180" s="787" t="s">
        <v>143</v>
      </c>
      <c r="F180" s="787" t="s">
        <v>1313</v>
      </c>
      <c r="G180" s="792" t="s">
        <v>279</v>
      </c>
      <c r="H180" s="787" t="s">
        <v>130</v>
      </c>
    </row>
    <row r="181" spans="1:8" ht="12.9" customHeight="1">
      <c r="A181" s="781">
        <f t="shared" si="2"/>
        <v>168</v>
      </c>
      <c r="B181" s="787">
        <v>7</v>
      </c>
      <c r="C181" s="787" t="s">
        <v>923</v>
      </c>
      <c r="D181" s="787" t="s">
        <v>157</v>
      </c>
      <c r="E181" s="787" t="s">
        <v>143</v>
      </c>
      <c r="F181" s="787" t="s">
        <v>1313</v>
      </c>
      <c r="G181" s="792" t="s">
        <v>280</v>
      </c>
      <c r="H181" s="787" t="s">
        <v>902</v>
      </c>
    </row>
    <row r="182" spans="1:8" ht="12.9" customHeight="1">
      <c r="A182" s="781">
        <f t="shared" si="2"/>
        <v>169</v>
      </c>
      <c r="B182" s="787">
        <v>8</v>
      </c>
      <c r="C182" s="787" t="s">
        <v>937</v>
      </c>
      <c r="D182" s="787" t="s">
        <v>248</v>
      </c>
      <c r="E182" s="787" t="s">
        <v>143</v>
      </c>
      <c r="F182" s="787" t="s">
        <v>1313</v>
      </c>
      <c r="G182" s="792" t="s">
        <v>280</v>
      </c>
      <c r="H182" s="787" t="s">
        <v>902</v>
      </c>
    </row>
    <row r="183" spans="1:8" ht="12.9" customHeight="1">
      <c r="A183" s="781">
        <f t="shared" si="2"/>
        <v>170</v>
      </c>
      <c r="B183" s="787">
        <v>9</v>
      </c>
      <c r="C183" s="787" t="s">
        <v>128</v>
      </c>
      <c r="D183" s="787" t="s">
        <v>82</v>
      </c>
      <c r="E183" s="787" t="s">
        <v>143</v>
      </c>
      <c r="F183" s="787" t="s">
        <v>1313</v>
      </c>
      <c r="G183" s="792" t="s">
        <v>280</v>
      </c>
      <c r="H183" s="787" t="s">
        <v>258</v>
      </c>
    </row>
    <row r="184" spans="1:8" ht="12.9" customHeight="1">
      <c r="A184" s="781">
        <f t="shared" si="2"/>
        <v>171</v>
      </c>
      <c r="B184" s="787">
        <v>10</v>
      </c>
      <c r="C184" s="787" t="s">
        <v>186</v>
      </c>
      <c r="D184" s="787" t="s">
        <v>82</v>
      </c>
      <c r="E184" s="787" t="s">
        <v>55</v>
      </c>
      <c r="F184" s="787" t="s">
        <v>1313</v>
      </c>
      <c r="G184" s="792" t="s">
        <v>280</v>
      </c>
      <c r="H184" s="787" t="s">
        <v>258</v>
      </c>
    </row>
    <row r="185" spans="1:8" ht="12.9" customHeight="1">
      <c r="A185" s="781">
        <f t="shared" si="2"/>
        <v>172</v>
      </c>
      <c r="B185" s="787">
        <v>11</v>
      </c>
      <c r="C185" s="787" t="s">
        <v>162</v>
      </c>
      <c r="D185" s="787" t="s">
        <v>82</v>
      </c>
      <c r="E185" s="787" t="s">
        <v>228</v>
      </c>
      <c r="F185" s="787" t="s">
        <v>1313</v>
      </c>
      <c r="G185" s="792" t="s">
        <v>280</v>
      </c>
      <c r="H185" s="787" t="s">
        <v>258</v>
      </c>
    </row>
    <row r="186" spans="1:8" ht="12.9" customHeight="1">
      <c r="A186" s="781">
        <f t="shared" si="2"/>
        <v>173</v>
      </c>
      <c r="B186" s="787">
        <v>12</v>
      </c>
      <c r="C186" s="787" t="s">
        <v>915</v>
      </c>
      <c r="D186" s="787" t="s">
        <v>916</v>
      </c>
      <c r="E186" s="787" t="s">
        <v>143</v>
      </c>
      <c r="F186" s="787" t="s">
        <v>1313</v>
      </c>
      <c r="G186" s="792" t="s">
        <v>280</v>
      </c>
      <c r="H186" s="787" t="s">
        <v>902</v>
      </c>
    </row>
    <row r="187" spans="1:8" ht="12.9" customHeight="1">
      <c r="A187" s="781">
        <f t="shared" si="2"/>
        <v>174</v>
      </c>
      <c r="B187" s="787">
        <v>13</v>
      </c>
      <c r="C187" s="787" t="s">
        <v>918</v>
      </c>
      <c r="D187" s="787" t="s">
        <v>54</v>
      </c>
      <c r="E187" s="787" t="s">
        <v>143</v>
      </c>
      <c r="F187" s="787" t="s">
        <v>1313</v>
      </c>
      <c r="G187" s="792" t="s">
        <v>293</v>
      </c>
      <c r="H187" s="787" t="s">
        <v>130</v>
      </c>
    </row>
    <row r="188" spans="1:8" ht="12.9" customHeight="1">
      <c r="A188" s="781">
        <f t="shared" si="2"/>
        <v>175</v>
      </c>
      <c r="B188" s="787">
        <v>14</v>
      </c>
      <c r="C188" s="787" t="s">
        <v>917</v>
      </c>
      <c r="D188" s="787" t="s">
        <v>203</v>
      </c>
      <c r="E188" s="787" t="s">
        <v>143</v>
      </c>
      <c r="F188" s="787" t="s">
        <v>1313</v>
      </c>
      <c r="G188" s="792" t="s">
        <v>293</v>
      </c>
      <c r="H188" s="787" t="s">
        <v>130</v>
      </c>
    </row>
    <row r="189" spans="1:8" ht="12.9" customHeight="1">
      <c r="A189" s="781">
        <f t="shared" si="2"/>
        <v>176</v>
      </c>
      <c r="B189" s="787">
        <v>15</v>
      </c>
      <c r="C189" s="787" t="s">
        <v>938</v>
      </c>
      <c r="D189" s="787" t="s">
        <v>157</v>
      </c>
      <c r="E189" s="787" t="s">
        <v>143</v>
      </c>
      <c r="F189" s="787" t="s">
        <v>1313</v>
      </c>
      <c r="G189" s="787" t="s">
        <v>295</v>
      </c>
      <c r="H189" s="787" t="s">
        <v>902</v>
      </c>
    </row>
    <row r="190" spans="1:8" ht="12.9" customHeight="1">
      <c r="A190" s="781">
        <f t="shared" si="2"/>
        <v>177</v>
      </c>
      <c r="B190" s="787">
        <v>16</v>
      </c>
      <c r="C190" s="795" t="s">
        <v>1958</v>
      </c>
      <c r="D190" s="796" t="s">
        <v>1154</v>
      </c>
      <c r="E190" s="796" t="s">
        <v>55</v>
      </c>
      <c r="F190" s="796" t="s">
        <v>2474</v>
      </c>
      <c r="G190" s="806">
        <v>45357</v>
      </c>
      <c r="H190" s="796" t="s">
        <v>1475</v>
      </c>
    </row>
    <row r="191" spans="1:8" ht="12.9" customHeight="1">
      <c r="A191" s="781">
        <f t="shared" si="2"/>
        <v>178</v>
      </c>
      <c r="B191" s="787">
        <v>17</v>
      </c>
      <c r="C191" s="808" t="s">
        <v>2076</v>
      </c>
      <c r="D191" s="796" t="s">
        <v>82</v>
      </c>
      <c r="E191" s="796" t="s">
        <v>393</v>
      </c>
      <c r="F191" s="796" t="s">
        <v>2474</v>
      </c>
      <c r="G191" s="806">
        <v>45360</v>
      </c>
      <c r="H191" s="796" t="s">
        <v>2423</v>
      </c>
    </row>
    <row r="192" spans="1:8" ht="12.9" customHeight="1">
      <c r="A192" s="781">
        <f t="shared" si="2"/>
        <v>179</v>
      </c>
      <c r="B192" s="787">
        <v>18</v>
      </c>
      <c r="C192" s="795" t="s">
        <v>2090</v>
      </c>
      <c r="D192" s="796" t="s">
        <v>309</v>
      </c>
      <c r="E192" s="796" t="s">
        <v>393</v>
      </c>
      <c r="F192" s="796" t="s">
        <v>2474</v>
      </c>
      <c r="G192" s="806">
        <v>45361</v>
      </c>
      <c r="H192" s="796" t="s">
        <v>2425</v>
      </c>
    </row>
    <row r="193" spans="1:8" ht="12.9" customHeight="1">
      <c r="A193" s="781">
        <f t="shared" si="2"/>
        <v>180</v>
      </c>
      <c r="B193" s="787">
        <v>19</v>
      </c>
      <c r="C193" s="796" t="s">
        <v>2077</v>
      </c>
      <c r="D193" s="796" t="s">
        <v>264</v>
      </c>
      <c r="E193" s="796" t="s">
        <v>393</v>
      </c>
      <c r="F193" s="796" t="s">
        <v>2474</v>
      </c>
      <c r="G193" s="806">
        <v>45363</v>
      </c>
      <c r="H193" s="796" t="s">
        <v>2435</v>
      </c>
    </row>
    <row r="194" spans="1:8" ht="12.9" customHeight="1">
      <c r="A194" s="781">
        <f t="shared" si="2"/>
        <v>181</v>
      </c>
      <c r="B194" s="787">
        <v>20</v>
      </c>
      <c r="C194" s="795" t="s">
        <v>1945</v>
      </c>
      <c r="D194" s="796" t="s">
        <v>64</v>
      </c>
      <c r="E194" s="796" t="s">
        <v>101</v>
      </c>
      <c r="F194" s="796" t="s">
        <v>2475</v>
      </c>
      <c r="G194" s="806">
        <v>45374</v>
      </c>
      <c r="H194" s="796" t="s">
        <v>2432</v>
      </c>
    </row>
    <row r="195" spans="1:8" ht="12.9" customHeight="1">
      <c r="A195" s="781">
        <f t="shared" si="2"/>
        <v>182</v>
      </c>
      <c r="B195" s="787">
        <v>21</v>
      </c>
      <c r="C195" s="795" t="s">
        <v>1938</v>
      </c>
      <c r="D195" s="796" t="s">
        <v>64</v>
      </c>
      <c r="E195" s="796" t="s">
        <v>101</v>
      </c>
      <c r="F195" s="796" t="s">
        <v>2475</v>
      </c>
      <c r="G195" s="806">
        <v>45374</v>
      </c>
      <c r="H195" s="796" t="s">
        <v>2434</v>
      </c>
    </row>
    <row r="196" spans="1:8" ht="12.9" customHeight="1">
      <c r="A196" s="781">
        <f t="shared" si="2"/>
        <v>183</v>
      </c>
      <c r="B196" s="787">
        <v>22</v>
      </c>
      <c r="C196" s="795" t="s">
        <v>1946</v>
      </c>
      <c r="D196" s="796" t="s">
        <v>64</v>
      </c>
      <c r="E196" s="796" t="s">
        <v>101</v>
      </c>
      <c r="F196" s="796" t="s">
        <v>2475</v>
      </c>
      <c r="G196" s="806">
        <v>45374</v>
      </c>
      <c r="H196" s="796" t="s">
        <v>2433</v>
      </c>
    </row>
    <row r="197" spans="1:8" ht="12.9" customHeight="1">
      <c r="A197" s="781">
        <f t="shared" si="2"/>
        <v>184</v>
      </c>
      <c r="B197" s="787">
        <v>23</v>
      </c>
      <c r="C197" s="795" t="s">
        <v>1261</v>
      </c>
      <c r="D197" s="796" t="s">
        <v>270</v>
      </c>
      <c r="E197" s="796" t="s">
        <v>393</v>
      </c>
      <c r="F197" s="796" t="s">
        <v>2474</v>
      </c>
      <c r="G197" s="806">
        <v>45374</v>
      </c>
      <c r="H197" s="796" t="s">
        <v>2425</v>
      </c>
    </row>
    <row r="198" spans="1:8" ht="12.9" customHeight="1">
      <c r="A198" s="781">
        <f t="shared" si="2"/>
        <v>185</v>
      </c>
      <c r="B198" s="787">
        <v>24</v>
      </c>
      <c r="C198" s="795" t="s">
        <v>1953</v>
      </c>
      <c r="D198" s="796" t="s">
        <v>54</v>
      </c>
      <c r="E198" s="796" t="s">
        <v>55</v>
      </c>
      <c r="F198" s="796" t="s">
        <v>2475</v>
      </c>
      <c r="G198" s="806">
        <v>45400</v>
      </c>
      <c r="H198" s="796" t="s">
        <v>2436</v>
      </c>
    </row>
    <row r="199" spans="1:8" ht="12.9" customHeight="1">
      <c r="A199" s="781"/>
      <c r="B199" s="787" t="s">
        <v>1335</v>
      </c>
      <c r="C199" s="787"/>
      <c r="D199" s="787"/>
      <c r="E199" s="787"/>
      <c r="F199" s="787"/>
      <c r="G199" s="787"/>
      <c r="H199" s="787"/>
    </row>
    <row r="200" spans="1:8" ht="12.9" customHeight="1">
      <c r="A200" s="781">
        <v>186</v>
      </c>
      <c r="B200" s="787">
        <v>1</v>
      </c>
      <c r="C200" s="787" t="s">
        <v>928</v>
      </c>
      <c r="D200" s="787" t="s">
        <v>184</v>
      </c>
      <c r="E200" s="787" t="s">
        <v>143</v>
      </c>
      <c r="F200" s="787" t="s">
        <v>1313</v>
      </c>
      <c r="G200" s="787" t="s">
        <v>331</v>
      </c>
      <c r="H200" s="786" t="s">
        <v>693</v>
      </c>
    </row>
    <row r="201" spans="1:8" ht="12.9" customHeight="1">
      <c r="A201" s="781">
        <f t="shared" ref="A201:A264" si="3">A200+1</f>
        <v>187</v>
      </c>
      <c r="B201" s="787">
        <v>2</v>
      </c>
      <c r="C201" s="795" t="s">
        <v>1944</v>
      </c>
      <c r="D201" s="796" t="s">
        <v>54</v>
      </c>
      <c r="E201" s="796" t="s">
        <v>101</v>
      </c>
      <c r="F201" s="796" t="s">
        <v>2475</v>
      </c>
      <c r="G201" s="806">
        <v>45392</v>
      </c>
      <c r="H201" s="796" t="s">
        <v>2432</v>
      </c>
    </row>
    <row r="202" spans="1:8" ht="12.9" customHeight="1">
      <c r="A202" s="781">
        <f t="shared" si="3"/>
        <v>188</v>
      </c>
      <c r="B202" s="787">
        <v>3</v>
      </c>
      <c r="C202" s="795" t="s">
        <v>1960</v>
      </c>
      <c r="D202" s="796" t="s">
        <v>64</v>
      </c>
      <c r="E202" s="796" t="s">
        <v>55</v>
      </c>
      <c r="F202" s="796" t="s">
        <v>2474</v>
      </c>
      <c r="G202" s="806">
        <v>45400</v>
      </c>
      <c r="H202" s="796" t="s">
        <v>2436</v>
      </c>
    </row>
    <row r="203" spans="1:8" ht="12.9" customHeight="1">
      <c r="A203" s="781">
        <f t="shared" si="3"/>
        <v>189</v>
      </c>
      <c r="B203" s="787">
        <v>4</v>
      </c>
      <c r="C203" s="795" t="s">
        <v>1942</v>
      </c>
      <c r="D203" s="796" t="s">
        <v>64</v>
      </c>
      <c r="E203" s="796" t="s">
        <v>55</v>
      </c>
      <c r="F203" s="796" t="s">
        <v>2474</v>
      </c>
      <c r="G203" s="807">
        <v>45411</v>
      </c>
      <c r="H203" s="796" t="s">
        <v>2432</v>
      </c>
    </row>
    <row r="204" spans="1:8" ht="12.9" customHeight="1">
      <c r="A204" s="781">
        <f t="shared" si="3"/>
        <v>190</v>
      </c>
      <c r="B204" s="787">
        <v>5</v>
      </c>
      <c r="C204" s="795" t="s">
        <v>1956</v>
      </c>
      <c r="D204" s="796" t="s">
        <v>64</v>
      </c>
      <c r="E204" s="796" t="s">
        <v>55</v>
      </c>
      <c r="F204" s="796" t="s">
        <v>2474</v>
      </c>
      <c r="G204" s="806">
        <v>45400</v>
      </c>
      <c r="H204" s="796" t="s">
        <v>2436</v>
      </c>
    </row>
    <row r="205" spans="1:8" ht="12.9" customHeight="1">
      <c r="A205" s="781">
        <f t="shared" si="3"/>
        <v>191</v>
      </c>
      <c r="B205" s="787">
        <v>6</v>
      </c>
      <c r="C205" s="795" t="s">
        <v>2412</v>
      </c>
      <c r="D205" s="796" t="s">
        <v>2438</v>
      </c>
      <c r="E205" s="796" t="s">
        <v>393</v>
      </c>
      <c r="F205" s="796" t="s">
        <v>2474</v>
      </c>
      <c r="G205" s="806">
        <v>45400</v>
      </c>
      <c r="H205" s="796" t="s">
        <v>2425</v>
      </c>
    </row>
    <row r="206" spans="1:8" ht="12.9" customHeight="1">
      <c r="A206" s="781">
        <f t="shared" si="3"/>
        <v>192</v>
      </c>
      <c r="B206" s="787">
        <v>7</v>
      </c>
      <c r="C206" s="795" t="s">
        <v>1952</v>
      </c>
      <c r="D206" s="796" t="s">
        <v>64</v>
      </c>
      <c r="E206" s="796" t="s">
        <v>101</v>
      </c>
      <c r="F206" s="796" t="s">
        <v>2475</v>
      </c>
      <c r="G206" s="807">
        <v>45411</v>
      </c>
      <c r="H206" s="796" t="s">
        <v>2436</v>
      </c>
    </row>
    <row r="207" spans="1:8" ht="12.9" customHeight="1">
      <c r="A207" s="781">
        <f t="shared" si="3"/>
        <v>193</v>
      </c>
      <c r="B207" s="787">
        <v>8</v>
      </c>
      <c r="C207" s="796" t="s">
        <v>1940</v>
      </c>
      <c r="D207" s="796" t="s">
        <v>64</v>
      </c>
      <c r="E207" s="796" t="s">
        <v>55</v>
      </c>
      <c r="F207" s="796" t="s">
        <v>2474</v>
      </c>
      <c r="G207" s="806">
        <v>45411</v>
      </c>
      <c r="H207" s="796" t="s">
        <v>2432</v>
      </c>
    </row>
    <row r="208" spans="1:8" ht="12.9" customHeight="1">
      <c r="A208" s="781">
        <f t="shared" si="3"/>
        <v>194</v>
      </c>
      <c r="B208" s="787">
        <v>9</v>
      </c>
      <c r="C208" s="796" t="s">
        <v>1959</v>
      </c>
      <c r="D208" s="796" t="s">
        <v>64</v>
      </c>
      <c r="E208" s="796" t="s">
        <v>55</v>
      </c>
      <c r="F208" s="796" t="s">
        <v>2474</v>
      </c>
      <c r="G208" s="806">
        <v>45410</v>
      </c>
      <c r="H208" s="796" t="s">
        <v>2436</v>
      </c>
    </row>
    <row r="209" spans="1:8" ht="12.9" customHeight="1">
      <c r="A209" s="781"/>
      <c r="B209" s="787" t="s">
        <v>328</v>
      </c>
      <c r="C209" s="787"/>
      <c r="D209" s="787"/>
      <c r="E209" s="787"/>
      <c r="F209" s="787"/>
      <c r="G209" s="787"/>
      <c r="H209" s="787"/>
    </row>
    <row r="210" spans="1:8" ht="12.9" customHeight="1">
      <c r="A210" s="781">
        <v>195</v>
      </c>
      <c r="B210" s="787">
        <v>1</v>
      </c>
      <c r="C210" s="787" t="s">
        <v>939</v>
      </c>
      <c r="D210" s="787" t="s">
        <v>154</v>
      </c>
      <c r="E210" s="787" t="s">
        <v>143</v>
      </c>
      <c r="F210" s="787" t="s">
        <v>1313</v>
      </c>
      <c r="G210" s="787" t="s">
        <v>339</v>
      </c>
      <c r="H210" s="787" t="s">
        <v>347</v>
      </c>
    </row>
    <row r="211" spans="1:8" ht="12.9" customHeight="1">
      <c r="A211" s="781">
        <f t="shared" si="3"/>
        <v>196</v>
      </c>
      <c r="B211" s="787">
        <v>2</v>
      </c>
      <c r="C211" s="796" t="s">
        <v>2413</v>
      </c>
      <c r="D211" s="796" t="s">
        <v>54</v>
      </c>
      <c r="E211" s="796" t="s">
        <v>55</v>
      </c>
      <c r="F211" s="796" t="s">
        <v>2474</v>
      </c>
      <c r="G211" s="806">
        <v>45419</v>
      </c>
      <c r="H211" s="796" t="s">
        <v>2425</v>
      </c>
    </row>
    <row r="212" spans="1:8" ht="12.9" customHeight="1">
      <c r="A212" s="781">
        <f t="shared" si="3"/>
        <v>197</v>
      </c>
      <c r="B212" s="787">
        <v>3</v>
      </c>
      <c r="C212" s="797" t="s">
        <v>1955</v>
      </c>
      <c r="D212" s="796" t="s">
        <v>64</v>
      </c>
      <c r="E212" s="796" t="s">
        <v>55</v>
      </c>
      <c r="F212" s="796" t="s">
        <v>2474</v>
      </c>
      <c r="G212" s="806">
        <v>45415</v>
      </c>
      <c r="H212" s="796" t="s">
        <v>2436</v>
      </c>
    </row>
    <row r="213" spans="1:8" ht="12.9" customHeight="1">
      <c r="A213" s="781">
        <f t="shared" si="3"/>
        <v>198</v>
      </c>
      <c r="B213" s="787">
        <v>4</v>
      </c>
      <c r="C213" s="795" t="s">
        <v>1943</v>
      </c>
      <c r="D213" s="796" t="s">
        <v>264</v>
      </c>
      <c r="E213" s="796" t="s">
        <v>55</v>
      </c>
      <c r="F213" s="796" t="s">
        <v>2474</v>
      </c>
      <c r="G213" s="806">
        <v>45435</v>
      </c>
      <c r="H213" s="796" t="s">
        <v>2432</v>
      </c>
    </row>
    <row r="214" spans="1:8" ht="12.9" customHeight="1">
      <c r="A214" s="781">
        <f t="shared" si="3"/>
        <v>199</v>
      </c>
      <c r="B214" s="787">
        <v>5</v>
      </c>
      <c r="C214" s="796" t="s">
        <v>1949</v>
      </c>
      <c r="D214" s="796" t="s">
        <v>64</v>
      </c>
      <c r="E214" s="796" t="s">
        <v>101</v>
      </c>
      <c r="F214" s="796" t="s">
        <v>2475</v>
      </c>
      <c r="G214" s="806">
        <v>45420</v>
      </c>
      <c r="H214" s="796" t="s">
        <v>2436</v>
      </c>
    </row>
    <row r="215" spans="1:8" ht="12.9" customHeight="1">
      <c r="A215" s="781">
        <f t="shared" si="3"/>
        <v>200</v>
      </c>
      <c r="B215" s="787">
        <v>6</v>
      </c>
      <c r="C215" s="797" t="s">
        <v>1951</v>
      </c>
      <c r="D215" s="796" t="s">
        <v>64</v>
      </c>
      <c r="E215" s="796" t="s">
        <v>101</v>
      </c>
      <c r="F215" s="796" t="s">
        <v>2475</v>
      </c>
      <c r="G215" s="806">
        <v>45424</v>
      </c>
      <c r="H215" s="796" t="s">
        <v>2436</v>
      </c>
    </row>
    <row r="216" spans="1:8" ht="12.9" customHeight="1">
      <c r="A216" s="781">
        <f t="shared" si="3"/>
        <v>201</v>
      </c>
      <c r="B216" s="787">
        <v>7</v>
      </c>
      <c r="C216" s="795" t="s">
        <v>1985</v>
      </c>
      <c r="D216" s="796" t="s">
        <v>82</v>
      </c>
      <c r="E216" s="796" t="s">
        <v>55</v>
      </c>
      <c r="F216" s="796" t="s">
        <v>2474</v>
      </c>
      <c r="G216" s="806">
        <v>45439</v>
      </c>
      <c r="H216" s="796" t="s">
        <v>2434</v>
      </c>
    </row>
    <row r="217" spans="1:8" ht="12.9" customHeight="1">
      <c r="A217" s="781">
        <f t="shared" si="3"/>
        <v>202</v>
      </c>
      <c r="B217" s="787">
        <v>8</v>
      </c>
      <c r="C217" s="796" t="s">
        <v>1998</v>
      </c>
      <c r="D217" s="796" t="s">
        <v>82</v>
      </c>
      <c r="E217" s="796" t="s">
        <v>55</v>
      </c>
      <c r="F217" s="796" t="s">
        <v>2474</v>
      </c>
      <c r="G217" s="806">
        <v>45440</v>
      </c>
      <c r="H217" s="796" t="s">
        <v>2439</v>
      </c>
    </row>
    <row r="218" spans="1:8" ht="12.9" customHeight="1">
      <c r="A218" s="781">
        <f t="shared" si="3"/>
        <v>203</v>
      </c>
      <c r="B218" s="787">
        <v>9</v>
      </c>
      <c r="C218" s="796" t="s">
        <v>1987</v>
      </c>
      <c r="D218" s="796" t="s">
        <v>64</v>
      </c>
      <c r="E218" s="796" t="s">
        <v>55</v>
      </c>
      <c r="F218" s="796" t="s">
        <v>2474</v>
      </c>
      <c r="G218" s="806">
        <v>45442</v>
      </c>
      <c r="H218" s="796" t="s">
        <v>2424</v>
      </c>
    </row>
    <row r="219" spans="1:8" ht="12.9" customHeight="1">
      <c r="A219" s="781"/>
      <c r="B219" s="787" t="s">
        <v>363</v>
      </c>
      <c r="C219" s="796"/>
      <c r="D219" s="796"/>
      <c r="E219" s="796"/>
      <c r="F219" s="796"/>
      <c r="G219" s="806"/>
      <c r="H219" s="796"/>
    </row>
    <row r="220" spans="1:8" ht="12.9" customHeight="1">
      <c r="A220" s="781">
        <v>204</v>
      </c>
      <c r="B220" s="787">
        <v>1</v>
      </c>
      <c r="C220" s="797" t="s">
        <v>1988</v>
      </c>
      <c r="D220" s="796" t="s">
        <v>64</v>
      </c>
      <c r="E220" s="796" t="s">
        <v>55</v>
      </c>
      <c r="F220" s="796" t="s">
        <v>2474</v>
      </c>
      <c r="G220" s="806">
        <v>45446</v>
      </c>
      <c r="H220" s="796" t="s">
        <v>2424</v>
      </c>
    </row>
    <row r="221" spans="1:8" ht="12.9" customHeight="1">
      <c r="A221" s="781">
        <f t="shared" si="3"/>
        <v>205</v>
      </c>
      <c r="B221" s="787">
        <v>2</v>
      </c>
      <c r="C221" s="795" t="s">
        <v>1989</v>
      </c>
      <c r="D221" s="796" t="s">
        <v>82</v>
      </c>
      <c r="E221" s="796" t="s">
        <v>55</v>
      </c>
      <c r="F221" s="796" t="s">
        <v>2474</v>
      </c>
      <c r="G221" s="806">
        <v>45448</v>
      </c>
      <c r="H221" s="796" t="s">
        <v>2434</v>
      </c>
    </row>
    <row r="222" spans="1:8" ht="12.9" customHeight="1">
      <c r="A222" s="781">
        <f t="shared" si="3"/>
        <v>206</v>
      </c>
      <c r="B222" s="787">
        <v>3</v>
      </c>
      <c r="C222" s="795" t="s">
        <v>1999</v>
      </c>
      <c r="D222" s="796" t="s">
        <v>270</v>
      </c>
      <c r="E222" s="796" t="s">
        <v>55</v>
      </c>
      <c r="F222" s="796" t="s">
        <v>2474</v>
      </c>
      <c r="G222" s="806">
        <v>45456</v>
      </c>
      <c r="H222" s="796" t="s">
        <v>2424</v>
      </c>
    </row>
    <row r="223" spans="1:8" ht="12.9" customHeight="1">
      <c r="A223" s="781">
        <f t="shared" si="3"/>
        <v>207</v>
      </c>
      <c r="B223" s="787">
        <v>4</v>
      </c>
      <c r="C223" s="795" t="s">
        <v>2003</v>
      </c>
      <c r="D223" s="796" t="s">
        <v>82</v>
      </c>
      <c r="E223" s="796" t="s">
        <v>55</v>
      </c>
      <c r="F223" s="796" t="s">
        <v>2474</v>
      </c>
      <c r="G223" s="806">
        <v>45460</v>
      </c>
      <c r="H223" s="796" t="s">
        <v>2440</v>
      </c>
    </row>
    <row r="224" spans="1:8" ht="12.9" customHeight="1">
      <c r="A224" s="781">
        <f t="shared" si="3"/>
        <v>208</v>
      </c>
      <c r="B224" s="787">
        <v>5</v>
      </c>
      <c r="C224" s="795" t="s">
        <v>1990</v>
      </c>
      <c r="D224" s="796" t="s">
        <v>82</v>
      </c>
      <c r="E224" s="796" t="s">
        <v>55</v>
      </c>
      <c r="F224" s="796" t="s">
        <v>2474</v>
      </c>
      <c r="G224" s="806">
        <v>45458</v>
      </c>
      <c r="H224" s="796" t="s">
        <v>2434</v>
      </c>
    </row>
    <row r="225" spans="1:8" ht="12.9" customHeight="1">
      <c r="A225" s="781">
        <f t="shared" si="3"/>
        <v>209</v>
      </c>
      <c r="B225" s="787">
        <v>6</v>
      </c>
      <c r="C225" s="797" t="s">
        <v>2004</v>
      </c>
      <c r="D225" s="796" t="s">
        <v>64</v>
      </c>
      <c r="E225" s="796" t="s">
        <v>55</v>
      </c>
      <c r="F225" s="796" t="s">
        <v>2474</v>
      </c>
      <c r="G225" s="806">
        <v>45462</v>
      </c>
      <c r="H225" s="796" t="s">
        <v>2440</v>
      </c>
    </row>
    <row r="226" spans="1:8" ht="12.9" customHeight="1">
      <c r="A226" s="781">
        <f t="shared" si="3"/>
        <v>210</v>
      </c>
      <c r="B226" s="787">
        <v>7</v>
      </c>
      <c r="C226" s="797" t="s">
        <v>2072</v>
      </c>
      <c r="D226" s="796" t="s">
        <v>82</v>
      </c>
      <c r="E226" s="796" t="s">
        <v>393</v>
      </c>
      <c r="F226" s="796" t="s">
        <v>2474</v>
      </c>
      <c r="G226" s="806">
        <v>45466</v>
      </c>
      <c r="H226" s="796" t="s">
        <v>2441</v>
      </c>
    </row>
    <row r="227" spans="1:8" ht="12.9" customHeight="1">
      <c r="A227" s="781">
        <f t="shared" si="3"/>
        <v>211</v>
      </c>
      <c r="B227" s="787">
        <v>8</v>
      </c>
      <c r="C227" s="797" t="s">
        <v>1965</v>
      </c>
      <c r="D227" s="796" t="s">
        <v>270</v>
      </c>
      <c r="E227" s="796" t="s">
        <v>55</v>
      </c>
      <c r="F227" s="796" t="s">
        <v>2474</v>
      </c>
      <c r="G227" s="806">
        <v>45467</v>
      </c>
      <c r="H227" s="796" t="s">
        <v>2433</v>
      </c>
    </row>
    <row r="228" spans="1:8" ht="12.9" customHeight="1">
      <c r="A228" s="781">
        <f t="shared" si="3"/>
        <v>212</v>
      </c>
      <c r="B228" s="787">
        <v>9</v>
      </c>
      <c r="C228" s="797" t="s">
        <v>1991</v>
      </c>
      <c r="D228" s="796" t="s">
        <v>82</v>
      </c>
      <c r="E228" s="796" t="s">
        <v>55</v>
      </c>
      <c r="F228" s="796" t="s">
        <v>2474</v>
      </c>
      <c r="G228" s="806">
        <v>45467</v>
      </c>
      <c r="H228" s="796" t="s">
        <v>2434</v>
      </c>
    </row>
    <row r="229" spans="1:8" ht="12.9" customHeight="1">
      <c r="A229" s="781">
        <f t="shared" si="3"/>
        <v>213</v>
      </c>
      <c r="B229" s="787">
        <v>10</v>
      </c>
      <c r="C229" s="797" t="s">
        <v>1993</v>
      </c>
      <c r="D229" s="796" t="s">
        <v>309</v>
      </c>
      <c r="E229" s="796" t="s">
        <v>55</v>
      </c>
      <c r="F229" s="796" t="s">
        <v>2474</v>
      </c>
      <c r="G229" s="806">
        <v>45468</v>
      </c>
      <c r="H229" s="796" t="s">
        <v>2424</v>
      </c>
    </row>
    <row r="230" spans="1:8" ht="12.9" customHeight="1">
      <c r="A230" s="781">
        <f t="shared" si="3"/>
        <v>214</v>
      </c>
      <c r="B230" s="787">
        <v>11</v>
      </c>
      <c r="C230" s="797" t="s">
        <v>1966</v>
      </c>
      <c r="D230" s="796" t="s">
        <v>486</v>
      </c>
      <c r="E230" s="796" t="s">
        <v>101</v>
      </c>
      <c r="F230" s="796" t="s">
        <v>2475</v>
      </c>
      <c r="G230" s="806">
        <v>45483</v>
      </c>
      <c r="H230" s="796" t="s">
        <v>2433</v>
      </c>
    </row>
    <row r="231" spans="1:8" ht="12.9" customHeight="1">
      <c r="A231" s="781">
        <f t="shared" si="3"/>
        <v>215</v>
      </c>
      <c r="B231" s="787">
        <v>12</v>
      </c>
      <c r="C231" s="795" t="s">
        <v>2005</v>
      </c>
      <c r="D231" s="796" t="s">
        <v>64</v>
      </c>
      <c r="E231" s="796" t="s">
        <v>55</v>
      </c>
      <c r="F231" s="796" t="s">
        <v>2474</v>
      </c>
      <c r="G231" s="806">
        <v>45468</v>
      </c>
      <c r="H231" s="796" t="s">
        <v>2440</v>
      </c>
    </row>
    <row r="232" spans="1:8" ht="12.9" customHeight="1">
      <c r="A232" s="781">
        <f t="shared" si="3"/>
        <v>216</v>
      </c>
      <c r="B232" s="787">
        <v>13</v>
      </c>
      <c r="C232" s="797" t="s">
        <v>1994</v>
      </c>
      <c r="D232" s="796" t="s">
        <v>54</v>
      </c>
      <c r="E232" s="796" t="s">
        <v>55</v>
      </c>
      <c r="F232" s="796" t="s">
        <v>2474</v>
      </c>
      <c r="G232" s="806">
        <v>45476</v>
      </c>
      <c r="H232" s="796" t="s">
        <v>2434</v>
      </c>
    </row>
    <row r="233" spans="1:8" ht="12.9" customHeight="1">
      <c r="A233" s="781">
        <f t="shared" si="3"/>
        <v>217</v>
      </c>
      <c r="B233" s="787">
        <v>14</v>
      </c>
      <c r="C233" s="797" t="s">
        <v>2006</v>
      </c>
      <c r="D233" s="796" t="s">
        <v>82</v>
      </c>
      <c r="E233" s="796" t="s">
        <v>55</v>
      </c>
      <c r="F233" s="796" t="s">
        <v>2474</v>
      </c>
      <c r="G233" s="806">
        <v>45477</v>
      </c>
      <c r="H233" s="796" t="s">
        <v>2440</v>
      </c>
    </row>
    <row r="234" spans="1:8" ht="12.9" customHeight="1">
      <c r="A234" s="781"/>
      <c r="B234" s="787" t="s">
        <v>373</v>
      </c>
      <c r="C234" s="787"/>
      <c r="D234" s="787"/>
      <c r="E234" s="787"/>
      <c r="F234" s="787"/>
      <c r="G234" s="787"/>
      <c r="H234" s="787"/>
    </row>
    <row r="235" spans="1:8" ht="12.9" customHeight="1">
      <c r="A235" s="781">
        <v>218</v>
      </c>
      <c r="B235" s="800">
        <v>1</v>
      </c>
      <c r="C235" s="787" t="s">
        <v>942</v>
      </c>
      <c r="D235" s="800" t="s">
        <v>916</v>
      </c>
      <c r="E235" s="787" t="s">
        <v>143</v>
      </c>
      <c r="F235" s="787" t="s">
        <v>1313</v>
      </c>
      <c r="G235" s="787" t="s">
        <v>985</v>
      </c>
      <c r="H235" s="787" t="s">
        <v>258</v>
      </c>
    </row>
    <row r="236" spans="1:8" ht="12.9" customHeight="1">
      <c r="A236" s="781">
        <f t="shared" si="3"/>
        <v>219</v>
      </c>
      <c r="B236" s="800">
        <v>2</v>
      </c>
      <c r="C236" s="787" t="s">
        <v>329</v>
      </c>
      <c r="D236" s="800" t="s">
        <v>380</v>
      </c>
      <c r="E236" s="787" t="s">
        <v>101</v>
      </c>
      <c r="F236" s="787" t="s">
        <v>1320</v>
      </c>
      <c r="G236" s="787" t="s">
        <v>1336</v>
      </c>
      <c r="H236" s="786" t="s">
        <v>723</v>
      </c>
    </row>
    <row r="237" spans="1:8" ht="12.9" customHeight="1">
      <c r="A237" s="781">
        <f t="shared" si="3"/>
        <v>220</v>
      </c>
      <c r="B237" s="800">
        <v>3</v>
      </c>
      <c r="C237" s="787" t="s">
        <v>374</v>
      </c>
      <c r="D237" s="800" t="s">
        <v>912</v>
      </c>
      <c r="E237" s="787" t="s">
        <v>101</v>
      </c>
      <c r="F237" s="787" t="s">
        <v>1320</v>
      </c>
      <c r="G237" s="787" t="s">
        <v>383</v>
      </c>
      <c r="H237" s="786" t="s">
        <v>723</v>
      </c>
    </row>
    <row r="238" spans="1:8" ht="12.9" customHeight="1">
      <c r="A238" s="781">
        <f t="shared" si="3"/>
        <v>221</v>
      </c>
      <c r="B238" s="800">
        <v>4</v>
      </c>
      <c r="C238" s="797" t="s">
        <v>1979</v>
      </c>
      <c r="D238" s="796" t="s">
        <v>82</v>
      </c>
      <c r="E238" s="796" t="s">
        <v>55</v>
      </c>
      <c r="F238" s="796" t="s">
        <v>2474</v>
      </c>
      <c r="G238" s="807">
        <v>45535</v>
      </c>
      <c r="H238" s="796" t="s">
        <v>2443</v>
      </c>
    </row>
    <row r="239" spans="1:8" ht="12.9" customHeight="1">
      <c r="A239" s="781">
        <f t="shared" si="3"/>
        <v>222</v>
      </c>
      <c r="B239" s="800">
        <v>5</v>
      </c>
      <c r="C239" s="797" t="s">
        <v>1967</v>
      </c>
      <c r="D239" s="796" t="s">
        <v>82</v>
      </c>
      <c r="E239" s="796" t="s">
        <v>101</v>
      </c>
      <c r="F239" s="796" t="s">
        <v>2475</v>
      </c>
      <c r="G239" s="806">
        <v>45483</v>
      </c>
      <c r="H239" s="796" t="s">
        <v>2433</v>
      </c>
    </row>
    <row r="240" spans="1:8" ht="12.9" customHeight="1">
      <c r="A240" s="781">
        <f t="shared" si="3"/>
        <v>223</v>
      </c>
      <c r="B240" s="800">
        <v>6</v>
      </c>
      <c r="C240" s="797" t="s">
        <v>2071</v>
      </c>
      <c r="D240" s="796" t="s">
        <v>54</v>
      </c>
      <c r="E240" s="796" t="s">
        <v>55</v>
      </c>
      <c r="F240" s="796" t="s">
        <v>2474</v>
      </c>
      <c r="G240" s="806">
        <v>45491</v>
      </c>
      <c r="H240" s="796" t="s">
        <v>2444</v>
      </c>
    </row>
    <row r="241" spans="1:13" ht="12.9" customHeight="1">
      <c r="A241" s="781">
        <f t="shared" si="3"/>
        <v>224</v>
      </c>
      <c r="B241" s="800">
        <v>7</v>
      </c>
      <c r="C241" s="795" t="s">
        <v>2002</v>
      </c>
      <c r="D241" s="796" t="s">
        <v>64</v>
      </c>
      <c r="E241" s="796" t="s">
        <v>55</v>
      </c>
      <c r="F241" s="796" t="s">
        <v>2474</v>
      </c>
      <c r="G241" s="806">
        <v>45483</v>
      </c>
      <c r="H241" s="796" t="s">
        <v>2440</v>
      </c>
    </row>
    <row r="242" spans="1:13" ht="12.9" customHeight="1">
      <c r="A242" s="781">
        <f t="shared" si="3"/>
        <v>225</v>
      </c>
      <c r="B242" s="800">
        <v>8</v>
      </c>
      <c r="C242" s="795" t="s">
        <v>1964</v>
      </c>
      <c r="D242" s="796" t="s">
        <v>82</v>
      </c>
      <c r="E242" s="796" t="s">
        <v>101</v>
      </c>
      <c r="F242" s="796" t="s">
        <v>2475</v>
      </c>
      <c r="G242" s="807">
        <v>45535</v>
      </c>
      <c r="H242" s="796" t="s">
        <v>2433</v>
      </c>
    </row>
    <row r="243" spans="1:13" ht="12.9" customHeight="1">
      <c r="A243" s="781">
        <f t="shared" si="3"/>
        <v>226</v>
      </c>
      <c r="B243" s="800">
        <v>9</v>
      </c>
      <c r="C243" s="797" t="s">
        <v>1257</v>
      </c>
      <c r="D243" s="796" t="s">
        <v>2442</v>
      </c>
      <c r="E243" s="796" t="s">
        <v>55</v>
      </c>
      <c r="F243" s="796" t="s">
        <v>2474</v>
      </c>
      <c r="G243" s="806">
        <v>45491</v>
      </c>
      <c r="H243" s="796" t="s">
        <v>2444</v>
      </c>
    </row>
    <row r="244" spans="1:13" ht="12.9" customHeight="1">
      <c r="A244" s="781">
        <f t="shared" si="3"/>
        <v>227</v>
      </c>
      <c r="B244" s="800">
        <v>10</v>
      </c>
      <c r="C244" s="797" t="s">
        <v>2001</v>
      </c>
      <c r="D244" s="796" t="s">
        <v>64</v>
      </c>
      <c r="E244" s="796" t="s">
        <v>55</v>
      </c>
      <c r="F244" s="796" t="s">
        <v>2474</v>
      </c>
      <c r="G244" s="806">
        <v>45496</v>
      </c>
      <c r="H244" s="796" t="s">
        <v>2445</v>
      </c>
    </row>
    <row r="245" spans="1:13" ht="12.9" customHeight="1">
      <c r="A245" s="781">
        <f t="shared" si="3"/>
        <v>228</v>
      </c>
      <c r="B245" s="800">
        <v>11</v>
      </c>
      <c r="C245" s="797" t="s">
        <v>1971</v>
      </c>
      <c r="D245" s="796" t="s">
        <v>54</v>
      </c>
      <c r="E245" s="796" t="s">
        <v>101</v>
      </c>
      <c r="F245" s="796" t="s">
        <v>2475</v>
      </c>
      <c r="G245" s="807">
        <v>45535</v>
      </c>
      <c r="H245" s="796" t="s">
        <v>2446</v>
      </c>
    </row>
    <row r="246" spans="1:13" ht="12.9" customHeight="1">
      <c r="A246" s="781">
        <f t="shared" si="3"/>
        <v>229</v>
      </c>
      <c r="B246" s="800">
        <v>12</v>
      </c>
      <c r="C246" s="797" t="s">
        <v>1978</v>
      </c>
      <c r="D246" s="796" t="s">
        <v>82</v>
      </c>
      <c r="E246" s="796" t="s">
        <v>393</v>
      </c>
      <c r="F246" s="796" t="s">
        <v>2474</v>
      </c>
      <c r="G246" s="807">
        <v>45530</v>
      </c>
      <c r="H246" s="796" t="s">
        <v>2447</v>
      </c>
    </row>
    <row r="247" spans="1:13" ht="12.9" customHeight="1">
      <c r="A247" s="781">
        <f t="shared" si="3"/>
        <v>230</v>
      </c>
      <c r="B247" s="800">
        <v>13</v>
      </c>
      <c r="C247" s="797" t="s">
        <v>1264</v>
      </c>
      <c r="D247" s="796" t="s">
        <v>64</v>
      </c>
      <c r="E247" s="796" t="s">
        <v>393</v>
      </c>
      <c r="F247" s="796" t="s">
        <v>2474</v>
      </c>
      <c r="G247" s="806">
        <v>45504</v>
      </c>
      <c r="H247" s="796" t="s">
        <v>2448</v>
      </c>
    </row>
    <row r="248" spans="1:13" ht="12.9" customHeight="1">
      <c r="A248" s="781">
        <f t="shared" si="3"/>
        <v>231</v>
      </c>
      <c r="B248" s="800">
        <v>14</v>
      </c>
      <c r="C248" s="797" t="s">
        <v>2007</v>
      </c>
      <c r="D248" s="796" t="s">
        <v>231</v>
      </c>
      <c r="E248" s="796" t="s">
        <v>55</v>
      </c>
      <c r="F248" s="796" t="s">
        <v>2474</v>
      </c>
      <c r="G248" s="806">
        <v>45504</v>
      </c>
      <c r="H248" s="796" t="s">
        <v>2440</v>
      </c>
    </row>
    <row r="249" spans="1:13" ht="12.9" customHeight="1">
      <c r="A249" s="781">
        <f t="shared" si="3"/>
        <v>232</v>
      </c>
      <c r="B249" s="800">
        <v>15</v>
      </c>
      <c r="C249" s="797" t="s">
        <v>1996</v>
      </c>
      <c r="D249" s="796" t="s">
        <v>64</v>
      </c>
      <c r="E249" s="796" t="s">
        <v>55</v>
      </c>
      <c r="F249" s="796" t="s">
        <v>2474</v>
      </c>
      <c r="G249" s="806">
        <v>45504</v>
      </c>
      <c r="H249" s="796" t="s">
        <v>2434</v>
      </c>
    </row>
    <row r="250" spans="1:13" ht="12.9" customHeight="1">
      <c r="A250" s="781">
        <f t="shared" si="3"/>
        <v>233</v>
      </c>
      <c r="B250" s="800">
        <v>16</v>
      </c>
      <c r="C250" s="795" t="s">
        <v>1950</v>
      </c>
      <c r="D250" s="796" t="s">
        <v>64</v>
      </c>
      <c r="E250" s="796" t="s">
        <v>101</v>
      </c>
      <c r="F250" s="796" t="s">
        <v>2475</v>
      </c>
      <c r="G250" s="807">
        <v>45530</v>
      </c>
      <c r="H250" s="796" t="s">
        <v>2433</v>
      </c>
    </row>
    <row r="251" spans="1:13" ht="12.9" customHeight="1">
      <c r="A251" s="781"/>
      <c r="B251" s="787" t="s">
        <v>384</v>
      </c>
      <c r="C251" s="800"/>
      <c r="D251" s="800"/>
      <c r="E251" s="787"/>
      <c r="F251" s="787"/>
      <c r="G251" s="787"/>
      <c r="H251" s="786"/>
    </row>
    <row r="252" spans="1:13" ht="12.9" customHeight="1">
      <c r="A252" s="781">
        <v>234</v>
      </c>
      <c r="B252" s="800">
        <v>1</v>
      </c>
      <c r="C252" s="787" t="s">
        <v>516</v>
      </c>
      <c r="D252" s="800" t="s">
        <v>264</v>
      </c>
      <c r="E252" s="787" t="s">
        <v>55</v>
      </c>
      <c r="F252" s="787" t="s">
        <v>1313</v>
      </c>
      <c r="G252" s="787" t="s">
        <v>959</v>
      </c>
      <c r="H252" s="786" t="s">
        <v>723</v>
      </c>
    </row>
    <row r="253" spans="1:13" ht="12.9" customHeight="1">
      <c r="A253" s="781">
        <f t="shared" si="3"/>
        <v>235</v>
      </c>
      <c r="B253" s="800">
        <v>2</v>
      </c>
      <c r="C253" s="787" t="s">
        <v>539</v>
      </c>
      <c r="D253" s="800" t="s">
        <v>548</v>
      </c>
      <c r="E253" s="787" t="s">
        <v>55</v>
      </c>
      <c r="F253" s="787" t="s">
        <v>1313</v>
      </c>
      <c r="G253" s="787" t="s">
        <v>959</v>
      </c>
      <c r="H253" s="786" t="s">
        <v>723</v>
      </c>
      <c r="M253" s="333">
        <v>51</v>
      </c>
    </row>
    <row r="254" spans="1:13" ht="12.9" customHeight="1">
      <c r="A254" s="781">
        <f t="shared" si="3"/>
        <v>236</v>
      </c>
      <c r="B254" s="800">
        <v>3</v>
      </c>
      <c r="C254" s="787" t="s">
        <v>955</v>
      </c>
      <c r="D254" s="800" t="s">
        <v>248</v>
      </c>
      <c r="E254" s="787" t="s">
        <v>143</v>
      </c>
      <c r="F254" s="787" t="s">
        <v>1313</v>
      </c>
      <c r="G254" s="787" t="s">
        <v>959</v>
      </c>
      <c r="H254" s="787" t="s">
        <v>838</v>
      </c>
      <c r="M254" s="333">
        <v>22</v>
      </c>
    </row>
    <row r="255" spans="1:13" ht="12.9" customHeight="1">
      <c r="A255" s="781">
        <f t="shared" si="3"/>
        <v>237</v>
      </c>
      <c r="B255" s="800">
        <v>4</v>
      </c>
      <c r="C255" s="787" t="s">
        <v>954</v>
      </c>
      <c r="D255" s="800" t="s">
        <v>264</v>
      </c>
      <c r="E255" s="787" t="s">
        <v>143</v>
      </c>
      <c r="F255" s="787" t="s">
        <v>1313</v>
      </c>
      <c r="G255" s="787" t="s">
        <v>986</v>
      </c>
      <c r="H255" s="787" t="s">
        <v>838</v>
      </c>
    </row>
    <row r="256" spans="1:13" ht="12.9" customHeight="1">
      <c r="A256" s="781">
        <f t="shared" si="3"/>
        <v>238</v>
      </c>
      <c r="B256" s="800">
        <v>5</v>
      </c>
      <c r="C256" s="787" t="s">
        <v>361</v>
      </c>
      <c r="D256" s="800" t="s">
        <v>82</v>
      </c>
      <c r="E256" s="787" t="s">
        <v>101</v>
      </c>
      <c r="F256" s="787" t="s">
        <v>1320</v>
      </c>
      <c r="G256" s="787" t="s">
        <v>1337</v>
      </c>
      <c r="H256" s="787" t="s">
        <v>258</v>
      </c>
    </row>
    <row r="257" spans="1:12" ht="12.9" customHeight="1">
      <c r="A257" s="781">
        <f t="shared" si="3"/>
        <v>239</v>
      </c>
      <c r="B257" s="800">
        <v>6</v>
      </c>
      <c r="C257" s="787" t="s">
        <v>968</v>
      </c>
      <c r="D257" s="787" t="s">
        <v>969</v>
      </c>
      <c r="E257" s="787" t="s">
        <v>143</v>
      </c>
      <c r="F257" s="787" t="s">
        <v>1313</v>
      </c>
      <c r="G257" s="787" t="s">
        <v>1337</v>
      </c>
      <c r="H257" s="787" t="s">
        <v>838</v>
      </c>
    </row>
    <row r="258" spans="1:12" ht="12.9" customHeight="1">
      <c r="A258" s="781">
        <f t="shared" si="3"/>
        <v>240</v>
      </c>
      <c r="B258" s="800">
        <v>7</v>
      </c>
      <c r="C258" s="787" t="s">
        <v>608</v>
      </c>
      <c r="D258" s="787" t="s">
        <v>82</v>
      </c>
      <c r="E258" s="787" t="s">
        <v>55</v>
      </c>
      <c r="F258" s="787" t="s">
        <v>1313</v>
      </c>
      <c r="G258" s="787" t="s">
        <v>394</v>
      </c>
      <c r="H258" s="787" t="s">
        <v>258</v>
      </c>
    </row>
    <row r="259" spans="1:12" ht="12.9" customHeight="1">
      <c r="A259" s="781">
        <f t="shared" si="3"/>
        <v>241</v>
      </c>
      <c r="B259" s="800">
        <v>8</v>
      </c>
      <c r="C259" s="787" t="s">
        <v>966</v>
      </c>
      <c r="D259" s="787" t="s">
        <v>563</v>
      </c>
      <c r="E259" s="787" t="s">
        <v>143</v>
      </c>
      <c r="F259" s="787" t="s">
        <v>1313</v>
      </c>
      <c r="G259" s="787" t="s">
        <v>394</v>
      </c>
      <c r="H259" s="786" t="s">
        <v>723</v>
      </c>
    </row>
    <row r="260" spans="1:12" ht="12.9" customHeight="1">
      <c r="A260" s="781">
        <f t="shared" si="3"/>
        <v>242</v>
      </c>
      <c r="B260" s="800">
        <v>9</v>
      </c>
      <c r="C260" s="787" t="s">
        <v>958</v>
      </c>
      <c r="D260" s="787" t="s">
        <v>184</v>
      </c>
      <c r="E260" s="787" t="s">
        <v>143</v>
      </c>
      <c r="F260" s="787" t="s">
        <v>1313</v>
      </c>
      <c r="G260" s="787" t="s">
        <v>394</v>
      </c>
      <c r="H260" s="786" t="s">
        <v>723</v>
      </c>
      <c r="L260" s="333">
        <f>23+25</f>
        <v>48</v>
      </c>
    </row>
    <row r="261" spans="1:12" ht="12.9" customHeight="1">
      <c r="A261" s="781">
        <f t="shared" si="3"/>
        <v>243</v>
      </c>
      <c r="B261" s="800">
        <v>10</v>
      </c>
      <c r="C261" s="787" t="s">
        <v>973</v>
      </c>
      <c r="D261" s="787" t="s">
        <v>82</v>
      </c>
      <c r="E261" s="787" t="s">
        <v>55</v>
      </c>
      <c r="F261" s="787" t="s">
        <v>1313</v>
      </c>
      <c r="G261" s="787" t="s">
        <v>391</v>
      </c>
      <c r="H261" s="786" t="s">
        <v>723</v>
      </c>
      <c r="L261" s="333">
        <v>27</v>
      </c>
    </row>
    <row r="262" spans="1:12" ht="12.9" customHeight="1">
      <c r="A262" s="781">
        <f t="shared" si="3"/>
        <v>244</v>
      </c>
      <c r="B262" s="800">
        <v>11</v>
      </c>
      <c r="C262" s="787" t="s">
        <v>981</v>
      </c>
      <c r="D262" s="787" t="s">
        <v>64</v>
      </c>
      <c r="E262" s="787" t="s">
        <v>55</v>
      </c>
      <c r="F262" s="787" t="s">
        <v>1313</v>
      </c>
      <c r="G262" s="787" t="s">
        <v>391</v>
      </c>
      <c r="H262" s="786" t="s">
        <v>693</v>
      </c>
    </row>
    <row r="263" spans="1:12" ht="12.9" customHeight="1">
      <c r="A263" s="781">
        <f t="shared" si="3"/>
        <v>245</v>
      </c>
      <c r="B263" s="800">
        <v>12</v>
      </c>
      <c r="C263" s="787" t="s">
        <v>230</v>
      </c>
      <c r="D263" s="800" t="s">
        <v>330</v>
      </c>
      <c r="E263" s="787" t="s">
        <v>55</v>
      </c>
      <c r="F263" s="787" t="s">
        <v>1313</v>
      </c>
      <c r="G263" s="787" t="s">
        <v>987</v>
      </c>
      <c r="H263" s="786" t="s">
        <v>723</v>
      </c>
    </row>
    <row r="264" spans="1:12" ht="12.9" customHeight="1">
      <c r="A264" s="781">
        <f t="shared" si="3"/>
        <v>246</v>
      </c>
      <c r="B264" s="800">
        <v>13</v>
      </c>
      <c r="C264" s="787" t="s">
        <v>994</v>
      </c>
      <c r="D264" s="787" t="s">
        <v>560</v>
      </c>
      <c r="E264" s="787" t="s">
        <v>143</v>
      </c>
      <c r="F264" s="787" t="s">
        <v>1313</v>
      </c>
      <c r="G264" s="787" t="s">
        <v>997</v>
      </c>
      <c r="H264" s="787" t="s">
        <v>838</v>
      </c>
    </row>
    <row r="265" spans="1:12" ht="12.9" customHeight="1">
      <c r="A265" s="781">
        <f t="shared" ref="A265:A328" si="4">A264+1</f>
        <v>247</v>
      </c>
      <c r="B265" s="800">
        <v>14</v>
      </c>
      <c r="C265" s="787" t="s">
        <v>338</v>
      </c>
      <c r="D265" s="787" t="s">
        <v>184</v>
      </c>
      <c r="E265" s="787" t="s">
        <v>101</v>
      </c>
      <c r="F265" s="787" t="s">
        <v>1320</v>
      </c>
      <c r="G265" s="787" t="s">
        <v>997</v>
      </c>
      <c r="H265" s="786" t="s">
        <v>723</v>
      </c>
    </row>
    <row r="266" spans="1:12" ht="12.9" customHeight="1">
      <c r="A266" s="781">
        <f t="shared" si="4"/>
        <v>248</v>
      </c>
      <c r="B266" s="800">
        <v>15</v>
      </c>
      <c r="C266" s="796" t="s">
        <v>1977</v>
      </c>
      <c r="D266" s="796" t="s">
        <v>264</v>
      </c>
      <c r="E266" s="796" t="s">
        <v>55</v>
      </c>
      <c r="F266" s="796" t="s">
        <v>2474</v>
      </c>
      <c r="G266" s="806">
        <v>45522</v>
      </c>
      <c r="H266" s="796" t="s">
        <v>2447</v>
      </c>
    </row>
    <row r="267" spans="1:12" ht="12.9" customHeight="1">
      <c r="A267" s="781">
        <f t="shared" si="4"/>
        <v>249</v>
      </c>
      <c r="B267" s="800">
        <v>16</v>
      </c>
      <c r="C267" s="796" t="s">
        <v>2414</v>
      </c>
      <c r="D267" s="796" t="s">
        <v>270</v>
      </c>
      <c r="E267" s="796" t="s">
        <v>393</v>
      </c>
      <c r="F267" s="796" t="s">
        <v>2474</v>
      </c>
      <c r="G267" s="806">
        <v>45533</v>
      </c>
      <c r="H267" s="796" t="s">
        <v>2423</v>
      </c>
    </row>
    <row r="268" spans="1:12" ht="12.9" customHeight="1">
      <c r="A268" s="781">
        <f t="shared" si="4"/>
        <v>250</v>
      </c>
      <c r="B268" s="800">
        <v>17</v>
      </c>
      <c r="C268" s="795" t="s">
        <v>2037</v>
      </c>
      <c r="D268" s="796" t="s">
        <v>82</v>
      </c>
      <c r="E268" s="796" t="s">
        <v>393</v>
      </c>
      <c r="F268" s="796" t="s">
        <v>2474</v>
      </c>
      <c r="G268" s="806">
        <v>45515</v>
      </c>
      <c r="H268" s="796" t="s">
        <v>2452</v>
      </c>
    </row>
    <row r="269" spans="1:12" ht="12.9" customHeight="1">
      <c r="A269" s="781">
        <f t="shared" si="4"/>
        <v>251</v>
      </c>
      <c r="B269" s="800">
        <v>18</v>
      </c>
      <c r="C269" s="796" t="s">
        <v>1974</v>
      </c>
      <c r="D269" s="796" t="s">
        <v>64</v>
      </c>
      <c r="E269" s="796" t="s">
        <v>55</v>
      </c>
      <c r="F269" s="796" t="s">
        <v>2474</v>
      </c>
      <c r="G269" s="806">
        <v>45543</v>
      </c>
      <c r="H269" s="796" t="s">
        <v>2447</v>
      </c>
    </row>
    <row r="270" spans="1:12" ht="12.9" customHeight="1">
      <c r="A270" s="781">
        <f t="shared" si="4"/>
        <v>252</v>
      </c>
      <c r="B270" s="800">
        <v>19</v>
      </c>
      <c r="C270" s="796" t="s">
        <v>1972</v>
      </c>
      <c r="D270" s="796" t="s">
        <v>64</v>
      </c>
      <c r="E270" s="796" t="s">
        <v>55</v>
      </c>
      <c r="F270" s="796" t="s">
        <v>2474</v>
      </c>
      <c r="G270" s="807"/>
      <c r="H270" s="796" t="s">
        <v>2446</v>
      </c>
    </row>
    <row r="271" spans="1:12" ht="12.9" customHeight="1">
      <c r="A271" s="781">
        <f t="shared" si="4"/>
        <v>253</v>
      </c>
      <c r="B271" s="800">
        <v>20</v>
      </c>
      <c r="C271" s="796" t="s">
        <v>1995</v>
      </c>
      <c r="D271" s="796" t="s">
        <v>270</v>
      </c>
      <c r="E271" s="796" t="s">
        <v>55</v>
      </c>
      <c r="F271" s="796" t="s">
        <v>2474</v>
      </c>
      <c r="G271" s="806">
        <v>45517</v>
      </c>
      <c r="H271" s="796" t="s">
        <v>2453</v>
      </c>
    </row>
    <row r="272" spans="1:12" ht="12.9" customHeight="1">
      <c r="A272" s="781">
        <f t="shared" si="4"/>
        <v>254</v>
      </c>
      <c r="B272" s="800">
        <v>21</v>
      </c>
      <c r="C272" s="796" t="s">
        <v>2038</v>
      </c>
      <c r="D272" s="796" t="s">
        <v>2451</v>
      </c>
      <c r="E272" s="796" t="s">
        <v>55</v>
      </c>
      <c r="F272" s="796" t="s">
        <v>2474</v>
      </c>
      <c r="G272" s="806">
        <v>45520</v>
      </c>
      <c r="H272" s="796" t="s">
        <v>2452</v>
      </c>
    </row>
    <row r="273" spans="1:8" ht="12.9" customHeight="1">
      <c r="A273" s="781">
        <f t="shared" si="4"/>
        <v>255</v>
      </c>
      <c r="B273" s="800">
        <v>22</v>
      </c>
      <c r="C273" s="796" t="s">
        <v>1263</v>
      </c>
      <c r="D273" s="796" t="s">
        <v>82</v>
      </c>
      <c r="E273" s="796" t="s">
        <v>393</v>
      </c>
      <c r="F273" s="796" t="s">
        <v>2474</v>
      </c>
      <c r="G273" s="806">
        <v>45522</v>
      </c>
      <c r="H273" s="796" t="s">
        <v>2441</v>
      </c>
    </row>
    <row r="274" spans="1:8" ht="12.9" customHeight="1">
      <c r="A274" s="781">
        <f t="shared" si="4"/>
        <v>256</v>
      </c>
      <c r="B274" s="800">
        <v>23</v>
      </c>
      <c r="C274" s="795" t="s">
        <v>1236</v>
      </c>
      <c r="D274" s="796" t="s">
        <v>64</v>
      </c>
      <c r="E274" s="796" t="s">
        <v>55</v>
      </c>
      <c r="F274" s="796" t="s">
        <v>2474</v>
      </c>
      <c r="G274" s="806">
        <v>45526</v>
      </c>
      <c r="H274" s="796" t="s">
        <v>2452</v>
      </c>
    </row>
    <row r="275" spans="1:8" ht="12.9" customHeight="1">
      <c r="A275" s="781">
        <f t="shared" si="4"/>
        <v>257</v>
      </c>
      <c r="B275" s="800">
        <v>24</v>
      </c>
      <c r="C275" s="795" t="s">
        <v>2000</v>
      </c>
      <c r="D275" s="796" t="s">
        <v>122</v>
      </c>
      <c r="E275" s="796" t="s">
        <v>55</v>
      </c>
      <c r="F275" s="796" t="s">
        <v>2474</v>
      </c>
      <c r="G275" s="806">
        <v>45528</v>
      </c>
      <c r="H275" s="796" t="s">
        <v>2445</v>
      </c>
    </row>
    <row r="276" spans="1:8" ht="12.9" customHeight="1">
      <c r="A276" s="781">
        <f t="shared" si="4"/>
        <v>258</v>
      </c>
      <c r="B276" s="800">
        <v>25</v>
      </c>
      <c r="C276" s="796" t="s">
        <v>2041</v>
      </c>
      <c r="D276" s="796" t="s">
        <v>64</v>
      </c>
      <c r="E276" s="796" t="s">
        <v>55</v>
      </c>
      <c r="F276" s="796" t="s">
        <v>2474</v>
      </c>
      <c r="G276" s="806">
        <v>45535</v>
      </c>
      <c r="H276" s="796" t="s">
        <v>2452</v>
      </c>
    </row>
    <row r="277" spans="1:8" ht="12.9" customHeight="1">
      <c r="A277" s="781">
        <f t="shared" si="4"/>
        <v>259</v>
      </c>
      <c r="B277" s="800">
        <v>26</v>
      </c>
      <c r="C277" s="795" t="s">
        <v>1954</v>
      </c>
      <c r="D277" s="796" t="s">
        <v>82</v>
      </c>
      <c r="E277" s="796" t="s">
        <v>55</v>
      </c>
      <c r="F277" s="796" t="s">
        <v>2474</v>
      </c>
      <c r="G277" s="806">
        <v>45543</v>
      </c>
      <c r="H277" s="796" t="s">
        <v>2430</v>
      </c>
    </row>
    <row r="278" spans="1:8" ht="12.9" customHeight="1">
      <c r="A278" s="781">
        <f t="shared" si="4"/>
        <v>260</v>
      </c>
      <c r="B278" s="800">
        <v>27</v>
      </c>
      <c r="C278" s="796" t="s">
        <v>1997</v>
      </c>
      <c r="D278" s="796" t="s">
        <v>64</v>
      </c>
      <c r="E278" s="796" t="s">
        <v>55</v>
      </c>
      <c r="F278" s="796" t="s">
        <v>2474</v>
      </c>
      <c r="G278" s="806">
        <v>45535</v>
      </c>
      <c r="H278" s="796" t="s">
        <v>2434</v>
      </c>
    </row>
    <row r="279" spans="1:8" ht="12.9" customHeight="1">
      <c r="A279" s="781">
        <f t="shared" si="4"/>
        <v>261</v>
      </c>
      <c r="B279" s="800">
        <v>28</v>
      </c>
      <c r="C279" s="796" t="s">
        <v>2042</v>
      </c>
      <c r="D279" s="796" t="s">
        <v>82</v>
      </c>
      <c r="E279" s="796" t="s">
        <v>55</v>
      </c>
      <c r="F279" s="796" t="s">
        <v>2474</v>
      </c>
      <c r="G279" s="806">
        <v>45533</v>
      </c>
      <c r="H279" s="796" t="s">
        <v>2452</v>
      </c>
    </row>
    <row r="280" spans="1:8" ht="12.9" customHeight="1">
      <c r="A280" s="781">
        <f t="shared" si="4"/>
        <v>262</v>
      </c>
      <c r="B280" s="800">
        <v>29</v>
      </c>
      <c r="C280" s="796" t="s">
        <v>1980</v>
      </c>
      <c r="D280" s="796" t="s">
        <v>82</v>
      </c>
      <c r="E280" s="796" t="s">
        <v>55</v>
      </c>
      <c r="F280" s="796" t="s">
        <v>2474</v>
      </c>
      <c r="G280" s="806">
        <v>45543</v>
      </c>
      <c r="H280" s="796" t="s">
        <v>2443</v>
      </c>
    </row>
    <row r="281" spans="1:8" ht="12.9" customHeight="1">
      <c r="A281" s="781"/>
      <c r="B281" s="787" t="s">
        <v>401</v>
      </c>
      <c r="C281" s="805"/>
      <c r="D281" s="805"/>
      <c r="E281" s="805"/>
      <c r="F281" s="805"/>
      <c r="G281" s="787"/>
      <c r="H281" s="787"/>
    </row>
    <row r="282" spans="1:8" ht="12.9" customHeight="1">
      <c r="A282" s="781">
        <v>263</v>
      </c>
      <c r="B282" s="800">
        <v>1</v>
      </c>
      <c r="C282" s="787" t="s">
        <v>963</v>
      </c>
      <c r="D282" s="787" t="s">
        <v>82</v>
      </c>
      <c r="E282" s="787" t="s">
        <v>55</v>
      </c>
      <c r="F282" s="787" t="s">
        <v>1313</v>
      </c>
      <c r="G282" s="787" t="s">
        <v>406</v>
      </c>
      <c r="H282" s="787" t="s">
        <v>258</v>
      </c>
    </row>
    <row r="283" spans="1:8" ht="12.9" customHeight="1">
      <c r="A283" s="781">
        <f t="shared" si="4"/>
        <v>264</v>
      </c>
      <c r="B283" s="800">
        <v>2</v>
      </c>
      <c r="C283" s="787" t="s">
        <v>967</v>
      </c>
      <c r="D283" s="787" t="s">
        <v>82</v>
      </c>
      <c r="E283" s="787" t="s">
        <v>393</v>
      </c>
      <c r="F283" s="787" t="s">
        <v>1313</v>
      </c>
      <c r="G283" s="787" t="s">
        <v>406</v>
      </c>
      <c r="H283" s="787" t="s">
        <v>258</v>
      </c>
    </row>
    <row r="284" spans="1:8" ht="12.9" customHeight="1">
      <c r="A284" s="781">
        <f t="shared" si="4"/>
        <v>265</v>
      </c>
      <c r="B284" s="800">
        <v>3</v>
      </c>
      <c r="C284" s="787" t="s">
        <v>984</v>
      </c>
      <c r="D284" s="787" t="s">
        <v>82</v>
      </c>
      <c r="E284" s="787" t="s">
        <v>55</v>
      </c>
      <c r="F284" s="787" t="s">
        <v>1313</v>
      </c>
      <c r="G284" s="787" t="s">
        <v>406</v>
      </c>
      <c r="H284" s="787" t="s">
        <v>258</v>
      </c>
    </row>
    <row r="285" spans="1:8" ht="12.9" customHeight="1">
      <c r="A285" s="781">
        <f t="shared" si="4"/>
        <v>266</v>
      </c>
      <c r="B285" s="800">
        <v>4</v>
      </c>
      <c r="C285" s="787" t="s">
        <v>990</v>
      </c>
      <c r="D285" s="787" t="s">
        <v>82</v>
      </c>
      <c r="E285" s="787" t="s">
        <v>55</v>
      </c>
      <c r="F285" s="787" t="s">
        <v>1313</v>
      </c>
      <c r="G285" s="787" t="s">
        <v>406</v>
      </c>
      <c r="H285" s="787" t="s">
        <v>258</v>
      </c>
    </row>
    <row r="286" spans="1:8" ht="12.9" customHeight="1">
      <c r="A286" s="781">
        <f t="shared" si="4"/>
        <v>267</v>
      </c>
      <c r="B286" s="800">
        <v>5</v>
      </c>
      <c r="C286" s="787" t="s">
        <v>992</v>
      </c>
      <c r="D286" s="787" t="s">
        <v>64</v>
      </c>
      <c r="E286" s="787" t="s">
        <v>55</v>
      </c>
      <c r="F286" s="787" t="s">
        <v>1313</v>
      </c>
      <c r="G286" s="787" t="s">
        <v>406</v>
      </c>
      <c r="H286" s="786" t="s">
        <v>693</v>
      </c>
    </row>
    <row r="287" spans="1:8" ht="12.9" customHeight="1">
      <c r="A287" s="781">
        <f t="shared" si="4"/>
        <v>268</v>
      </c>
      <c r="B287" s="800">
        <v>6</v>
      </c>
      <c r="C287" s="787" t="s">
        <v>458</v>
      </c>
      <c r="D287" s="787" t="s">
        <v>330</v>
      </c>
      <c r="E287" s="787" t="s">
        <v>55</v>
      </c>
      <c r="F287" s="787" t="s">
        <v>1313</v>
      </c>
      <c r="G287" s="787" t="s">
        <v>1002</v>
      </c>
      <c r="H287" s="786" t="s">
        <v>451</v>
      </c>
    </row>
    <row r="288" spans="1:8" ht="12.9" customHeight="1">
      <c r="A288" s="781">
        <f t="shared" si="4"/>
        <v>269</v>
      </c>
      <c r="B288" s="800">
        <v>7</v>
      </c>
      <c r="C288" s="787" t="s">
        <v>982</v>
      </c>
      <c r="D288" s="800" t="s">
        <v>82</v>
      </c>
      <c r="E288" s="787" t="s">
        <v>55</v>
      </c>
      <c r="F288" s="787" t="s">
        <v>1313</v>
      </c>
      <c r="G288" s="787" t="s">
        <v>404</v>
      </c>
      <c r="H288" s="786" t="s">
        <v>723</v>
      </c>
    </row>
    <row r="289" spans="1:8" ht="12.9" customHeight="1">
      <c r="A289" s="781">
        <f t="shared" si="4"/>
        <v>270</v>
      </c>
      <c r="B289" s="800">
        <v>8</v>
      </c>
      <c r="C289" s="787" t="s">
        <v>413</v>
      </c>
      <c r="D289" s="800" t="s">
        <v>1000</v>
      </c>
      <c r="E289" s="787" t="s">
        <v>101</v>
      </c>
      <c r="F289" s="787" t="s">
        <v>1320</v>
      </c>
      <c r="G289" s="787" t="s">
        <v>465</v>
      </c>
      <c r="H289" s="786" t="s">
        <v>723</v>
      </c>
    </row>
    <row r="290" spans="1:8" ht="12.9" customHeight="1">
      <c r="A290" s="781">
        <f t="shared" si="4"/>
        <v>271</v>
      </c>
      <c r="B290" s="800">
        <v>9</v>
      </c>
      <c r="C290" s="787" t="s">
        <v>431</v>
      </c>
      <c r="D290" s="787" t="s">
        <v>82</v>
      </c>
      <c r="E290" s="787" t="s">
        <v>55</v>
      </c>
      <c r="F290" s="787" t="s">
        <v>1313</v>
      </c>
      <c r="G290" s="787" t="s">
        <v>404</v>
      </c>
      <c r="H290" s="787" t="s">
        <v>258</v>
      </c>
    </row>
    <row r="291" spans="1:8" ht="12.9" customHeight="1">
      <c r="A291" s="781">
        <f t="shared" si="4"/>
        <v>272</v>
      </c>
      <c r="B291" s="800">
        <v>10</v>
      </c>
      <c r="C291" s="787" t="s">
        <v>218</v>
      </c>
      <c r="D291" s="787" t="s">
        <v>916</v>
      </c>
      <c r="E291" s="787" t="s">
        <v>55</v>
      </c>
      <c r="F291" s="787" t="s">
        <v>1313</v>
      </c>
      <c r="G291" s="787" t="s">
        <v>404</v>
      </c>
      <c r="H291" s="786" t="s">
        <v>451</v>
      </c>
    </row>
    <row r="292" spans="1:8" ht="12.9" customHeight="1">
      <c r="A292" s="781">
        <f t="shared" si="4"/>
        <v>273</v>
      </c>
      <c r="B292" s="800">
        <v>11</v>
      </c>
      <c r="C292" s="787" t="s">
        <v>1004</v>
      </c>
      <c r="D292" s="787" t="s">
        <v>184</v>
      </c>
      <c r="E292" s="787" t="s">
        <v>143</v>
      </c>
      <c r="F292" s="787" t="s">
        <v>1313</v>
      </c>
      <c r="G292" s="787" t="s">
        <v>407</v>
      </c>
      <c r="H292" s="787" t="s">
        <v>838</v>
      </c>
    </row>
    <row r="293" spans="1:8" ht="12.9" customHeight="1">
      <c r="A293" s="781">
        <f t="shared" si="4"/>
        <v>274</v>
      </c>
      <c r="B293" s="800">
        <v>12</v>
      </c>
      <c r="C293" s="787" t="s">
        <v>977</v>
      </c>
      <c r="D293" s="787" t="s">
        <v>64</v>
      </c>
      <c r="E293" s="787" t="s">
        <v>55</v>
      </c>
      <c r="F293" s="787" t="s">
        <v>1313</v>
      </c>
      <c r="G293" s="787" t="s">
        <v>410</v>
      </c>
      <c r="H293" s="786" t="s">
        <v>693</v>
      </c>
    </row>
    <row r="294" spans="1:8" ht="12.9" customHeight="1">
      <c r="A294" s="781">
        <f t="shared" si="4"/>
        <v>275</v>
      </c>
      <c r="B294" s="800">
        <v>13</v>
      </c>
      <c r="C294" s="787" t="s">
        <v>988</v>
      </c>
      <c r="D294" s="800" t="s">
        <v>64</v>
      </c>
      <c r="E294" s="787" t="s">
        <v>55</v>
      </c>
      <c r="F294" s="787" t="s">
        <v>1313</v>
      </c>
      <c r="G294" s="787" t="s">
        <v>410</v>
      </c>
      <c r="H294" s="786" t="s">
        <v>693</v>
      </c>
    </row>
    <row r="295" spans="1:8" ht="12.9" customHeight="1">
      <c r="A295" s="781">
        <f t="shared" si="4"/>
        <v>276</v>
      </c>
      <c r="B295" s="800">
        <v>14</v>
      </c>
      <c r="C295" s="787" t="s">
        <v>1006</v>
      </c>
      <c r="D295" s="800" t="s">
        <v>203</v>
      </c>
      <c r="E295" s="787" t="s">
        <v>143</v>
      </c>
      <c r="F295" s="787" t="s">
        <v>1313</v>
      </c>
      <c r="G295" s="787" t="s">
        <v>425</v>
      </c>
      <c r="H295" s="787" t="s">
        <v>838</v>
      </c>
    </row>
    <row r="296" spans="1:8" ht="12.9" customHeight="1">
      <c r="A296" s="781">
        <f t="shared" si="4"/>
        <v>277</v>
      </c>
      <c r="B296" s="800">
        <v>15</v>
      </c>
      <c r="C296" s="787" t="s">
        <v>980</v>
      </c>
      <c r="D296" s="800" t="s">
        <v>64</v>
      </c>
      <c r="E296" s="787" t="s">
        <v>55</v>
      </c>
      <c r="F296" s="787" t="s">
        <v>1313</v>
      </c>
      <c r="G296" s="787" t="s">
        <v>425</v>
      </c>
      <c r="H296" s="786" t="s">
        <v>414</v>
      </c>
    </row>
    <row r="297" spans="1:8" ht="12.9" customHeight="1">
      <c r="A297" s="781">
        <f t="shared" si="4"/>
        <v>278</v>
      </c>
      <c r="B297" s="800">
        <v>16</v>
      </c>
      <c r="C297" s="787" t="s">
        <v>972</v>
      </c>
      <c r="D297" s="800" t="s">
        <v>82</v>
      </c>
      <c r="E297" s="787" t="s">
        <v>55</v>
      </c>
      <c r="F297" s="787" t="s">
        <v>1313</v>
      </c>
      <c r="G297" s="787" t="s">
        <v>425</v>
      </c>
      <c r="H297" s="786" t="s">
        <v>414</v>
      </c>
    </row>
    <row r="298" spans="1:8" ht="12.9" customHeight="1">
      <c r="A298" s="781">
        <f t="shared" si="4"/>
        <v>279</v>
      </c>
      <c r="B298" s="800">
        <v>17</v>
      </c>
      <c r="C298" s="787" t="s">
        <v>996</v>
      </c>
      <c r="D298" s="787" t="s">
        <v>64</v>
      </c>
      <c r="E298" s="787" t="s">
        <v>55</v>
      </c>
      <c r="F298" s="787" t="s">
        <v>1313</v>
      </c>
      <c r="G298" s="787" t="s">
        <v>425</v>
      </c>
      <c r="H298" s="786" t="s">
        <v>414</v>
      </c>
    </row>
    <row r="299" spans="1:8" ht="12.9" customHeight="1">
      <c r="A299" s="781">
        <f t="shared" si="4"/>
        <v>280</v>
      </c>
      <c r="B299" s="800">
        <v>18</v>
      </c>
      <c r="C299" s="787" t="s">
        <v>461</v>
      </c>
      <c r="D299" s="787" t="s">
        <v>264</v>
      </c>
      <c r="E299" s="787" t="s">
        <v>55</v>
      </c>
      <c r="F299" s="787" t="s">
        <v>1313</v>
      </c>
      <c r="G299" s="787" t="s">
        <v>426</v>
      </c>
      <c r="H299" s="787" t="s">
        <v>258</v>
      </c>
    </row>
    <row r="300" spans="1:8" ht="12.9" customHeight="1">
      <c r="A300" s="781">
        <f t="shared" si="4"/>
        <v>281</v>
      </c>
      <c r="B300" s="800">
        <v>19</v>
      </c>
      <c r="C300" s="787" t="s">
        <v>528</v>
      </c>
      <c r="D300" s="783" t="s">
        <v>82</v>
      </c>
      <c r="E300" s="783" t="s">
        <v>55</v>
      </c>
      <c r="F300" s="787" t="s">
        <v>1313</v>
      </c>
      <c r="G300" s="787" t="s">
        <v>426</v>
      </c>
      <c r="H300" s="786" t="s">
        <v>723</v>
      </c>
    </row>
    <row r="301" spans="1:8" ht="12.9" customHeight="1">
      <c r="A301" s="781">
        <f t="shared" si="4"/>
        <v>282</v>
      </c>
      <c r="B301" s="800">
        <v>20</v>
      </c>
      <c r="C301" s="787" t="s">
        <v>1007</v>
      </c>
      <c r="D301" s="787" t="s">
        <v>82</v>
      </c>
      <c r="E301" s="787" t="s">
        <v>55</v>
      </c>
      <c r="F301" s="787" t="s">
        <v>1313</v>
      </c>
      <c r="G301" s="787" t="s">
        <v>435</v>
      </c>
      <c r="H301" s="786" t="s">
        <v>693</v>
      </c>
    </row>
    <row r="302" spans="1:8" ht="12.9" customHeight="1">
      <c r="A302" s="781">
        <f t="shared" si="4"/>
        <v>283</v>
      </c>
      <c r="B302" s="800">
        <v>21</v>
      </c>
      <c r="C302" s="787" t="s">
        <v>493</v>
      </c>
      <c r="D302" s="787" t="s">
        <v>82</v>
      </c>
      <c r="E302" s="787" t="s">
        <v>55</v>
      </c>
      <c r="F302" s="787" t="s">
        <v>1313</v>
      </c>
      <c r="G302" s="787" t="s">
        <v>436</v>
      </c>
      <c r="H302" s="786" t="s">
        <v>414</v>
      </c>
    </row>
    <row r="303" spans="1:8" ht="12.9" customHeight="1">
      <c r="A303" s="781">
        <f t="shared" si="4"/>
        <v>284</v>
      </c>
      <c r="B303" s="800">
        <v>22</v>
      </c>
      <c r="C303" s="787" t="s">
        <v>1008</v>
      </c>
      <c r="D303" s="787" t="s">
        <v>157</v>
      </c>
      <c r="E303" s="787" t="s">
        <v>143</v>
      </c>
      <c r="F303" s="787" t="s">
        <v>1313</v>
      </c>
      <c r="G303" s="787" t="s">
        <v>446</v>
      </c>
      <c r="H303" s="787" t="s">
        <v>838</v>
      </c>
    </row>
    <row r="304" spans="1:8" ht="12.9" customHeight="1">
      <c r="A304" s="781">
        <f t="shared" si="4"/>
        <v>285</v>
      </c>
      <c r="B304" s="800">
        <v>23</v>
      </c>
      <c r="C304" s="787" t="s">
        <v>908</v>
      </c>
      <c r="D304" s="787" t="s">
        <v>203</v>
      </c>
      <c r="E304" s="787" t="s">
        <v>143</v>
      </c>
      <c r="F304" s="787" t="s">
        <v>1313</v>
      </c>
      <c r="G304" s="787" t="s">
        <v>446</v>
      </c>
      <c r="H304" s="786" t="s">
        <v>1338</v>
      </c>
    </row>
    <row r="305" spans="1:8" ht="12.9" customHeight="1">
      <c r="A305" s="781">
        <f t="shared" si="4"/>
        <v>286</v>
      </c>
      <c r="B305" s="800">
        <v>24</v>
      </c>
      <c r="C305" s="787" t="s">
        <v>913</v>
      </c>
      <c r="D305" s="787" t="s">
        <v>157</v>
      </c>
      <c r="E305" s="787" t="s">
        <v>143</v>
      </c>
      <c r="F305" s="787" t="s">
        <v>1313</v>
      </c>
      <c r="G305" s="787" t="s">
        <v>446</v>
      </c>
      <c r="H305" s="786" t="s">
        <v>1338</v>
      </c>
    </row>
    <row r="306" spans="1:8" ht="12.9" customHeight="1">
      <c r="A306" s="781">
        <f t="shared" si="4"/>
        <v>287</v>
      </c>
      <c r="B306" s="800">
        <v>25</v>
      </c>
      <c r="C306" s="796" t="s">
        <v>1957</v>
      </c>
      <c r="D306" s="796" t="s">
        <v>82</v>
      </c>
      <c r="E306" s="796" t="s">
        <v>55</v>
      </c>
      <c r="F306" s="796" t="s">
        <v>2474</v>
      </c>
      <c r="G306" s="806">
        <v>45535</v>
      </c>
      <c r="H306" s="796" t="s">
        <v>2430</v>
      </c>
    </row>
    <row r="307" spans="1:8" ht="12.9" customHeight="1">
      <c r="A307" s="781">
        <f t="shared" si="4"/>
        <v>288</v>
      </c>
      <c r="B307" s="800">
        <v>26</v>
      </c>
      <c r="C307" s="795" t="s">
        <v>1230</v>
      </c>
      <c r="D307" s="796" t="s">
        <v>2455</v>
      </c>
      <c r="E307" s="796" t="s">
        <v>393</v>
      </c>
      <c r="F307" s="796" t="s">
        <v>2474</v>
      </c>
      <c r="G307" s="806">
        <v>45543</v>
      </c>
      <c r="H307" s="796" t="s">
        <v>2447</v>
      </c>
    </row>
    <row r="308" spans="1:8" ht="12.9" customHeight="1">
      <c r="A308" s="781">
        <f t="shared" si="4"/>
        <v>289</v>
      </c>
      <c r="B308" s="800">
        <v>27</v>
      </c>
      <c r="C308" s="795" t="s">
        <v>1975</v>
      </c>
      <c r="D308" s="796" t="s">
        <v>82</v>
      </c>
      <c r="E308" s="796" t="s">
        <v>55</v>
      </c>
      <c r="F308" s="796" t="s">
        <v>2474</v>
      </c>
      <c r="G308" s="806">
        <v>45535</v>
      </c>
      <c r="H308" s="796" t="s">
        <v>2447</v>
      </c>
    </row>
    <row r="309" spans="1:8" ht="12.9" customHeight="1">
      <c r="A309" s="781">
        <f t="shared" si="4"/>
        <v>290</v>
      </c>
      <c r="B309" s="800">
        <v>28</v>
      </c>
      <c r="C309" s="797" t="s">
        <v>2043</v>
      </c>
      <c r="D309" s="796" t="s">
        <v>270</v>
      </c>
      <c r="E309" s="796" t="s">
        <v>55</v>
      </c>
      <c r="F309" s="796" t="s">
        <v>2474</v>
      </c>
      <c r="G309" s="806">
        <v>45538</v>
      </c>
      <c r="H309" s="796" t="s">
        <v>2452</v>
      </c>
    </row>
    <row r="310" spans="1:8" ht="12.9" customHeight="1">
      <c r="A310" s="781">
        <f t="shared" si="4"/>
        <v>291</v>
      </c>
      <c r="B310" s="800">
        <v>29</v>
      </c>
      <c r="C310" s="795" t="s">
        <v>1976</v>
      </c>
      <c r="D310" s="796" t="s">
        <v>64</v>
      </c>
      <c r="E310" s="796" t="s">
        <v>55</v>
      </c>
      <c r="F310" s="796" t="s">
        <v>2474</v>
      </c>
      <c r="G310" s="806">
        <v>45558</v>
      </c>
      <c r="H310" s="796" t="s">
        <v>2447</v>
      </c>
    </row>
    <row r="311" spans="1:8" ht="12.9" customHeight="1">
      <c r="A311" s="781">
        <f t="shared" si="4"/>
        <v>292</v>
      </c>
      <c r="B311" s="800">
        <v>30</v>
      </c>
      <c r="C311" s="795" t="s">
        <v>2029</v>
      </c>
      <c r="D311" s="796" t="s">
        <v>64</v>
      </c>
      <c r="E311" s="796" t="s">
        <v>55</v>
      </c>
      <c r="F311" s="796" t="s">
        <v>2474</v>
      </c>
      <c r="G311" s="806">
        <v>45559</v>
      </c>
      <c r="H311" s="796" t="s">
        <v>2456</v>
      </c>
    </row>
    <row r="312" spans="1:8" ht="12.9" customHeight="1">
      <c r="A312" s="781">
        <f t="shared" si="4"/>
        <v>293</v>
      </c>
      <c r="B312" s="800">
        <v>31</v>
      </c>
      <c r="C312" s="795" t="s">
        <v>1237</v>
      </c>
      <c r="D312" s="796" t="s">
        <v>64</v>
      </c>
      <c r="E312" s="796" t="s">
        <v>393</v>
      </c>
      <c r="F312" s="796" t="s">
        <v>2474</v>
      </c>
      <c r="G312" s="806">
        <v>45558</v>
      </c>
      <c r="H312" s="796" t="s">
        <v>2452</v>
      </c>
    </row>
    <row r="313" spans="1:8" ht="12.9" customHeight="1">
      <c r="A313" s="781">
        <f t="shared" si="4"/>
        <v>294</v>
      </c>
      <c r="B313" s="800">
        <v>32</v>
      </c>
      <c r="C313" s="795" t="s">
        <v>1986</v>
      </c>
      <c r="D313" s="796" t="s">
        <v>309</v>
      </c>
      <c r="E313" s="796" t="s">
        <v>393</v>
      </c>
      <c r="F313" s="796" t="s">
        <v>2474</v>
      </c>
      <c r="G313" s="806">
        <v>45558</v>
      </c>
      <c r="H313" s="796" t="s">
        <v>2453</v>
      </c>
    </row>
    <row r="314" spans="1:8" ht="12.9" customHeight="1">
      <c r="A314" s="781">
        <f t="shared" si="4"/>
        <v>295</v>
      </c>
      <c r="B314" s="800">
        <v>33</v>
      </c>
      <c r="C314" s="796" t="s">
        <v>2030</v>
      </c>
      <c r="D314" s="796" t="s">
        <v>64</v>
      </c>
      <c r="E314" s="796" t="s">
        <v>55</v>
      </c>
      <c r="F314" s="796" t="s">
        <v>2474</v>
      </c>
      <c r="G314" s="806">
        <v>45561</v>
      </c>
      <c r="H314" s="796" t="s">
        <v>2440</v>
      </c>
    </row>
    <row r="315" spans="1:8" ht="12.9" customHeight="1">
      <c r="A315" s="781">
        <f t="shared" si="4"/>
        <v>296</v>
      </c>
      <c r="B315" s="800">
        <v>34</v>
      </c>
      <c r="C315" s="796" t="s">
        <v>1984</v>
      </c>
      <c r="D315" s="796" t="s">
        <v>64</v>
      </c>
      <c r="E315" s="796" t="s">
        <v>393</v>
      </c>
      <c r="F315" s="796" t="s">
        <v>2474</v>
      </c>
      <c r="G315" s="806">
        <v>45563</v>
      </c>
      <c r="H315" s="796" t="s">
        <v>2443</v>
      </c>
    </row>
    <row r="316" spans="1:8" ht="12.9" customHeight="1">
      <c r="A316" s="781">
        <f t="shared" si="4"/>
        <v>297</v>
      </c>
      <c r="B316" s="800">
        <v>35</v>
      </c>
      <c r="C316" s="795" t="s">
        <v>2044</v>
      </c>
      <c r="D316" s="796" t="s">
        <v>82</v>
      </c>
      <c r="E316" s="796" t="s">
        <v>55</v>
      </c>
      <c r="F316" s="796" t="s">
        <v>2474</v>
      </c>
      <c r="G316" s="806">
        <v>45565</v>
      </c>
      <c r="H316" s="796" t="s">
        <v>2452</v>
      </c>
    </row>
    <row r="317" spans="1:8" ht="12.9" customHeight="1">
      <c r="A317" s="781">
        <f t="shared" si="4"/>
        <v>298</v>
      </c>
      <c r="B317" s="800">
        <v>36</v>
      </c>
      <c r="C317" s="796" t="s">
        <v>2028</v>
      </c>
      <c r="D317" s="796" t="s">
        <v>82</v>
      </c>
      <c r="E317" s="796" t="s">
        <v>55</v>
      </c>
      <c r="F317" s="796" t="s">
        <v>2474</v>
      </c>
      <c r="G317" s="806">
        <v>45559</v>
      </c>
      <c r="H317" s="796" t="s">
        <v>2457</v>
      </c>
    </row>
    <row r="318" spans="1:8" ht="12.9" customHeight="1">
      <c r="A318" s="781">
        <f t="shared" si="4"/>
        <v>299</v>
      </c>
      <c r="B318" s="800">
        <v>37</v>
      </c>
      <c r="C318" s="797" t="s">
        <v>1973</v>
      </c>
      <c r="D318" s="796" t="s">
        <v>64</v>
      </c>
      <c r="E318" s="796" t="s">
        <v>55</v>
      </c>
      <c r="F318" s="796" t="s">
        <v>2474</v>
      </c>
      <c r="G318" s="806">
        <v>45469</v>
      </c>
      <c r="H318" s="796" t="s">
        <v>2447</v>
      </c>
    </row>
    <row r="319" spans="1:8" ht="12.9" customHeight="1">
      <c r="A319" s="781">
        <f t="shared" si="4"/>
        <v>300</v>
      </c>
      <c r="B319" s="800">
        <v>38</v>
      </c>
      <c r="C319" s="795" t="s">
        <v>1983</v>
      </c>
      <c r="D319" s="796" t="s">
        <v>64</v>
      </c>
      <c r="E319" s="796" t="s">
        <v>55</v>
      </c>
      <c r="F319" s="796" t="s">
        <v>2474</v>
      </c>
      <c r="G319" s="806">
        <v>45558</v>
      </c>
      <c r="H319" s="796" t="s">
        <v>2443</v>
      </c>
    </row>
    <row r="320" spans="1:8" ht="12.9" customHeight="1">
      <c r="A320" s="781">
        <f t="shared" si="4"/>
        <v>301</v>
      </c>
      <c r="B320" s="800">
        <v>39</v>
      </c>
      <c r="C320" s="795" t="s">
        <v>1227</v>
      </c>
      <c r="D320" s="796" t="s">
        <v>82</v>
      </c>
      <c r="E320" s="796" t="s">
        <v>393</v>
      </c>
      <c r="F320" s="796" t="s">
        <v>2474</v>
      </c>
      <c r="G320" s="806">
        <v>45558</v>
      </c>
      <c r="H320" s="796" t="s">
        <v>2458</v>
      </c>
    </row>
    <row r="321" spans="1:8" ht="12.9" customHeight="1">
      <c r="A321" s="781">
        <f t="shared" si="4"/>
        <v>302</v>
      </c>
      <c r="B321" s="800">
        <v>40</v>
      </c>
      <c r="C321" s="795" t="s">
        <v>2045</v>
      </c>
      <c r="D321" s="796" t="s">
        <v>264</v>
      </c>
      <c r="E321" s="796" t="s">
        <v>55</v>
      </c>
      <c r="F321" s="796" t="s">
        <v>2474</v>
      </c>
      <c r="G321" s="806">
        <v>45565</v>
      </c>
      <c r="H321" s="796" t="s">
        <v>2452</v>
      </c>
    </row>
    <row r="322" spans="1:8" ht="12.9" customHeight="1">
      <c r="A322" s="781">
        <f t="shared" si="4"/>
        <v>303</v>
      </c>
      <c r="B322" s="800">
        <v>41</v>
      </c>
      <c r="C322" s="795" t="s">
        <v>2027</v>
      </c>
      <c r="D322" s="796" t="s">
        <v>54</v>
      </c>
      <c r="E322" s="796" t="s">
        <v>55</v>
      </c>
      <c r="F322" s="796" t="s">
        <v>2474</v>
      </c>
      <c r="G322" s="806">
        <v>45558</v>
      </c>
      <c r="H322" s="796" t="s">
        <v>2457</v>
      </c>
    </row>
    <row r="323" spans="1:8" ht="12.9" customHeight="1">
      <c r="A323" s="781">
        <f t="shared" si="4"/>
        <v>304</v>
      </c>
      <c r="B323" s="800">
        <v>42</v>
      </c>
      <c r="C323" s="795" t="s">
        <v>2031</v>
      </c>
      <c r="D323" s="796" t="s">
        <v>270</v>
      </c>
      <c r="E323" s="796" t="s">
        <v>55</v>
      </c>
      <c r="F323" s="796" t="s">
        <v>2474</v>
      </c>
      <c r="G323" s="807">
        <v>45565</v>
      </c>
      <c r="H323" s="796" t="s">
        <v>2440</v>
      </c>
    </row>
    <row r="324" spans="1:8" ht="12.9" customHeight="1">
      <c r="A324" s="781">
        <f t="shared" si="4"/>
        <v>305</v>
      </c>
      <c r="B324" s="800">
        <v>43</v>
      </c>
      <c r="C324" s="795" t="s">
        <v>1234</v>
      </c>
      <c r="D324" s="796" t="s">
        <v>82</v>
      </c>
      <c r="E324" s="796" t="s">
        <v>55</v>
      </c>
      <c r="F324" s="796" t="s">
        <v>2474</v>
      </c>
      <c r="G324" s="807">
        <v>45565</v>
      </c>
      <c r="H324" s="796" t="s">
        <v>2453</v>
      </c>
    </row>
    <row r="325" spans="1:8" ht="12.9" customHeight="1">
      <c r="A325" s="781">
        <f t="shared" si="4"/>
        <v>306</v>
      </c>
      <c r="B325" s="800">
        <v>44</v>
      </c>
      <c r="C325" s="795" t="s">
        <v>2008</v>
      </c>
      <c r="D325" s="796" t="s">
        <v>64</v>
      </c>
      <c r="E325" s="796" t="s">
        <v>55</v>
      </c>
      <c r="F325" s="796" t="s">
        <v>2474</v>
      </c>
      <c r="G325" s="806">
        <v>45565</v>
      </c>
      <c r="H325" s="796" t="s">
        <v>2459</v>
      </c>
    </row>
    <row r="326" spans="1:8" ht="12.9" customHeight="1">
      <c r="A326" s="781"/>
      <c r="B326" s="787" t="s">
        <v>452</v>
      </c>
      <c r="C326" s="805"/>
      <c r="D326" s="805"/>
      <c r="E326" s="805"/>
      <c r="F326" s="805"/>
      <c r="G326" s="787"/>
      <c r="H326" s="787"/>
    </row>
    <row r="327" spans="1:8" ht="12.9" customHeight="1">
      <c r="A327" s="781">
        <v>307</v>
      </c>
      <c r="B327" s="800">
        <v>1</v>
      </c>
      <c r="C327" s="800" t="s">
        <v>1012</v>
      </c>
      <c r="D327" s="800" t="s">
        <v>184</v>
      </c>
      <c r="E327" s="800" t="s">
        <v>143</v>
      </c>
      <c r="F327" s="800" t="s">
        <v>1313</v>
      </c>
      <c r="G327" s="800" t="s">
        <v>457</v>
      </c>
      <c r="H327" s="787" t="s">
        <v>838</v>
      </c>
    </row>
    <row r="328" spans="1:8" ht="12.9" customHeight="1">
      <c r="A328" s="781">
        <f t="shared" si="4"/>
        <v>308</v>
      </c>
      <c r="B328" s="800">
        <v>2</v>
      </c>
      <c r="C328" s="800" t="s">
        <v>1010</v>
      </c>
      <c r="D328" s="800" t="s">
        <v>157</v>
      </c>
      <c r="E328" s="787" t="s">
        <v>143</v>
      </c>
      <c r="F328" s="787" t="s">
        <v>1313</v>
      </c>
      <c r="G328" s="787" t="s">
        <v>457</v>
      </c>
      <c r="H328" s="787" t="s">
        <v>838</v>
      </c>
    </row>
    <row r="329" spans="1:8" ht="12.9" customHeight="1">
      <c r="A329" s="781">
        <f t="shared" ref="A329:A392" si="5">A328+1</f>
        <v>309</v>
      </c>
      <c r="B329" s="800">
        <v>3</v>
      </c>
      <c r="C329" s="787" t="s">
        <v>1009</v>
      </c>
      <c r="D329" s="787" t="s">
        <v>330</v>
      </c>
      <c r="E329" s="787" t="s">
        <v>55</v>
      </c>
      <c r="F329" s="787" t="s">
        <v>1313</v>
      </c>
      <c r="G329" s="787" t="s">
        <v>1326</v>
      </c>
      <c r="H329" s="786" t="s">
        <v>693</v>
      </c>
    </row>
    <row r="330" spans="1:8" ht="12.9" customHeight="1">
      <c r="A330" s="781">
        <f t="shared" si="5"/>
        <v>310</v>
      </c>
      <c r="B330" s="800">
        <v>4</v>
      </c>
      <c r="C330" s="787" t="s">
        <v>1001</v>
      </c>
      <c r="D330" s="787" t="s">
        <v>64</v>
      </c>
      <c r="E330" s="787" t="s">
        <v>55</v>
      </c>
      <c r="F330" s="787" t="s">
        <v>1313</v>
      </c>
      <c r="G330" s="787" t="s">
        <v>1326</v>
      </c>
      <c r="H330" s="786" t="s">
        <v>693</v>
      </c>
    </row>
    <row r="331" spans="1:8" ht="12.9" customHeight="1">
      <c r="A331" s="781">
        <f t="shared" si="5"/>
        <v>311</v>
      </c>
      <c r="B331" s="800">
        <v>5</v>
      </c>
      <c r="C331" s="787" t="s">
        <v>1003</v>
      </c>
      <c r="D331" s="787" t="s">
        <v>64</v>
      </c>
      <c r="E331" s="787" t="s">
        <v>55</v>
      </c>
      <c r="F331" s="787" t="s">
        <v>1313</v>
      </c>
      <c r="G331" s="787" t="s">
        <v>1326</v>
      </c>
      <c r="H331" s="787" t="s">
        <v>414</v>
      </c>
    </row>
    <row r="332" spans="1:8" ht="12.9" customHeight="1">
      <c r="A332" s="781">
        <f t="shared" si="5"/>
        <v>312</v>
      </c>
      <c r="B332" s="800">
        <v>6</v>
      </c>
      <c r="C332" s="787" t="s">
        <v>444</v>
      </c>
      <c r="D332" s="787" t="s">
        <v>330</v>
      </c>
      <c r="E332" s="787" t="s">
        <v>55</v>
      </c>
      <c r="F332" s="787" t="s">
        <v>1313</v>
      </c>
      <c r="G332" s="787" t="s">
        <v>1326</v>
      </c>
      <c r="H332" s="787" t="s">
        <v>414</v>
      </c>
    </row>
    <row r="333" spans="1:8" ht="12.9" customHeight="1">
      <c r="A333" s="781">
        <f t="shared" si="5"/>
        <v>313</v>
      </c>
      <c r="B333" s="800">
        <v>7</v>
      </c>
      <c r="C333" s="787" t="s">
        <v>275</v>
      </c>
      <c r="D333" s="787" t="s">
        <v>309</v>
      </c>
      <c r="E333" s="787" t="s">
        <v>55</v>
      </c>
      <c r="F333" s="787" t="s">
        <v>1313</v>
      </c>
      <c r="G333" s="787" t="s">
        <v>1326</v>
      </c>
      <c r="H333" s="786" t="s">
        <v>723</v>
      </c>
    </row>
    <row r="334" spans="1:8" ht="12.9" customHeight="1">
      <c r="A334" s="781">
        <f t="shared" si="5"/>
        <v>314</v>
      </c>
      <c r="B334" s="800">
        <v>8</v>
      </c>
      <c r="C334" s="787" t="s">
        <v>500</v>
      </c>
      <c r="D334" s="787" t="s">
        <v>82</v>
      </c>
      <c r="E334" s="787" t="s">
        <v>55</v>
      </c>
      <c r="F334" s="787" t="s">
        <v>1313</v>
      </c>
      <c r="G334" s="787" t="s">
        <v>479</v>
      </c>
      <c r="H334" s="786" t="s">
        <v>723</v>
      </c>
    </row>
    <row r="335" spans="1:8" ht="12.9" customHeight="1">
      <c r="A335" s="781">
        <f t="shared" si="5"/>
        <v>315</v>
      </c>
      <c r="B335" s="800">
        <v>9</v>
      </c>
      <c r="C335" s="787" t="s">
        <v>537</v>
      </c>
      <c r="D335" s="787" t="s">
        <v>1016</v>
      </c>
      <c r="E335" s="787" t="s">
        <v>1017</v>
      </c>
      <c r="F335" s="787" t="s">
        <v>1313</v>
      </c>
      <c r="G335" s="787" t="s">
        <v>1018</v>
      </c>
      <c r="H335" s="786" t="s">
        <v>723</v>
      </c>
    </row>
    <row r="336" spans="1:8" ht="12.9" customHeight="1">
      <c r="A336" s="781">
        <f t="shared" si="5"/>
        <v>316</v>
      </c>
      <c r="B336" s="800">
        <v>10</v>
      </c>
      <c r="C336" s="787" t="s">
        <v>1019</v>
      </c>
      <c r="D336" s="787" t="s">
        <v>900</v>
      </c>
      <c r="E336" s="787" t="s">
        <v>143</v>
      </c>
      <c r="F336" s="787" t="s">
        <v>1313</v>
      </c>
      <c r="G336" s="787" t="s">
        <v>1021</v>
      </c>
      <c r="H336" s="787" t="s">
        <v>838</v>
      </c>
    </row>
    <row r="337" spans="1:8" ht="12.9" customHeight="1">
      <c r="A337" s="781">
        <f t="shared" si="5"/>
        <v>317</v>
      </c>
      <c r="B337" s="800">
        <v>11</v>
      </c>
      <c r="C337" s="787" t="s">
        <v>1020</v>
      </c>
      <c r="D337" s="787" t="s">
        <v>82</v>
      </c>
      <c r="E337" s="787" t="s">
        <v>101</v>
      </c>
      <c r="F337" s="787" t="s">
        <v>1320</v>
      </c>
      <c r="G337" s="787" t="s">
        <v>1033</v>
      </c>
      <c r="H337" s="786" t="s">
        <v>723</v>
      </c>
    </row>
    <row r="338" spans="1:8" ht="12.9" customHeight="1">
      <c r="A338" s="781">
        <f t="shared" si="5"/>
        <v>318</v>
      </c>
      <c r="B338" s="800">
        <v>12</v>
      </c>
      <c r="C338" s="787" t="s">
        <v>121</v>
      </c>
      <c r="D338" s="787" t="s">
        <v>122</v>
      </c>
      <c r="E338" s="787" t="s">
        <v>55</v>
      </c>
      <c r="F338" s="787" t="s">
        <v>1313</v>
      </c>
      <c r="G338" s="787" t="s">
        <v>1033</v>
      </c>
      <c r="H338" s="787" t="s">
        <v>258</v>
      </c>
    </row>
    <row r="339" spans="1:8" ht="12.9" customHeight="1">
      <c r="A339" s="781">
        <f t="shared" si="5"/>
        <v>319</v>
      </c>
      <c r="B339" s="800">
        <v>13</v>
      </c>
      <c r="C339" s="798" t="s">
        <v>1014</v>
      </c>
      <c r="D339" s="809" t="s">
        <v>184</v>
      </c>
      <c r="E339" s="798" t="s">
        <v>143</v>
      </c>
      <c r="F339" s="798" t="s">
        <v>1313</v>
      </c>
      <c r="G339" s="798" t="s">
        <v>475</v>
      </c>
      <c r="H339" s="787" t="s">
        <v>838</v>
      </c>
    </row>
    <row r="340" spans="1:8" ht="12.9" customHeight="1">
      <c r="A340" s="781">
        <f t="shared" si="5"/>
        <v>320</v>
      </c>
      <c r="B340" s="800">
        <v>14</v>
      </c>
      <c r="C340" s="809" t="s">
        <v>1015</v>
      </c>
      <c r="D340" s="809" t="s">
        <v>375</v>
      </c>
      <c r="E340" s="798" t="s">
        <v>143</v>
      </c>
      <c r="F340" s="798" t="s">
        <v>1313</v>
      </c>
      <c r="G340" s="798" t="s">
        <v>475</v>
      </c>
      <c r="H340" s="787" t="s">
        <v>838</v>
      </c>
    </row>
    <row r="341" spans="1:8" ht="12.9" customHeight="1">
      <c r="A341" s="781">
        <f t="shared" si="5"/>
        <v>321</v>
      </c>
      <c r="B341" s="800">
        <v>15</v>
      </c>
      <c r="C341" s="795" t="s">
        <v>2092</v>
      </c>
      <c r="D341" s="796" t="s">
        <v>54</v>
      </c>
      <c r="E341" s="796" t="s">
        <v>393</v>
      </c>
      <c r="F341" s="796" t="s">
        <v>2474</v>
      </c>
      <c r="G341" s="806"/>
      <c r="H341" s="796" t="s">
        <v>2460</v>
      </c>
    </row>
    <row r="342" spans="1:8" ht="12.9" customHeight="1">
      <c r="A342" s="781">
        <f t="shared" si="5"/>
        <v>322</v>
      </c>
      <c r="B342" s="800">
        <v>16</v>
      </c>
      <c r="C342" s="795" t="s">
        <v>1231</v>
      </c>
      <c r="D342" s="796" t="s">
        <v>82</v>
      </c>
      <c r="E342" s="796" t="s">
        <v>393</v>
      </c>
      <c r="F342" s="796" t="s">
        <v>2474</v>
      </c>
      <c r="G342" s="806">
        <v>45669</v>
      </c>
      <c r="H342" s="796" t="s">
        <v>2447</v>
      </c>
    </row>
    <row r="343" spans="1:8" ht="12.9" customHeight="1">
      <c r="A343" s="781">
        <f t="shared" si="5"/>
        <v>323</v>
      </c>
      <c r="B343" s="800">
        <v>17</v>
      </c>
      <c r="C343" s="797" t="s">
        <v>2010</v>
      </c>
      <c r="D343" s="796" t="s">
        <v>64</v>
      </c>
      <c r="E343" s="796" t="s">
        <v>55</v>
      </c>
      <c r="F343" s="796" t="s">
        <v>2474</v>
      </c>
      <c r="G343" s="806">
        <v>45577</v>
      </c>
      <c r="H343" s="796" t="s">
        <v>2440</v>
      </c>
    </row>
    <row r="344" spans="1:8" ht="12.9" customHeight="1">
      <c r="A344" s="781">
        <f t="shared" si="5"/>
        <v>324</v>
      </c>
      <c r="B344" s="800">
        <v>18</v>
      </c>
      <c r="C344" s="795" t="s">
        <v>2026</v>
      </c>
      <c r="D344" s="796" t="s">
        <v>64</v>
      </c>
      <c r="E344" s="796" t="s">
        <v>55</v>
      </c>
      <c r="F344" s="796" t="s">
        <v>2474</v>
      </c>
      <c r="G344" s="806">
        <v>45643</v>
      </c>
      <c r="H344" s="796" t="s">
        <v>2440</v>
      </c>
    </row>
    <row r="345" spans="1:8" ht="12.9" customHeight="1">
      <c r="A345" s="781">
        <f t="shared" si="5"/>
        <v>325</v>
      </c>
      <c r="B345" s="800">
        <v>19</v>
      </c>
      <c r="C345" s="796" t="s">
        <v>1982</v>
      </c>
      <c r="D345" s="796" t="s">
        <v>1016</v>
      </c>
      <c r="E345" s="796" t="s">
        <v>55</v>
      </c>
      <c r="F345" s="796" t="s">
        <v>2474</v>
      </c>
      <c r="G345" s="806">
        <v>45581</v>
      </c>
      <c r="H345" s="796" t="s">
        <v>2443</v>
      </c>
    </row>
    <row r="346" spans="1:8" ht="12.9" customHeight="1">
      <c r="A346" s="781">
        <f t="shared" si="5"/>
        <v>326</v>
      </c>
      <c r="B346" s="800">
        <v>20</v>
      </c>
      <c r="C346" s="796" t="s">
        <v>2033</v>
      </c>
      <c r="D346" s="796" t="s">
        <v>64</v>
      </c>
      <c r="E346" s="796" t="s">
        <v>393</v>
      </c>
      <c r="F346" s="796" t="s">
        <v>2474</v>
      </c>
      <c r="G346" s="806">
        <v>45635</v>
      </c>
      <c r="H346" s="796" t="s">
        <v>2440</v>
      </c>
    </row>
    <row r="347" spans="1:8" ht="12.9" customHeight="1">
      <c r="A347" s="781">
        <f t="shared" si="5"/>
        <v>327</v>
      </c>
      <c r="B347" s="800">
        <v>21</v>
      </c>
      <c r="C347" s="796" t="s">
        <v>2093</v>
      </c>
      <c r="D347" s="796" t="s">
        <v>1279</v>
      </c>
      <c r="E347" s="796" t="s">
        <v>393</v>
      </c>
      <c r="F347" s="796" t="s">
        <v>2474</v>
      </c>
      <c r="G347" s="806">
        <v>45624</v>
      </c>
      <c r="H347" s="796" t="s">
        <v>2460</v>
      </c>
    </row>
    <row r="348" spans="1:8" ht="12.9" customHeight="1">
      <c r="A348" s="781">
        <f t="shared" si="5"/>
        <v>328</v>
      </c>
      <c r="B348" s="800">
        <v>22</v>
      </c>
      <c r="C348" s="795" t="s">
        <v>2048</v>
      </c>
      <c r="D348" s="796" t="s">
        <v>270</v>
      </c>
      <c r="E348" s="796" t="s">
        <v>55</v>
      </c>
      <c r="F348" s="796" t="s">
        <v>2474</v>
      </c>
      <c r="G348" s="806">
        <v>45665</v>
      </c>
      <c r="H348" s="796" t="s">
        <v>2459</v>
      </c>
    </row>
    <row r="349" spans="1:8" ht="12.9" customHeight="1">
      <c r="A349" s="781"/>
      <c r="B349" s="787" t="s">
        <v>484</v>
      </c>
      <c r="C349" s="805"/>
      <c r="D349" s="805"/>
      <c r="E349" s="805"/>
      <c r="F349" s="805"/>
      <c r="G349" s="787"/>
      <c r="H349" s="787"/>
    </row>
    <row r="350" spans="1:8" ht="12.9" customHeight="1">
      <c r="A350" s="781">
        <v>329</v>
      </c>
      <c r="B350" s="800">
        <v>1</v>
      </c>
      <c r="C350" s="800" t="s">
        <v>1024</v>
      </c>
      <c r="D350" s="787" t="s">
        <v>900</v>
      </c>
      <c r="E350" s="787" t="s">
        <v>143</v>
      </c>
      <c r="F350" s="798" t="s">
        <v>1313</v>
      </c>
      <c r="G350" s="798" t="s">
        <v>1339</v>
      </c>
      <c r="H350" s="787" t="s">
        <v>838</v>
      </c>
    </row>
    <row r="351" spans="1:8" ht="12.9" customHeight="1">
      <c r="A351" s="781">
        <f t="shared" si="5"/>
        <v>330</v>
      </c>
      <c r="B351" s="800">
        <v>2</v>
      </c>
      <c r="C351" s="800" t="s">
        <v>1029</v>
      </c>
      <c r="D351" s="787" t="s">
        <v>248</v>
      </c>
      <c r="E351" s="787" t="s">
        <v>143</v>
      </c>
      <c r="F351" s="798" t="s">
        <v>1313</v>
      </c>
      <c r="G351" s="798" t="s">
        <v>1340</v>
      </c>
      <c r="H351" s="787" t="s">
        <v>838</v>
      </c>
    </row>
    <row r="352" spans="1:8" ht="12.9" customHeight="1">
      <c r="A352" s="781">
        <f t="shared" si="5"/>
        <v>331</v>
      </c>
      <c r="B352" s="800">
        <v>3</v>
      </c>
      <c r="C352" s="800" t="s">
        <v>1038</v>
      </c>
      <c r="D352" s="787" t="s">
        <v>248</v>
      </c>
      <c r="E352" s="787" t="s">
        <v>143</v>
      </c>
      <c r="F352" s="798" t="s">
        <v>1313</v>
      </c>
      <c r="G352" s="787" t="s">
        <v>1048</v>
      </c>
      <c r="H352" s="787" t="s">
        <v>838</v>
      </c>
    </row>
    <row r="353" spans="1:8" ht="12.9" customHeight="1">
      <c r="A353" s="781">
        <f t="shared" si="5"/>
        <v>332</v>
      </c>
      <c r="B353" s="800">
        <v>4</v>
      </c>
      <c r="C353" s="800" t="s">
        <v>1032</v>
      </c>
      <c r="D353" s="787" t="s">
        <v>612</v>
      </c>
      <c r="E353" s="787" t="s">
        <v>143</v>
      </c>
      <c r="F353" s="798" t="s">
        <v>1313</v>
      </c>
      <c r="G353" s="787" t="s">
        <v>1048</v>
      </c>
      <c r="H353" s="787" t="s">
        <v>838</v>
      </c>
    </row>
    <row r="354" spans="1:8" ht="12.9" customHeight="1">
      <c r="A354" s="781">
        <f t="shared" si="5"/>
        <v>333</v>
      </c>
      <c r="B354" s="800">
        <v>5</v>
      </c>
      <c r="C354" s="800" t="s">
        <v>1026</v>
      </c>
      <c r="D354" s="787" t="s">
        <v>1027</v>
      </c>
      <c r="E354" s="787" t="s">
        <v>143</v>
      </c>
      <c r="F354" s="798" t="s">
        <v>1313</v>
      </c>
      <c r="G354" s="787" t="s">
        <v>1048</v>
      </c>
      <c r="H354" s="787" t="s">
        <v>838</v>
      </c>
    </row>
    <row r="355" spans="1:8" ht="12.9" customHeight="1">
      <c r="A355" s="781">
        <f t="shared" si="5"/>
        <v>334</v>
      </c>
      <c r="B355" s="800">
        <v>6</v>
      </c>
      <c r="C355" s="800" t="s">
        <v>1045</v>
      </c>
      <c r="D355" s="787" t="s">
        <v>82</v>
      </c>
      <c r="E355" s="787" t="s">
        <v>55</v>
      </c>
      <c r="F355" s="798" t="s">
        <v>1313</v>
      </c>
      <c r="G355" s="787" t="s">
        <v>494</v>
      </c>
      <c r="H355" s="787" t="s">
        <v>258</v>
      </c>
    </row>
    <row r="356" spans="1:8" ht="12.9" customHeight="1">
      <c r="A356" s="781">
        <f t="shared" si="5"/>
        <v>335</v>
      </c>
      <c r="B356" s="800">
        <v>7</v>
      </c>
      <c r="C356" s="795" t="s">
        <v>1232</v>
      </c>
      <c r="D356" s="796" t="s">
        <v>82</v>
      </c>
      <c r="E356" s="796" t="s">
        <v>2419</v>
      </c>
      <c r="F356" s="796" t="s">
        <v>2474</v>
      </c>
      <c r="G356" s="806"/>
      <c r="H356" s="796" t="s">
        <v>2443</v>
      </c>
    </row>
    <row r="357" spans="1:8" ht="12.9" customHeight="1">
      <c r="A357" s="781">
        <f t="shared" si="5"/>
        <v>336</v>
      </c>
      <c r="B357" s="800">
        <v>8</v>
      </c>
      <c r="C357" s="795" t="s">
        <v>1211</v>
      </c>
      <c r="D357" s="796" t="s">
        <v>64</v>
      </c>
      <c r="E357" s="796" t="s">
        <v>393</v>
      </c>
      <c r="F357" s="796" t="s">
        <v>2474</v>
      </c>
      <c r="G357" s="806">
        <v>45639</v>
      </c>
      <c r="H357" s="796" t="s">
        <v>2461</v>
      </c>
    </row>
    <row r="358" spans="1:8" ht="12.9" customHeight="1">
      <c r="A358" s="781">
        <f t="shared" si="5"/>
        <v>337</v>
      </c>
      <c r="B358" s="800">
        <v>9</v>
      </c>
      <c r="C358" s="795" t="s">
        <v>2065</v>
      </c>
      <c r="D358" s="796" t="s">
        <v>82</v>
      </c>
      <c r="E358" s="796" t="s">
        <v>55</v>
      </c>
      <c r="F358" s="796" t="s">
        <v>2474</v>
      </c>
      <c r="G358" s="806">
        <v>45652</v>
      </c>
      <c r="H358" s="796" t="s">
        <v>2462</v>
      </c>
    </row>
    <row r="359" spans="1:8" ht="12.9" customHeight="1">
      <c r="A359" s="781">
        <f t="shared" si="5"/>
        <v>338</v>
      </c>
      <c r="B359" s="800">
        <v>10</v>
      </c>
      <c r="C359" s="795" t="s">
        <v>2075</v>
      </c>
      <c r="D359" s="796" t="s">
        <v>82</v>
      </c>
      <c r="E359" s="796" t="s">
        <v>393</v>
      </c>
      <c r="F359" s="796" t="s">
        <v>2474</v>
      </c>
      <c r="G359" s="806">
        <v>45644</v>
      </c>
      <c r="H359" s="796" t="s">
        <v>2463</v>
      </c>
    </row>
    <row r="360" spans="1:8" ht="12.9" customHeight="1">
      <c r="A360" s="781">
        <f t="shared" si="5"/>
        <v>339</v>
      </c>
      <c r="B360" s="800">
        <v>11</v>
      </c>
      <c r="C360" s="796" t="s">
        <v>1981</v>
      </c>
      <c r="D360" s="796" t="s">
        <v>1016</v>
      </c>
      <c r="E360" s="796" t="s">
        <v>55</v>
      </c>
      <c r="F360" s="796" t="s">
        <v>2474</v>
      </c>
      <c r="G360" s="806">
        <v>45639</v>
      </c>
      <c r="H360" s="796" t="s">
        <v>2440</v>
      </c>
    </row>
    <row r="361" spans="1:8" ht="12.9" customHeight="1">
      <c r="A361" s="781">
        <f t="shared" si="5"/>
        <v>340</v>
      </c>
      <c r="B361" s="800">
        <v>12</v>
      </c>
      <c r="C361" s="795" t="s">
        <v>1992</v>
      </c>
      <c r="D361" s="796" t="s">
        <v>82</v>
      </c>
      <c r="E361" s="796" t="s">
        <v>55</v>
      </c>
      <c r="F361" s="796" t="s">
        <v>2474</v>
      </c>
      <c r="G361" s="806"/>
      <c r="H361" s="796" t="s">
        <v>2443</v>
      </c>
    </row>
    <row r="362" spans="1:8" ht="12.9" customHeight="1">
      <c r="A362" s="781"/>
      <c r="B362" s="787" t="s">
        <v>1056</v>
      </c>
      <c r="C362" s="805"/>
      <c r="D362" s="805"/>
      <c r="E362" s="805"/>
      <c r="F362" s="805"/>
      <c r="G362" s="787"/>
      <c r="H362" s="787"/>
    </row>
    <row r="363" spans="1:8" ht="12.9" customHeight="1">
      <c r="A363" s="781">
        <v>341</v>
      </c>
      <c r="B363" s="800">
        <v>1</v>
      </c>
      <c r="C363" s="800" t="s">
        <v>1060</v>
      </c>
      <c r="D363" s="787" t="s">
        <v>203</v>
      </c>
      <c r="E363" s="787" t="s">
        <v>143</v>
      </c>
      <c r="F363" s="798" t="s">
        <v>1313</v>
      </c>
      <c r="G363" s="787" t="s">
        <v>1061</v>
      </c>
      <c r="H363" s="787" t="s">
        <v>838</v>
      </c>
    </row>
    <row r="364" spans="1:8" ht="12.9" customHeight="1">
      <c r="A364" s="781">
        <f t="shared" si="5"/>
        <v>342</v>
      </c>
      <c r="B364" s="800">
        <v>2</v>
      </c>
      <c r="C364" s="800" t="s">
        <v>1067</v>
      </c>
      <c r="D364" s="787" t="s">
        <v>184</v>
      </c>
      <c r="E364" s="787" t="s">
        <v>143</v>
      </c>
      <c r="F364" s="798" t="s">
        <v>1313</v>
      </c>
      <c r="G364" s="787" t="s">
        <v>1065</v>
      </c>
      <c r="H364" s="787" t="s">
        <v>1049</v>
      </c>
    </row>
    <row r="365" spans="1:8" ht="12.9" customHeight="1">
      <c r="A365" s="781">
        <f t="shared" si="5"/>
        <v>343</v>
      </c>
      <c r="B365" s="800">
        <v>3</v>
      </c>
      <c r="C365" s="800" t="s">
        <v>1055</v>
      </c>
      <c r="D365" s="787" t="s">
        <v>82</v>
      </c>
      <c r="E365" s="787" t="s">
        <v>101</v>
      </c>
      <c r="F365" s="798" t="s">
        <v>1313</v>
      </c>
      <c r="G365" s="787" t="s">
        <v>508</v>
      </c>
      <c r="H365" s="786" t="s">
        <v>723</v>
      </c>
    </row>
    <row r="366" spans="1:8" ht="12.9" customHeight="1">
      <c r="A366" s="781">
        <f t="shared" si="5"/>
        <v>344</v>
      </c>
      <c r="B366" s="800">
        <v>4</v>
      </c>
      <c r="C366" s="800" t="s">
        <v>195</v>
      </c>
      <c r="D366" s="803" t="s">
        <v>82</v>
      </c>
      <c r="E366" s="787" t="s">
        <v>55</v>
      </c>
      <c r="F366" s="798" t="s">
        <v>1313</v>
      </c>
      <c r="G366" s="787" t="s">
        <v>508</v>
      </c>
      <c r="H366" s="787" t="s">
        <v>258</v>
      </c>
    </row>
    <row r="367" spans="1:8" ht="12.9" customHeight="1">
      <c r="A367" s="781">
        <f t="shared" si="5"/>
        <v>345</v>
      </c>
      <c r="B367" s="800">
        <v>5</v>
      </c>
      <c r="C367" s="800" t="s">
        <v>199</v>
      </c>
      <c r="D367" s="803" t="s">
        <v>64</v>
      </c>
      <c r="E367" s="787" t="s">
        <v>55</v>
      </c>
      <c r="F367" s="798" t="s">
        <v>1313</v>
      </c>
      <c r="G367" s="787" t="s">
        <v>1075</v>
      </c>
      <c r="H367" s="787" t="s">
        <v>258</v>
      </c>
    </row>
    <row r="368" spans="1:8" ht="12.9" customHeight="1">
      <c r="A368" s="781">
        <f t="shared" si="5"/>
        <v>346</v>
      </c>
      <c r="B368" s="800">
        <v>6</v>
      </c>
      <c r="C368" s="800" t="s">
        <v>1078</v>
      </c>
      <c r="D368" s="803" t="s">
        <v>203</v>
      </c>
      <c r="E368" s="787" t="s">
        <v>143</v>
      </c>
      <c r="F368" s="798" t="s">
        <v>1313</v>
      </c>
      <c r="G368" s="787" t="s">
        <v>499</v>
      </c>
      <c r="H368" s="787" t="s">
        <v>838</v>
      </c>
    </row>
    <row r="369" spans="1:8" ht="12.9" customHeight="1">
      <c r="A369" s="781">
        <f t="shared" si="5"/>
        <v>347</v>
      </c>
      <c r="B369" s="800">
        <v>7</v>
      </c>
      <c r="C369" s="800" t="s">
        <v>1071</v>
      </c>
      <c r="D369" s="803" t="s">
        <v>82</v>
      </c>
      <c r="E369" s="787" t="s">
        <v>143</v>
      </c>
      <c r="F369" s="798" t="s">
        <v>1313</v>
      </c>
      <c r="G369" s="787" t="s">
        <v>499</v>
      </c>
      <c r="H369" s="787" t="s">
        <v>1049</v>
      </c>
    </row>
    <row r="370" spans="1:8" ht="12.9" customHeight="1">
      <c r="A370" s="781">
        <f t="shared" si="5"/>
        <v>348</v>
      </c>
      <c r="B370" s="800">
        <v>8</v>
      </c>
      <c r="C370" s="800" t="s">
        <v>158</v>
      </c>
      <c r="D370" s="803" t="s">
        <v>54</v>
      </c>
      <c r="E370" s="787" t="s">
        <v>55</v>
      </c>
      <c r="F370" s="798" t="s">
        <v>1313</v>
      </c>
      <c r="G370" s="787" t="s">
        <v>506</v>
      </c>
      <c r="H370" s="787" t="s">
        <v>258</v>
      </c>
    </row>
    <row r="371" spans="1:8" ht="12.9" customHeight="1">
      <c r="A371" s="781">
        <f t="shared" si="5"/>
        <v>349</v>
      </c>
      <c r="B371" s="800">
        <v>9</v>
      </c>
      <c r="C371" s="800" t="s">
        <v>176</v>
      </c>
      <c r="D371" s="803" t="s">
        <v>82</v>
      </c>
      <c r="E371" s="787" t="s">
        <v>55</v>
      </c>
      <c r="F371" s="798" t="s">
        <v>1313</v>
      </c>
      <c r="G371" s="787" t="s">
        <v>506</v>
      </c>
      <c r="H371" s="787" t="s">
        <v>258</v>
      </c>
    </row>
    <row r="372" spans="1:8" ht="12.9" customHeight="1">
      <c r="A372" s="781">
        <f t="shared" si="5"/>
        <v>350</v>
      </c>
      <c r="B372" s="800">
        <v>10</v>
      </c>
      <c r="C372" s="800" t="s">
        <v>1080</v>
      </c>
      <c r="D372" s="803" t="s">
        <v>1016</v>
      </c>
      <c r="E372" s="787" t="s">
        <v>1017</v>
      </c>
      <c r="F372" s="798" t="s">
        <v>1313</v>
      </c>
      <c r="G372" s="787" t="s">
        <v>506</v>
      </c>
      <c r="H372" s="786" t="s">
        <v>723</v>
      </c>
    </row>
    <row r="373" spans="1:8" ht="12.9" customHeight="1">
      <c r="A373" s="781">
        <f t="shared" si="5"/>
        <v>351</v>
      </c>
      <c r="B373" s="800">
        <v>11</v>
      </c>
      <c r="C373" s="800" t="s">
        <v>211</v>
      </c>
      <c r="D373" s="803" t="s">
        <v>64</v>
      </c>
      <c r="E373" s="787" t="s">
        <v>55</v>
      </c>
      <c r="F373" s="798" t="s">
        <v>1313</v>
      </c>
      <c r="G373" s="787" t="s">
        <v>1093</v>
      </c>
      <c r="H373" s="787" t="s">
        <v>258</v>
      </c>
    </row>
    <row r="374" spans="1:8" ht="12.9" customHeight="1">
      <c r="A374" s="781">
        <f t="shared" si="5"/>
        <v>352</v>
      </c>
      <c r="B374" s="800">
        <v>12</v>
      </c>
      <c r="C374" s="800" t="s">
        <v>1094</v>
      </c>
      <c r="D374" s="787" t="s">
        <v>184</v>
      </c>
      <c r="E374" s="787" t="s">
        <v>143</v>
      </c>
      <c r="F374" s="798" t="s">
        <v>1313</v>
      </c>
      <c r="G374" s="787" t="s">
        <v>535</v>
      </c>
      <c r="H374" s="787" t="s">
        <v>1049</v>
      </c>
    </row>
    <row r="375" spans="1:8" ht="12.9" customHeight="1">
      <c r="A375" s="781">
        <f t="shared" si="5"/>
        <v>353</v>
      </c>
      <c r="B375" s="800">
        <v>13</v>
      </c>
      <c r="C375" s="800" t="s">
        <v>1072</v>
      </c>
      <c r="D375" s="787" t="s">
        <v>231</v>
      </c>
      <c r="E375" s="787" t="s">
        <v>143</v>
      </c>
      <c r="F375" s="798" t="s">
        <v>1313</v>
      </c>
      <c r="G375" s="787" t="s">
        <v>538</v>
      </c>
      <c r="H375" s="787" t="s">
        <v>1049</v>
      </c>
    </row>
    <row r="376" spans="1:8" ht="12.9" customHeight="1">
      <c r="A376" s="781">
        <f t="shared" si="5"/>
        <v>354</v>
      </c>
      <c r="B376" s="800">
        <v>14</v>
      </c>
      <c r="C376" s="800" t="s">
        <v>1096</v>
      </c>
      <c r="D376" s="787" t="s">
        <v>184</v>
      </c>
      <c r="E376" s="787" t="s">
        <v>143</v>
      </c>
      <c r="F376" s="798" t="s">
        <v>1313</v>
      </c>
      <c r="G376" s="787" t="s">
        <v>538</v>
      </c>
      <c r="H376" s="787" t="s">
        <v>1049</v>
      </c>
    </row>
    <row r="377" spans="1:8" ht="12.9" customHeight="1">
      <c r="A377" s="781">
        <f t="shared" si="5"/>
        <v>355</v>
      </c>
      <c r="B377" s="800">
        <v>15</v>
      </c>
      <c r="C377" s="800" t="s">
        <v>1098</v>
      </c>
      <c r="D377" s="787" t="s">
        <v>184</v>
      </c>
      <c r="E377" s="787" t="s">
        <v>143</v>
      </c>
      <c r="F377" s="798" t="s">
        <v>1313</v>
      </c>
      <c r="G377" s="787" t="s">
        <v>538</v>
      </c>
      <c r="H377" s="787" t="s">
        <v>557</v>
      </c>
    </row>
    <row r="378" spans="1:8" ht="12.9" customHeight="1">
      <c r="A378" s="781">
        <f t="shared" si="5"/>
        <v>356</v>
      </c>
      <c r="B378" s="800">
        <v>16</v>
      </c>
      <c r="C378" s="797" t="s">
        <v>2064</v>
      </c>
      <c r="D378" s="796" t="s">
        <v>64</v>
      </c>
      <c r="E378" s="796" t="s">
        <v>55</v>
      </c>
      <c r="F378" s="796" t="s">
        <v>2474</v>
      </c>
      <c r="G378" s="806">
        <v>45652</v>
      </c>
      <c r="H378" s="796" t="s">
        <v>2463</v>
      </c>
    </row>
    <row r="379" spans="1:8" ht="12.9" customHeight="1">
      <c r="A379" s="781">
        <f t="shared" si="5"/>
        <v>357</v>
      </c>
      <c r="B379" s="800">
        <v>17</v>
      </c>
      <c r="C379" s="795" t="s">
        <v>1235</v>
      </c>
      <c r="D379" s="796" t="s">
        <v>54</v>
      </c>
      <c r="E379" s="796" t="s">
        <v>55</v>
      </c>
      <c r="F379" s="796" t="s">
        <v>2474</v>
      </c>
      <c r="G379" s="806">
        <v>45641</v>
      </c>
      <c r="H379" s="796" t="s">
        <v>2443</v>
      </c>
    </row>
    <row r="380" spans="1:8" ht="12.9" customHeight="1">
      <c r="A380" s="781">
        <f t="shared" si="5"/>
        <v>358</v>
      </c>
      <c r="B380" s="800">
        <v>18</v>
      </c>
      <c r="C380" s="796" t="s">
        <v>1212</v>
      </c>
      <c r="D380" s="796" t="s">
        <v>64</v>
      </c>
      <c r="E380" s="796" t="s">
        <v>393</v>
      </c>
      <c r="F380" s="796" t="s">
        <v>2474</v>
      </c>
      <c r="G380" s="806">
        <v>45654</v>
      </c>
      <c r="H380" s="796" t="s">
        <v>2465</v>
      </c>
    </row>
    <row r="381" spans="1:8" ht="12.9" customHeight="1">
      <c r="A381" s="781">
        <f t="shared" si="5"/>
        <v>359</v>
      </c>
      <c r="B381" s="800">
        <v>19</v>
      </c>
      <c r="C381" s="796" t="s">
        <v>2070</v>
      </c>
      <c r="D381" s="796" t="s">
        <v>64</v>
      </c>
      <c r="E381" s="796" t="s">
        <v>55</v>
      </c>
      <c r="F381" s="796" t="s">
        <v>2474</v>
      </c>
      <c r="G381" s="806">
        <v>45645</v>
      </c>
      <c r="H381" s="796" t="s">
        <v>2463</v>
      </c>
    </row>
    <row r="382" spans="1:8" ht="12.9" customHeight="1">
      <c r="A382" s="781">
        <f t="shared" si="5"/>
        <v>360</v>
      </c>
      <c r="B382" s="800">
        <v>20</v>
      </c>
      <c r="C382" s="796" t="s">
        <v>1210</v>
      </c>
      <c r="D382" s="796" t="s">
        <v>82</v>
      </c>
      <c r="E382" s="796" t="s">
        <v>393</v>
      </c>
      <c r="F382" s="796" t="s">
        <v>2474</v>
      </c>
      <c r="G382" s="806">
        <v>45663</v>
      </c>
      <c r="H382" s="796" t="s">
        <v>2461</v>
      </c>
    </row>
    <row r="383" spans="1:8" ht="12.9" customHeight="1">
      <c r="A383" s="781">
        <f t="shared" si="5"/>
        <v>361</v>
      </c>
      <c r="B383" s="800">
        <v>21</v>
      </c>
      <c r="C383" s="796" t="s">
        <v>1218</v>
      </c>
      <c r="D383" s="796" t="s">
        <v>82</v>
      </c>
      <c r="E383" s="796" t="s">
        <v>101</v>
      </c>
      <c r="F383" s="796" t="s">
        <v>2475</v>
      </c>
      <c r="G383" s="806">
        <v>45659</v>
      </c>
      <c r="H383" s="796" t="s">
        <v>2466</v>
      </c>
    </row>
    <row r="384" spans="1:8" ht="12.9" customHeight="1">
      <c r="A384" s="781">
        <f t="shared" si="5"/>
        <v>362</v>
      </c>
      <c r="B384" s="800">
        <v>22</v>
      </c>
      <c r="C384" s="795" t="s">
        <v>1255</v>
      </c>
      <c r="D384" s="796" t="s">
        <v>64</v>
      </c>
      <c r="E384" s="796" t="s">
        <v>393</v>
      </c>
      <c r="F384" s="796" t="s">
        <v>2474</v>
      </c>
      <c r="G384" s="806">
        <v>45645</v>
      </c>
      <c r="H384" s="796" t="s">
        <v>2463</v>
      </c>
    </row>
    <row r="385" spans="1:8" ht="12.9" customHeight="1">
      <c r="A385" s="781">
        <f t="shared" si="5"/>
        <v>363</v>
      </c>
      <c r="B385" s="800">
        <v>23</v>
      </c>
      <c r="C385" s="796" t="s">
        <v>1250</v>
      </c>
      <c r="D385" s="796" t="s">
        <v>82</v>
      </c>
      <c r="E385" s="796" t="s">
        <v>55</v>
      </c>
      <c r="F385" s="796" t="s">
        <v>2474</v>
      </c>
      <c r="G385" s="806">
        <v>45660</v>
      </c>
      <c r="H385" s="796" t="s">
        <v>2467</v>
      </c>
    </row>
    <row r="386" spans="1:8" ht="12.9" customHeight="1">
      <c r="A386" s="781">
        <f t="shared" si="5"/>
        <v>364</v>
      </c>
      <c r="B386" s="800">
        <v>24</v>
      </c>
      <c r="C386" s="795" t="s">
        <v>2068</v>
      </c>
      <c r="D386" s="796" t="s">
        <v>64</v>
      </c>
      <c r="E386" s="796" t="s">
        <v>393</v>
      </c>
      <c r="F386" s="796" t="s">
        <v>2474</v>
      </c>
      <c r="G386" s="806">
        <v>45651</v>
      </c>
      <c r="H386" s="796" t="s">
        <v>2467</v>
      </c>
    </row>
    <row r="387" spans="1:8" ht="12.9" customHeight="1">
      <c r="A387" s="781">
        <f t="shared" si="5"/>
        <v>365</v>
      </c>
      <c r="B387" s="800">
        <v>25</v>
      </c>
      <c r="C387" s="795" t="s">
        <v>1209</v>
      </c>
      <c r="D387" s="796" t="s">
        <v>82</v>
      </c>
      <c r="E387" s="796" t="s">
        <v>393</v>
      </c>
      <c r="F387" s="796" t="s">
        <v>2474</v>
      </c>
      <c r="G387" s="806"/>
      <c r="H387" s="796" t="s">
        <v>2461</v>
      </c>
    </row>
    <row r="388" spans="1:8" ht="12.9" customHeight="1">
      <c r="A388" s="781">
        <f t="shared" si="5"/>
        <v>366</v>
      </c>
      <c r="B388" s="800">
        <v>26</v>
      </c>
      <c r="C388" s="796" t="s">
        <v>2067</v>
      </c>
      <c r="D388" s="796" t="s">
        <v>82</v>
      </c>
      <c r="E388" s="796" t="s">
        <v>55</v>
      </c>
      <c r="F388" s="796" t="s">
        <v>2474</v>
      </c>
      <c r="G388" s="806">
        <v>45651</v>
      </c>
      <c r="H388" s="796" t="s">
        <v>2467</v>
      </c>
    </row>
    <row r="389" spans="1:8" ht="12.9" customHeight="1">
      <c r="A389" s="781">
        <f t="shared" si="5"/>
        <v>367</v>
      </c>
      <c r="B389" s="800">
        <v>27</v>
      </c>
      <c r="C389" s="796" t="s">
        <v>1268</v>
      </c>
      <c r="D389" s="796" t="s">
        <v>82</v>
      </c>
      <c r="E389" s="796" t="s">
        <v>393</v>
      </c>
      <c r="F389" s="796" t="s">
        <v>2474</v>
      </c>
      <c r="G389" s="806">
        <v>45644</v>
      </c>
      <c r="H389" s="796" t="s">
        <v>2468</v>
      </c>
    </row>
    <row r="390" spans="1:8" ht="12.9" customHeight="1">
      <c r="A390" s="781">
        <f t="shared" si="5"/>
        <v>368</v>
      </c>
      <c r="B390" s="800">
        <v>28</v>
      </c>
      <c r="C390" s="797" t="s">
        <v>2073</v>
      </c>
      <c r="D390" s="796" t="s">
        <v>54</v>
      </c>
      <c r="E390" s="796" t="s">
        <v>55</v>
      </c>
      <c r="F390" s="796" t="s">
        <v>2474</v>
      </c>
      <c r="G390" s="806">
        <v>45664</v>
      </c>
      <c r="H390" s="796" t="s">
        <v>2469</v>
      </c>
    </row>
    <row r="391" spans="1:8" ht="12.9" customHeight="1">
      <c r="A391" s="781">
        <f t="shared" si="5"/>
        <v>369</v>
      </c>
      <c r="B391" s="800">
        <v>29</v>
      </c>
      <c r="C391" s="796" t="s">
        <v>1249</v>
      </c>
      <c r="D391" s="796" t="s">
        <v>122</v>
      </c>
      <c r="E391" s="796" t="s">
        <v>55</v>
      </c>
      <c r="F391" s="796" t="s">
        <v>2474</v>
      </c>
      <c r="G391" s="806">
        <v>45664</v>
      </c>
      <c r="H391" s="796" t="s">
        <v>2467</v>
      </c>
    </row>
    <row r="392" spans="1:8" ht="12.9" customHeight="1">
      <c r="A392" s="781">
        <f t="shared" si="5"/>
        <v>370</v>
      </c>
      <c r="B392" s="800">
        <v>30</v>
      </c>
      <c r="C392" s="796" t="s">
        <v>2049</v>
      </c>
      <c r="D392" s="796" t="s">
        <v>82</v>
      </c>
      <c r="E392" s="796" t="s">
        <v>55</v>
      </c>
      <c r="F392" s="796" t="s">
        <v>2474</v>
      </c>
      <c r="G392" s="806">
        <v>45664</v>
      </c>
      <c r="H392" s="796" t="s">
        <v>2470</v>
      </c>
    </row>
    <row r="393" spans="1:8" ht="12.9" customHeight="1">
      <c r="A393" s="781">
        <f t="shared" ref="A393:A456" si="6">A392+1</f>
        <v>371</v>
      </c>
      <c r="B393" s="800">
        <v>31</v>
      </c>
      <c r="C393" s="796" t="s">
        <v>1248</v>
      </c>
      <c r="D393" s="796" t="s">
        <v>54</v>
      </c>
      <c r="E393" s="796" t="s">
        <v>393</v>
      </c>
      <c r="F393" s="796" t="s">
        <v>2474</v>
      </c>
      <c r="G393" s="806">
        <v>45662</v>
      </c>
      <c r="H393" s="796" t="s">
        <v>2467</v>
      </c>
    </row>
    <row r="394" spans="1:8" ht="12.9" customHeight="1">
      <c r="A394" s="781">
        <f t="shared" si="6"/>
        <v>372</v>
      </c>
      <c r="B394" s="800">
        <v>32</v>
      </c>
      <c r="C394" s="796" t="s">
        <v>2063</v>
      </c>
      <c r="D394" s="796" t="s">
        <v>64</v>
      </c>
      <c r="E394" s="796" t="s">
        <v>101</v>
      </c>
      <c r="F394" s="796" t="s">
        <v>2475</v>
      </c>
      <c r="G394" s="806">
        <v>45664</v>
      </c>
      <c r="H394" s="796" t="s">
        <v>2467</v>
      </c>
    </row>
    <row r="395" spans="1:8" ht="12.9" customHeight="1">
      <c r="A395" s="781">
        <f t="shared" si="6"/>
        <v>373</v>
      </c>
      <c r="B395" s="800">
        <v>33</v>
      </c>
      <c r="C395" s="796" t="s">
        <v>2074</v>
      </c>
      <c r="D395" s="796" t="s">
        <v>122</v>
      </c>
      <c r="E395" s="796" t="s">
        <v>55</v>
      </c>
      <c r="F395" s="796" t="s">
        <v>2474</v>
      </c>
      <c r="G395" s="806">
        <v>45665</v>
      </c>
      <c r="H395" s="796" t="s">
        <v>2469</v>
      </c>
    </row>
    <row r="396" spans="1:8" ht="12.9" customHeight="1">
      <c r="A396" s="781">
        <f t="shared" si="6"/>
        <v>374</v>
      </c>
      <c r="B396" s="800">
        <v>34</v>
      </c>
      <c r="C396" s="796" t="s">
        <v>1265</v>
      </c>
      <c r="D396" s="796" t="s">
        <v>1266</v>
      </c>
      <c r="E396" s="796" t="s">
        <v>393</v>
      </c>
      <c r="F396" s="796" t="s">
        <v>2474</v>
      </c>
      <c r="G396" s="806">
        <v>45661</v>
      </c>
      <c r="H396" s="796" t="s">
        <v>2460</v>
      </c>
    </row>
    <row r="397" spans="1:8" ht="12.9" customHeight="1">
      <c r="A397" s="781">
        <f t="shared" si="6"/>
        <v>375</v>
      </c>
      <c r="B397" s="800">
        <v>35</v>
      </c>
      <c r="C397" s="796" t="s">
        <v>1247</v>
      </c>
      <c r="D397" s="796" t="s">
        <v>270</v>
      </c>
      <c r="E397" s="796" t="s">
        <v>393</v>
      </c>
      <c r="F397" s="796" t="s">
        <v>2474</v>
      </c>
      <c r="G397" s="806">
        <v>45663</v>
      </c>
      <c r="H397" s="796" t="s">
        <v>2467</v>
      </c>
    </row>
    <row r="398" spans="1:8" ht="12.9" customHeight="1">
      <c r="A398" s="781"/>
      <c r="B398" s="810">
        <v>45682</v>
      </c>
      <c r="C398" s="805"/>
      <c r="D398" s="805"/>
      <c r="E398" s="805"/>
      <c r="F398" s="805"/>
      <c r="G398" s="787"/>
      <c r="H398" s="787"/>
    </row>
    <row r="399" spans="1:8" ht="12.9" customHeight="1">
      <c r="A399" s="781">
        <v>376</v>
      </c>
      <c r="B399" s="800">
        <v>1</v>
      </c>
      <c r="C399" s="800" t="s">
        <v>1035</v>
      </c>
      <c r="D399" s="787" t="s">
        <v>1036</v>
      </c>
      <c r="E399" s="787" t="s">
        <v>143</v>
      </c>
      <c r="F399" s="798" t="s">
        <v>1313</v>
      </c>
      <c r="G399" s="787" t="s">
        <v>542</v>
      </c>
      <c r="H399" s="787" t="s">
        <v>838</v>
      </c>
    </row>
    <row r="400" spans="1:8" ht="12.9" customHeight="1">
      <c r="A400" s="781">
        <f t="shared" si="6"/>
        <v>377</v>
      </c>
      <c r="B400" s="800">
        <v>2</v>
      </c>
      <c r="C400" s="800" t="s">
        <v>1099</v>
      </c>
      <c r="D400" s="787" t="s">
        <v>157</v>
      </c>
      <c r="E400" s="787" t="s">
        <v>143</v>
      </c>
      <c r="F400" s="798" t="s">
        <v>1313</v>
      </c>
      <c r="G400" s="787" t="s">
        <v>540</v>
      </c>
      <c r="H400" s="787" t="s">
        <v>838</v>
      </c>
    </row>
    <row r="401" spans="1:8" ht="12.9" customHeight="1">
      <c r="A401" s="781">
        <f t="shared" si="6"/>
        <v>378</v>
      </c>
      <c r="B401" s="800">
        <v>3</v>
      </c>
      <c r="C401" s="800" t="s">
        <v>1084</v>
      </c>
      <c r="D401" s="787" t="s">
        <v>157</v>
      </c>
      <c r="E401" s="787" t="s">
        <v>143</v>
      </c>
      <c r="F401" s="798" t="s">
        <v>1313</v>
      </c>
      <c r="G401" s="787" t="s">
        <v>1341</v>
      </c>
      <c r="H401" s="787" t="s">
        <v>838</v>
      </c>
    </row>
    <row r="402" spans="1:8" ht="12.9" customHeight="1">
      <c r="A402" s="781">
        <f t="shared" si="6"/>
        <v>379</v>
      </c>
      <c r="B402" s="800">
        <v>4</v>
      </c>
      <c r="C402" s="800" t="s">
        <v>173</v>
      </c>
      <c r="D402" s="787" t="s">
        <v>54</v>
      </c>
      <c r="E402" s="787" t="s">
        <v>55</v>
      </c>
      <c r="F402" s="798" t="s">
        <v>1313</v>
      </c>
      <c r="G402" s="787" t="s">
        <v>543</v>
      </c>
      <c r="H402" s="787" t="s">
        <v>258</v>
      </c>
    </row>
    <row r="403" spans="1:8" ht="12.9" customHeight="1">
      <c r="A403" s="781">
        <f t="shared" si="6"/>
        <v>380</v>
      </c>
      <c r="B403" s="800">
        <v>5</v>
      </c>
      <c r="C403" s="800" t="s">
        <v>1076</v>
      </c>
      <c r="D403" s="787" t="s">
        <v>157</v>
      </c>
      <c r="E403" s="787" t="s">
        <v>143</v>
      </c>
      <c r="F403" s="798" t="s">
        <v>1313</v>
      </c>
      <c r="G403" s="787" t="s">
        <v>549</v>
      </c>
      <c r="H403" s="787" t="s">
        <v>1077</v>
      </c>
    </row>
    <row r="404" spans="1:8" ht="12.9" customHeight="1">
      <c r="A404" s="781">
        <f t="shared" si="6"/>
        <v>381</v>
      </c>
      <c r="B404" s="800">
        <v>6</v>
      </c>
      <c r="C404" s="800" t="s">
        <v>1083</v>
      </c>
      <c r="D404" s="787" t="s">
        <v>157</v>
      </c>
      <c r="E404" s="787" t="s">
        <v>143</v>
      </c>
      <c r="F404" s="798" t="s">
        <v>1313</v>
      </c>
      <c r="G404" s="787" t="s">
        <v>549</v>
      </c>
      <c r="H404" s="787" t="s">
        <v>1077</v>
      </c>
    </row>
    <row r="405" spans="1:8" ht="12.9" customHeight="1">
      <c r="A405" s="781">
        <f t="shared" si="6"/>
        <v>382</v>
      </c>
      <c r="B405" s="800">
        <v>7</v>
      </c>
      <c r="C405" s="800" t="s">
        <v>1081</v>
      </c>
      <c r="D405" s="787" t="s">
        <v>248</v>
      </c>
      <c r="E405" s="787" t="s">
        <v>143</v>
      </c>
      <c r="F405" s="798" t="s">
        <v>1313</v>
      </c>
      <c r="G405" s="787" t="s">
        <v>549</v>
      </c>
      <c r="H405" s="787" t="s">
        <v>1077</v>
      </c>
    </row>
    <row r="406" spans="1:8" ht="12.9" customHeight="1">
      <c r="A406" s="781">
        <f t="shared" si="6"/>
        <v>383</v>
      </c>
      <c r="B406" s="800">
        <v>8</v>
      </c>
      <c r="C406" s="800" t="s">
        <v>1088</v>
      </c>
      <c r="D406" s="787" t="s">
        <v>184</v>
      </c>
      <c r="E406" s="787" t="s">
        <v>143</v>
      </c>
      <c r="F406" s="798" t="s">
        <v>1313</v>
      </c>
      <c r="G406" s="787" t="s">
        <v>1342</v>
      </c>
      <c r="H406" s="787" t="s">
        <v>1052</v>
      </c>
    </row>
    <row r="407" spans="1:8" ht="12.9" customHeight="1">
      <c r="A407" s="781">
        <f t="shared" si="6"/>
        <v>384</v>
      </c>
      <c r="B407" s="800">
        <v>9</v>
      </c>
      <c r="C407" s="800" t="s">
        <v>1086</v>
      </c>
      <c r="D407" s="787" t="s">
        <v>556</v>
      </c>
      <c r="E407" s="787" t="s">
        <v>143</v>
      </c>
      <c r="F407" s="798" t="s">
        <v>1313</v>
      </c>
      <c r="G407" s="787" t="s">
        <v>1342</v>
      </c>
      <c r="H407" s="787" t="s">
        <v>1052</v>
      </c>
    </row>
    <row r="408" spans="1:8" ht="12.9" customHeight="1">
      <c r="A408" s="781">
        <f t="shared" si="6"/>
        <v>385</v>
      </c>
      <c r="B408" s="800">
        <v>10</v>
      </c>
      <c r="C408" s="800" t="s">
        <v>1089</v>
      </c>
      <c r="D408" s="787" t="s">
        <v>184</v>
      </c>
      <c r="E408" s="787" t="s">
        <v>143</v>
      </c>
      <c r="F408" s="798" t="s">
        <v>1313</v>
      </c>
      <c r="G408" s="787" t="s">
        <v>1342</v>
      </c>
      <c r="H408" s="787" t="s">
        <v>1052</v>
      </c>
    </row>
    <row r="409" spans="1:8" ht="12.9" customHeight="1">
      <c r="A409" s="781">
        <f t="shared" si="6"/>
        <v>386</v>
      </c>
      <c r="B409" s="800">
        <v>11</v>
      </c>
      <c r="C409" s="800" t="s">
        <v>1050</v>
      </c>
      <c r="D409" s="787" t="s">
        <v>157</v>
      </c>
      <c r="E409" s="787" t="s">
        <v>143</v>
      </c>
      <c r="F409" s="798" t="s">
        <v>1313</v>
      </c>
      <c r="G409" s="787" t="s">
        <v>1342</v>
      </c>
      <c r="H409" s="787" t="s">
        <v>1052</v>
      </c>
    </row>
    <row r="410" spans="1:8" ht="12.9" customHeight="1">
      <c r="A410" s="781">
        <f t="shared" si="6"/>
        <v>387</v>
      </c>
      <c r="B410" s="800">
        <v>12</v>
      </c>
      <c r="C410" s="800" t="s">
        <v>1063</v>
      </c>
      <c r="D410" s="787" t="s">
        <v>184</v>
      </c>
      <c r="E410" s="787" t="s">
        <v>143</v>
      </c>
      <c r="F410" s="798" t="s">
        <v>1313</v>
      </c>
      <c r="G410" s="787" t="s">
        <v>1342</v>
      </c>
      <c r="H410" s="787" t="s">
        <v>1052</v>
      </c>
    </row>
    <row r="411" spans="1:8" ht="12.9" customHeight="1">
      <c r="A411" s="781">
        <f t="shared" si="6"/>
        <v>388</v>
      </c>
      <c r="B411" s="800">
        <v>13</v>
      </c>
      <c r="C411" s="800" t="s">
        <v>1070</v>
      </c>
      <c r="D411" s="787" t="s">
        <v>184</v>
      </c>
      <c r="E411" s="787" t="s">
        <v>143</v>
      </c>
      <c r="F411" s="798" t="s">
        <v>1313</v>
      </c>
      <c r="G411" s="787" t="s">
        <v>1342</v>
      </c>
      <c r="H411" s="787" t="s">
        <v>1052</v>
      </c>
    </row>
    <row r="412" spans="1:8" ht="12.9" customHeight="1">
      <c r="A412" s="781">
        <f t="shared" si="6"/>
        <v>389</v>
      </c>
      <c r="B412" s="800">
        <v>14</v>
      </c>
      <c r="C412" s="787" t="s">
        <v>286</v>
      </c>
      <c r="D412" s="787" t="s">
        <v>912</v>
      </c>
      <c r="E412" s="787" t="s">
        <v>55</v>
      </c>
      <c r="F412" s="798" t="s">
        <v>1313</v>
      </c>
      <c r="G412" s="787" t="s">
        <v>581</v>
      </c>
      <c r="H412" s="787" t="s">
        <v>258</v>
      </c>
    </row>
    <row r="413" spans="1:8" ht="12.9" customHeight="1">
      <c r="A413" s="781">
        <f t="shared" si="6"/>
        <v>390</v>
      </c>
      <c r="B413" s="800">
        <v>15</v>
      </c>
      <c r="C413" s="787" t="s">
        <v>1057</v>
      </c>
      <c r="D413" s="787" t="s">
        <v>1058</v>
      </c>
      <c r="E413" s="787" t="s">
        <v>143</v>
      </c>
      <c r="F413" s="798" t="s">
        <v>1313</v>
      </c>
      <c r="G413" s="787" t="s">
        <v>590</v>
      </c>
      <c r="H413" s="787" t="s">
        <v>1049</v>
      </c>
    </row>
    <row r="414" spans="1:8" ht="12.9" customHeight="1">
      <c r="A414" s="781">
        <f t="shared" si="6"/>
        <v>391</v>
      </c>
      <c r="B414" s="800">
        <v>16</v>
      </c>
      <c r="C414" s="787" t="s">
        <v>1053</v>
      </c>
      <c r="D414" s="787" t="s">
        <v>157</v>
      </c>
      <c r="E414" s="787" t="s">
        <v>143</v>
      </c>
      <c r="F414" s="798" t="s">
        <v>1313</v>
      </c>
      <c r="G414" s="787" t="s">
        <v>590</v>
      </c>
      <c r="H414" s="787" t="s">
        <v>1049</v>
      </c>
    </row>
    <row r="415" spans="1:8" ht="12.9" customHeight="1">
      <c r="A415" s="781">
        <f t="shared" si="6"/>
        <v>392</v>
      </c>
      <c r="B415" s="800">
        <v>17</v>
      </c>
      <c r="C415" s="787" t="s">
        <v>1041</v>
      </c>
      <c r="D415" s="787" t="s">
        <v>184</v>
      </c>
      <c r="E415" s="787" t="s">
        <v>143</v>
      </c>
      <c r="F415" s="798" t="s">
        <v>1313</v>
      </c>
      <c r="G415" s="787" t="s">
        <v>590</v>
      </c>
      <c r="H415" s="787" t="s">
        <v>1049</v>
      </c>
    </row>
    <row r="416" spans="1:8" ht="12.9" customHeight="1">
      <c r="A416" s="781">
        <f t="shared" si="6"/>
        <v>393</v>
      </c>
      <c r="B416" s="800">
        <v>18</v>
      </c>
      <c r="C416" s="787" t="s">
        <v>1047</v>
      </c>
      <c r="D416" s="787" t="s">
        <v>184</v>
      </c>
      <c r="E416" s="787" t="s">
        <v>143</v>
      </c>
      <c r="F416" s="798" t="s">
        <v>1313</v>
      </c>
      <c r="G416" s="787" t="s">
        <v>590</v>
      </c>
      <c r="H416" s="787" t="s">
        <v>1049</v>
      </c>
    </row>
    <row r="417" spans="1:8" ht="12.9" customHeight="1">
      <c r="A417" s="781">
        <f t="shared" si="6"/>
        <v>394</v>
      </c>
      <c r="B417" s="800">
        <v>19</v>
      </c>
      <c r="C417" s="796" t="s">
        <v>1929</v>
      </c>
      <c r="D417" s="796" t="s">
        <v>82</v>
      </c>
      <c r="E417" s="796" t="s">
        <v>393</v>
      </c>
      <c r="F417" s="796" t="s">
        <v>2474</v>
      </c>
      <c r="G417" s="806">
        <v>45663</v>
      </c>
      <c r="H417" s="796" t="s">
        <v>2461</v>
      </c>
    </row>
    <row r="418" spans="1:8" ht="12.9" customHeight="1">
      <c r="A418" s="781">
        <f t="shared" si="6"/>
        <v>395</v>
      </c>
      <c r="B418" s="800">
        <v>20</v>
      </c>
      <c r="C418" s="796" t="s">
        <v>1213</v>
      </c>
      <c r="D418" s="796" t="s">
        <v>54</v>
      </c>
      <c r="E418" s="796" t="s">
        <v>393</v>
      </c>
      <c r="F418" s="796" t="s">
        <v>2474</v>
      </c>
      <c r="G418" s="806">
        <v>45661</v>
      </c>
      <c r="H418" s="796" t="s">
        <v>2472</v>
      </c>
    </row>
    <row r="419" spans="1:8" ht="12.9" customHeight="1">
      <c r="A419" s="781">
        <f t="shared" si="6"/>
        <v>396</v>
      </c>
      <c r="B419" s="800">
        <v>21</v>
      </c>
      <c r="C419" s="796" t="s">
        <v>1223</v>
      </c>
      <c r="D419" s="796" t="s">
        <v>64</v>
      </c>
      <c r="E419" s="796" t="s">
        <v>101</v>
      </c>
      <c r="F419" s="796" t="s">
        <v>2475</v>
      </c>
      <c r="G419" s="806">
        <v>45667</v>
      </c>
      <c r="H419" s="796" t="s">
        <v>2470</v>
      </c>
    </row>
    <row r="420" spans="1:8" ht="12.9" customHeight="1">
      <c r="A420" s="781">
        <f t="shared" si="6"/>
        <v>397</v>
      </c>
      <c r="B420" s="800">
        <v>22</v>
      </c>
      <c r="C420" s="796" t="s">
        <v>1259</v>
      </c>
      <c r="D420" s="796" t="s">
        <v>64</v>
      </c>
      <c r="E420" s="796" t="s">
        <v>393</v>
      </c>
      <c r="F420" s="796" t="s">
        <v>2474</v>
      </c>
      <c r="G420" s="806"/>
      <c r="H420" s="796" t="s">
        <v>2469</v>
      </c>
    </row>
    <row r="421" spans="1:8" ht="12.9" customHeight="1">
      <c r="A421" s="781">
        <f t="shared" si="6"/>
        <v>398</v>
      </c>
      <c r="B421" s="800">
        <v>23</v>
      </c>
      <c r="C421" s="796" t="s">
        <v>1246</v>
      </c>
      <c r="D421" s="796" t="s">
        <v>270</v>
      </c>
      <c r="E421" s="796" t="s">
        <v>101</v>
      </c>
      <c r="F421" s="796" t="s">
        <v>2475</v>
      </c>
      <c r="G421" s="806"/>
      <c r="H421" s="796" t="s">
        <v>2467</v>
      </c>
    </row>
    <row r="422" spans="1:8" ht="12.9" customHeight="1">
      <c r="A422" s="781">
        <f t="shared" si="6"/>
        <v>399</v>
      </c>
      <c r="B422" s="800">
        <v>24</v>
      </c>
      <c r="C422" s="796" t="s">
        <v>1260</v>
      </c>
      <c r="D422" s="796" t="s">
        <v>82</v>
      </c>
      <c r="E422" s="796" t="s">
        <v>393</v>
      </c>
      <c r="F422" s="796" t="s">
        <v>2474</v>
      </c>
      <c r="G422" s="806"/>
      <c r="H422" s="796" t="s">
        <v>2469</v>
      </c>
    </row>
    <row r="423" spans="1:8" ht="12.9" customHeight="1">
      <c r="A423" s="781">
        <f t="shared" si="6"/>
        <v>400</v>
      </c>
      <c r="B423" s="800">
        <v>25</v>
      </c>
      <c r="C423" s="796" t="s">
        <v>1251</v>
      </c>
      <c r="D423" s="796" t="s">
        <v>231</v>
      </c>
      <c r="E423" s="796" t="s">
        <v>393</v>
      </c>
      <c r="F423" s="796" t="s">
        <v>2474</v>
      </c>
      <c r="G423" s="806"/>
      <c r="H423" s="796" t="s">
        <v>2467</v>
      </c>
    </row>
    <row r="424" spans="1:8" ht="12.9" customHeight="1">
      <c r="A424" s="781">
        <f t="shared" si="6"/>
        <v>401</v>
      </c>
      <c r="B424" s="800">
        <v>26</v>
      </c>
      <c r="C424" s="796" t="s">
        <v>2069</v>
      </c>
      <c r="D424" s="796" t="s">
        <v>64</v>
      </c>
      <c r="E424" s="796" t="s">
        <v>393</v>
      </c>
      <c r="F424" s="796" t="s">
        <v>2474</v>
      </c>
      <c r="G424" s="806"/>
      <c r="H424" s="796" t="s">
        <v>2467</v>
      </c>
    </row>
    <row r="425" spans="1:8" ht="12.9" customHeight="1">
      <c r="A425" s="781">
        <f t="shared" si="6"/>
        <v>402</v>
      </c>
      <c r="B425" s="800">
        <v>27</v>
      </c>
      <c r="C425" s="796" t="s">
        <v>1253</v>
      </c>
      <c r="D425" s="796" t="s">
        <v>82</v>
      </c>
      <c r="E425" s="796" t="s">
        <v>55</v>
      </c>
      <c r="F425" s="796" t="s">
        <v>2474</v>
      </c>
      <c r="G425" s="806"/>
      <c r="H425" s="796" t="s">
        <v>2467</v>
      </c>
    </row>
    <row r="426" spans="1:8" ht="12.9" customHeight="1">
      <c r="A426" s="781">
        <f t="shared" si="6"/>
        <v>403</v>
      </c>
      <c r="B426" s="800">
        <v>28</v>
      </c>
      <c r="C426" s="796" t="s">
        <v>1267</v>
      </c>
      <c r="D426" s="796" t="s">
        <v>916</v>
      </c>
      <c r="E426" s="796" t="s">
        <v>393</v>
      </c>
      <c r="F426" s="796" t="s">
        <v>2474</v>
      </c>
      <c r="G426" s="806"/>
      <c r="H426" s="796" t="s">
        <v>2460</v>
      </c>
    </row>
    <row r="427" spans="1:8" ht="12.9" customHeight="1">
      <c r="A427" s="781">
        <f t="shared" si="6"/>
        <v>404</v>
      </c>
      <c r="B427" s="800">
        <v>29</v>
      </c>
      <c r="C427" s="796" t="s">
        <v>1254</v>
      </c>
      <c r="D427" s="796" t="s">
        <v>82</v>
      </c>
      <c r="E427" s="796" t="s">
        <v>393</v>
      </c>
      <c r="F427" s="796" t="s">
        <v>2474</v>
      </c>
      <c r="G427" s="806"/>
      <c r="H427" s="796" t="s">
        <v>2467</v>
      </c>
    </row>
    <row r="428" spans="1:8" ht="12.9" customHeight="1">
      <c r="A428" s="781">
        <f t="shared" si="6"/>
        <v>405</v>
      </c>
      <c r="B428" s="800">
        <v>30</v>
      </c>
      <c r="C428" s="796" t="s">
        <v>1256</v>
      </c>
      <c r="D428" s="796" t="s">
        <v>270</v>
      </c>
      <c r="E428" s="796" t="s">
        <v>393</v>
      </c>
      <c r="F428" s="796" t="s">
        <v>2474</v>
      </c>
      <c r="G428" s="806"/>
      <c r="H428" s="796" t="s">
        <v>2467</v>
      </c>
    </row>
    <row r="429" spans="1:8" ht="12.9" customHeight="1">
      <c r="A429" s="781">
        <f t="shared" si="6"/>
        <v>406</v>
      </c>
      <c r="B429" s="800">
        <v>31</v>
      </c>
      <c r="C429" s="796" t="s">
        <v>1262</v>
      </c>
      <c r="D429" s="796" t="s">
        <v>270</v>
      </c>
      <c r="E429" s="796" t="s">
        <v>393</v>
      </c>
      <c r="F429" s="796" t="s">
        <v>2474</v>
      </c>
      <c r="G429" s="806"/>
      <c r="H429" s="796" t="s">
        <v>2469</v>
      </c>
    </row>
    <row r="430" spans="1:8" ht="12.9" customHeight="1">
      <c r="A430" s="781">
        <f t="shared" si="6"/>
        <v>407</v>
      </c>
      <c r="B430" s="800">
        <v>32</v>
      </c>
      <c r="C430" s="796" t="s">
        <v>2363</v>
      </c>
      <c r="D430" s="796" t="s">
        <v>1016</v>
      </c>
      <c r="E430" s="796" t="s">
        <v>101</v>
      </c>
      <c r="F430" s="796" t="s">
        <v>2475</v>
      </c>
      <c r="G430" s="806"/>
      <c r="H430" s="796" t="s">
        <v>2470</v>
      </c>
    </row>
    <row r="431" spans="1:8" ht="12.9" customHeight="1">
      <c r="A431" s="781">
        <f t="shared" si="6"/>
        <v>408</v>
      </c>
      <c r="B431" s="800">
        <v>33</v>
      </c>
      <c r="C431" s="796" t="s">
        <v>2057</v>
      </c>
      <c r="D431" s="796" t="s">
        <v>54</v>
      </c>
      <c r="E431" s="796" t="s">
        <v>101</v>
      </c>
      <c r="F431" s="796" t="s">
        <v>2475</v>
      </c>
      <c r="G431" s="806"/>
      <c r="H431" s="796" t="s">
        <v>2460</v>
      </c>
    </row>
    <row r="432" spans="1:8" ht="12.9" customHeight="1">
      <c r="A432" s="781">
        <f t="shared" si="6"/>
        <v>409</v>
      </c>
      <c r="B432" s="800">
        <v>34</v>
      </c>
      <c r="C432" s="796" t="s">
        <v>2372</v>
      </c>
      <c r="D432" s="796" t="s">
        <v>82</v>
      </c>
      <c r="E432" s="796" t="s">
        <v>393</v>
      </c>
      <c r="F432" s="796" t="s">
        <v>2474</v>
      </c>
      <c r="G432" s="806"/>
      <c r="H432" s="796" t="s">
        <v>2472</v>
      </c>
    </row>
    <row r="433" spans="1:8" ht="12.9" customHeight="1">
      <c r="A433" s="781"/>
      <c r="B433" s="799" t="s">
        <v>17</v>
      </c>
      <c r="C433" s="787"/>
      <c r="D433" s="787"/>
      <c r="E433" s="787"/>
      <c r="F433" s="787"/>
      <c r="G433" s="787"/>
      <c r="H433" s="787"/>
    </row>
    <row r="434" spans="1:8" ht="12.9" customHeight="1">
      <c r="A434" s="781">
        <v>410</v>
      </c>
      <c r="B434" s="787">
        <v>1</v>
      </c>
      <c r="C434" s="787" t="s">
        <v>171</v>
      </c>
      <c r="D434" s="787" t="s">
        <v>82</v>
      </c>
      <c r="E434" s="787" t="s">
        <v>55</v>
      </c>
      <c r="F434" s="787" t="s">
        <v>1313</v>
      </c>
      <c r="G434" s="787" t="s">
        <v>614</v>
      </c>
      <c r="H434" s="787" t="s">
        <v>1343</v>
      </c>
    </row>
    <row r="435" spans="1:8" ht="12.9" customHeight="1">
      <c r="A435" s="781">
        <f t="shared" si="6"/>
        <v>411</v>
      </c>
      <c r="B435" s="787">
        <v>2</v>
      </c>
      <c r="C435" s="787" t="s">
        <v>192</v>
      </c>
      <c r="D435" s="787" t="s">
        <v>82</v>
      </c>
      <c r="E435" s="787" t="s">
        <v>55</v>
      </c>
      <c r="F435" s="787" t="s">
        <v>1313</v>
      </c>
      <c r="G435" s="787" t="s">
        <v>614</v>
      </c>
      <c r="H435" s="787" t="s">
        <v>1343</v>
      </c>
    </row>
    <row r="436" spans="1:8" ht="12.9" customHeight="1">
      <c r="A436" s="781">
        <f t="shared" si="6"/>
        <v>412</v>
      </c>
      <c r="B436" s="787">
        <v>3</v>
      </c>
      <c r="C436" s="787" t="s">
        <v>145</v>
      </c>
      <c r="D436" s="787" t="s">
        <v>64</v>
      </c>
      <c r="E436" s="787" t="s">
        <v>55</v>
      </c>
      <c r="F436" s="787" t="s">
        <v>1313</v>
      </c>
      <c r="G436" s="787" t="s">
        <v>614</v>
      </c>
      <c r="H436" s="787" t="s">
        <v>1343</v>
      </c>
    </row>
    <row r="437" spans="1:8" ht="12.9" customHeight="1">
      <c r="A437" s="781">
        <f t="shared" si="6"/>
        <v>413</v>
      </c>
      <c r="B437" s="787">
        <v>4</v>
      </c>
      <c r="C437" s="787" t="s">
        <v>161</v>
      </c>
      <c r="D437" s="787" t="s">
        <v>64</v>
      </c>
      <c r="E437" s="787" t="s">
        <v>55</v>
      </c>
      <c r="F437" s="787" t="s">
        <v>1313</v>
      </c>
      <c r="G437" s="787" t="s">
        <v>614</v>
      </c>
      <c r="H437" s="787" t="s">
        <v>1343</v>
      </c>
    </row>
    <row r="438" spans="1:8" ht="12.9" customHeight="1">
      <c r="A438" s="781">
        <f t="shared" si="6"/>
        <v>414</v>
      </c>
      <c r="B438" s="787">
        <v>5</v>
      </c>
      <c r="C438" s="787" t="s">
        <v>1109</v>
      </c>
      <c r="D438" s="787" t="s">
        <v>82</v>
      </c>
      <c r="E438" s="787" t="s">
        <v>143</v>
      </c>
      <c r="F438" s="787" t="s">
        <v>1313</v>
      </c>
      <c r="G438" s="787" t="s">
        <v>2233</v>
      </c>
      <c r="H438" s="787" t="s">
        <v>1343</v>
      </c>
    </row>
    <row r="439" spans="1:8" ht="12.9" customHeight="1">
      <c r="A439" s="781">
        <f t="shared" si="6"/>
        <v>415</v>
      </c>
      <c r="B439" s="787">
        <v>6</v>
      </c>
      <c r="C439" s="787" t="s">
        <v>578</v>
      </c>
      <c r="D439" s="787" t="s">
        <v>54</v>
      </c>
      <c r="E439" s="787" t="s">
        <v>587</v>
      </c>
      <c r="F439" s="787" t="s">
        <v>1320</v>
      </c>
      <c r="G439" s="787" t="s">
        <v>2233</v>
      </c>
      <c r="H439" s="787" t="s">
        <v>258</v>
      </c>
    </row>
    <row r="440" spans="1:8" ht="12.9" customHeight="1">
      <c r="A440" s="781">
        <f t="shared" si="6"/>
        <v>416</v>
      </c>
      <c r="B440" s="787">
        <v>7</v>
      </c>
      <c r="C440" s="787" t="s">
        <v>1110</v>
      </c>
      <c r="D440" s="787" t="s">
        <v>900</v>
      </c>
      <c r="E440" s="787" t="s">
        <v>143</v>
      </c>
      <c r="F440" s="787" t="s">
        <v>1313</v>
      </c>
      <c r="G440" s="787" t="s">
        <v>2249</v>
      </c>
      <c r="H440" s="787" t="s">
        <v>511</v>
      </c>
    </row>
    <row r="441" spans="1:8" ht="12.9" customHeight="1">
      <c r="A441" s="781">
        <f t="shared" si="6"/>
        <v>417</v>
      </c>
      <c r="B441" s="787">
        <v>8</v>
      </c>
      <c r="C441" s="787" t="s">
        <v>2099</v>
      </c>
      <c r="D441" s="787" t="s">
        <v>82</v>
      </c>
      <c r="E441" s="787" t="s">
        <v>143</v>
      </c>
      <c r="F441" s="787" t="s">
        <v>1313</v>
      </c>
      <c r="G441" s="787" t="s">
        <v>2252</v>
      </c>
      <c r="H441" s="787" t="s">
        <v>511</v>
      </c>
    </row>
    <row r="442" spans="1:8" ht="12.9" customHeight="1">
      <c r="A442" s="781">
        <f t="shared" si="6"/>
        <v>418</v>
      </c>
      <c r="B442" s="787">
        <v>9</v>
      </c>
      <c r="C442" s="800" t="s">
        <v>477</v>
      </c>
      <c r="D442" s="787" t="s">
        <v>82</v>
      </c>
      <c r="E442" s="787" t="s">
        <v>55</v>
      </c>
      <c r="F442" s="787" t="s">
        <v>1313</v>
      </c>
      <c r="G442" s="787" t="s">
        <v>2260</v>
      </c>
      <c r="H442" s="787" t="s">
        <v>258</v>
      </c>
    </row>
    <row r="443" spans="1:8" ht="12.9" customHeight="1">
      <c r="A443" s="781">
        <f t="shared" si="6"/>
        <v>419</v>
      </c>
      <c r="B443" s="787">
        <v>10</v>
      </c>
      <c r="C443" s="800" t="s">
        <v>163</v>
      </c>
      <c r="D443" s="787" t="s">
        <v>486</v>
      </c>
      <c r="E443" s="787" t="s">
        <v>55</v>
      </c>
      <c r="F443" s="787" t="s">
        <v>1313</v>
      </c>
      <c r="G443" s="787" t="s">
        <v>2260</v>
      </c>
      <c r="H443" s="787" t="s">
        <v>258</v>
      </c>
    </row>
    <row r="444" spans="1:8" ht="12.9" customHeight="1">
      <c r="A444" s="781">
        <f t="shared" si="6"/>
        <v>420</v>
      </c>
      <c r="B444" s="787">
        <v>11</v>
      </c>
      <c r="C444" s="800" t="s">
        <v>204</v>
      </c>
      <c r="D444" s="787" t="s">
        <v>82</v>
      </c>
      <c r="E444" s="787" t="s">
        <v>55</v>
      </c>
      <c r="F444" s="787" t="s">
        <v>1313</v>
      </c>
      <c r="G444" s="787" t="s">
        <v>2260</v>
      </c>
      <c r="H444" s="787" t="s">
        <v>258</v>
      </c>
    </row>
    <row r="445" spans="1:8" ht="12.9" customHeight="1">
      <c r="A445" s="781">
        <f t="shared" si="6"/>
        <v>421</v>
      </c>
      <c r="B445" s="787">
        <v>12</v>
      </c>
      <c r="C445" s="800" t="s">
        <v>1082</v>
      </c>
      <c r="D445" s="787" t="s">
        <v>184</v>
      </c>
      <c r="E445" s="787" t="s">
        <v>143</v>
      </c>
      <c r="F445" s="787" t="s">
        <v>1313</v>
      </c>
      <c r="G445" s="787" t="s">
        <v>2266</v>
      </c>
      <c r="H445" s="787" t="s">
        <v>511</v>
      </c>
    </row>
    <row r="446" spans="1:8" ht="12.9" customHeight="1">
      <c r="A446" s="781">
        <f t="shared" si="6"/>
        <v>422</v>
      </c>
      <c r="B446" s="787">
        <v>13</v>
      </c>
      <c r="C446" s="800" t="s">
        <v>1074</v>
      </c>
      <c r="D446" s="787" t="s">
        <v>184</v>
      </c>
      <c r="E446" s="787" t="s">
        <v>143</v>
      </c>
      <c r="F446" s="787" t="s">
        <v>1313</v>
      </c>
      <c r="G446" s="787" t="s">
        <v>2266</v>
      </c>
      <c r="H446" s="787" t="s">
        <v>511</v>
      </c>
    </row>
    <row r="447" spans="1:8" ht="12.9" customHeight="1">
      <c r="A447" s="781">
        <f t="shared" si="6"/>
        <v>423</v>
      </c>
      <c r="B447" s="787">
        <v>14</v>
      </c>
      <c r="C447" s="800" t="s">
        <v>1103</v>
      </c>
      <c r="D447" s="787" t="s">
        <v>1104</v>
      </c>
      <c r="E447" s="787" t="s">
        <v>143</v>
      </c>
      <c r="F447" s="787" t="s">
        <v>1313</v>
      </c>
      <c r="G447" s="787" t="s">
        <v>2272</v>
      </c>
      <c r="H447" s="787" t="s">
        <v>1049</v>
      </c>
    </row>
    <row r="448" spans="1:8" ht="12.9" customHeight="1">
      <c r="A448" s="781">
        <f t="shared" si="6"/>
        <v>424</v>
      </c>
      <c r="B448" s="787">
        <v>15</v>
      </c>
      <c r="C448" s="800" t="s">
        <v>1112</v>
      </c>
      <c r="D448" s="787" t="s">
        <v>184</v>
      </c>
      <c r="E448" s="787" t="s">
        <v>143</v>
      </c>
      <c r="F448" s="787" t="s">
        <v>1313</v>
      </c>
      <c r="G448" s="787" t="s">
        <v>2272</v>
      </c>
      <c r="H448" s="787" t="s">
        <v>1077</v>
      </c>
    </row>
    <row r="449" spans="1:8" ht="12.9" customHeight="1">
      <c r="A449" s="781">
        <f t="shared" si="6"/>
        <v>425</v>
      </c>
      <c r="B449" s="787">
        <v>16</v>
      </c>
      <c r="C449" s="800" t="s">
        <v>1111</v>
      </c>
      <c r="D449" s="787" t="s">
        <v>248</v>
      </c>
      <c r="E449" s="787" t="s">
        <v>143</v>
      </c>
      <c r="F449" s="787" t="s">
        <v>1313</v>
      </c>
      <c r="G449" s="787" t="s">
        <v>2272</v>
      </c>
      <c r="H449" s="787" t="s">
        <v>1077</v>
      </c>
    </row>
    <row r="450" spans="1:8" ht="12.9" customHeight="1">
      <c r="A450" s="781">
        <f t="shared" si="6"/>
        <v>426</v>
      </c>
      <c r="B450" s="787">
        <v>17</v>
      </c>
      <c r="C450" s="796" t="s">
        <v>1208</v>
      </c>
      <c r="D450" s="796" t="s">
        <v>231</v>
      </c>
      <c r="E450" s="796" t="s">
        <v>55</v>
      </c>
      <c r="F450" s="796" t="s">
        <v>2474</v>
      </c>
      <c r="G450" s="787"/>
      <c r="H450" s="796" t="s">
        <v>2461</v>
      </c>
    </row>
    <row r="451" spans="1:8" ht="12.9" customHeight="1">
      <c r="A451" s="781">
        <f t="shared" si="6"/>
        <v>427</v>
      </c>
      <c r="B451" s="787">
        <v>18</v>
      </c>
      <c r="C451" s="796" t="s">
        <v>2374</v>
      </c>
      <c r="D451" s="796" t="s">
        <v>54</v>
      </c>
      <c r="E451" s="796" t="s">
        <v>393</v>
      </c>
      <c r="F451" s="796" t="s">
        <v>2474</v>
      </c>
      <c r="G451" s="787"/>
      <c r="H451" s="796" t="s">
        <v>2461</v>
      </c>
    </row>
    <row r="452" spans="1:8" ht="12.9" customHeight="1">
      <c r="A452" s="781">
        <f t="shared" si="6"/>
        <v>428</v>
      </c>
      <c r="B452" s="787">
        <v>19</v>
      </c>
      <c r="C452" s="796" t="s">
        <v>2364</v>
      </c>
      <c r="D452" s="796" t="s">
        <v>82</v>
      </c>
      <c r="E452" s="796" t="s">
        <v>55</v>
      </c>
      <c r="F452" s="796" t="s">
        <v>2474</v>
      </c>
      <c r="G452" s="787"/>
      <c r="H452" s="796" t="s">
        <v>2470</v>
      </c>
    </row>
    <row r="453" spans="1:8" ht="12.9" customHeight="1">
      <c r="A453" s="781">
        <f t="shared" si="6"/>
        <v>429</v>
      </c>
      <c r="B453" s="787">
        <v>20</v>
      </c>
      <c r="C453" s="796" t="s">
        <v>2365</v>
      </c>
      <c r="D453" s="796" t="s">
        <v>54</v>
      </c>
      <c r="E453" s="796" t="s">
        <v>55</v>
      </c>
      <c r="F453" s="796" t="s">
        <v>2474</v>
      </c>
      <c r="G453" s="787"/>
      <c r="H453" s="796" t="s">
        <v>2470</v>
      </c>
    </row>
    <row r="454" spans="1:8" ht="12.9" customHeight="1">
      <c r="A454" s="781">
        <f t="shared" si="6"/>
        <v>430</v>
      </c>
      <c r="B454" s="787">
        <v>21</v>
      </c>
      <c r="C454" s="796" t="s">
        <v>2373</v>
      </c>
      <c r="D454" s="796" t="s">
        <v>64</v>
      </c>
      <c r="E454" s="796" t="s">
        <v>55</v>
      </c>
      <c r="F454" s="796" t="s">
        <v>2474</v>
      </c>
      <c r="G454" s="787"/>
      <c r="H454" s="796" t="s">
        <v>2472</v>
      </c>
    </row>
    <row r="455" spans="1:8" ht="12.9" customHeight="1">
      <c r="A455" s="781">
        <f t="shared" si="6"/>
        <v>431</v>
      </c>
      <c r="B455" s="787">
        <v>22</v>
      </c>
      <c r="C455" s="796" t="s">
        <v>1928</v>
      </c>
      <c r="D455" s="796" t="s">
        <v>1016</v>
      </c>
      <c r="E455" s="796" t="s">
        <v>55</v>
      </c>
      <c r="F455" s="796" t="s">
        <v>2474</v>
      </c>
      <c r="G455" s="787"/>
      <c r="H455" s="796" t="s">
        <v>2470</v>
      </c>
    </row>
    <row r="456" spans="1:8" ht="12.9" customHeight="1">
      <c r="A456" s="781">
        <f t="shared" si="6"/>
        <v>432</v>
      </c>
      <c r="B456" s="787">
        <v>23</v>
      </c>
      <c r="C456" s="796" t="s">
        <v>2375</v>
      </c>
      <c r="D456" s="796" t="s">
        <v>82</v>
      </c>
      <c r="E456" s="796" t="s">
        <v>143</v>
      </c>
      <c r="F456" s="796" t="s">
        <v>2474</v>
      </c>
      <c r="G456" s="787"/>
      <c r="H456" s="796" t="s">
        <v>2461</v>
      </c>
    </row>
    <row r="457" spans="1:8" ht="12.9" customHeight="1">
      <c r="A457" s="781">
        <f t="shared" ref="A457:A476" si="7">A456+1</f>
        <v>433</v>
      </c>
      <c r="B457" s="787">
        <v>24</v>
      </c>
      <c r="C457" s="796" t="s">
        <v>1258</v>
      </c>
      <c r="D457" s="796" t="s">
        <v>64</v>
      </c>
      <c r="E457" s="796" t="s">
        <v>143</v>
      </c>
      <c r="F457" s="796" t="s">
        <v>2474</v>
      </c>
      <c r="G457" s="787"/>
      <c r="H457" s="796" t="s">
        <v>2469</v>
      </c>
    </row>
    <row r="458" spans="1:8" ht="12.9" customHeight="1">
      <c r="A458" s="781"/>
      <c r="B458" s="890" t="s">
        <v>2279</v>
      </c>
      <c r="C458" s="805"/>
      <c r="D458" s="805"/>
      <c r="E458" s="805"/>
      <c r="F458" s="805"/>
      <c r="G458" s="787"/>
      <c r="H458" s="787"/>
    </row>
    <row r="459" spans="1:8" ht="12.9" customHeight="1">
      <c r="A459" s="781">
        <v>434</v>
      </c>
      <c r="B459" s="787">
        <v>1</v>
      </c>
      <c r="C459" s="787" t="s">
        <v>1282</v>
      </c>
      <c r="D459" s="787" t="s">
        <v>2273</v>
      </c>
      <c r="E459" s="787" t="s">
        <v>143</v>
      </c>
      <c r="F459" s="787" t="s">
        <v>1313</v>
      </c>
      <c r="G459" s="787" t="s">
        <v>2301</v>
      </c>
      <c r="H459" s="787" t="s">
        <v>2236</v>
      </c>
    </row>
    <row r="460" spans="1:8" ht="12.9" customHeight="1">
      <c r="A460" s="781">
        <f t="shared" si="7"/>
        <v>435</v>
      </c>
      <c r="B460" s="787">
        <v>2</v>
      </c>
      <c r="C460" s="787" t="s">
        <v>1101</v>
      </c>
      <c r="D460" s="787" t="s">
        <v>563</v>
      </c>
      <c r="E460" s="787" t="s">
        <v>143</v>
      </c>
      <c r="F460" s="787" t="s">
        <v>1313</v>
      </c>
      <c r="G460" s="787" t="s">
        <v>2301</v>
      </c>
      <c r="H460" s="787" t="s">
        <v>2236</v>
      </c>
    </row>
    <row r="461" spans="1:8" ht="12.9" customHeight="1">
      <c r="A461" s="781">
        <f t="shared" si="7"/>
        <v>436</v>
      </c>
      <c r="B461" s="787">
        <v>3</v>
      </c>
      <c r="C461" s="787" t="s">
        <v>1100</v>
      </c>
      <c r="D461" s="787" t="s">
        <v>203</v>
      </c>
      <c r="E461" s="787" t="s">
        <v>143</v>
      </c>
      <c r="F461" s="787" t="s">
        <v>1313</v>
      </c>
      <c r="G461" s="787" t="s">
        <v>2306</v>
      </c>
      <c r="H461" s="787" t="s">
        <v>838</v>
      </c>
    </row>
    <row r="462" spans="1:8" ht="12.9" customHeight="1">
      <c r="A462" s="781">
        <f t="shared" si="7"/>
        <v>437</v>
      </c>
      <c r="B462" s="787">
        <v>4</v>
      </c>
      <c r="C462" s="787" t="s">
        <v>555</v>
      </c>
      <c r="D462" s="787" t="s">
        <v>2273</v>
      </c>
      <c r="E462" s="787" t="s">
        <v>143</v>
      </c>
      <c r="F462" s="787" t="s">
        <v>1313</v>
      </c>
      <c r="G462" s="787" t="s">
        <v>2312</v>
      </c>
      <c r="H462" s="787" t="s">
        <v>258</v>
      </c>
    </row>
    <row r="463" spans="1:8" ht="12.9" customHeight="1">
      <c r="A463" s="781">
        <f t="shared" si="7"/>
        <v>438</v>
      </c>
      <c r="B463" s="787">
        <v>5</v>
      </c>
      <c r="C463" s="787" t="s">
        <v>1155</v>
      </c>
      <c r="D463" s="787" t="s">
        <v>2273</v>
      </c>
      <c r="E463" s="787" t="s">
        <v>143</v>
      </c>
      <c r="F463" s="787" t="s">
        <v>1313</v>
      </c>
      <c r="G463" s="787" t="s">
        <v>2312</v>
      </c>
      <c r="H463" s="787" t="s">
        <v>258</v>
      </c>
    </row>
    <row r="464" spans="1:8" ht="12.9" customHeight="1">
      <c r="A464" s="781">
        <f t="shared" si="7"/>
        <v>439</v>
      </c>
      <c r="B464" s="787">
        <v>6</v>
      </c>
      <c r="C464" s="787" t="s">
        <v>1113</v>
      </c>
      <c r="D464" s="787" t="s">
        <v>248</v>
      </c>
      <c r="E464" s="787" t="s">
        <v>143</v>
      </c>
      <c r="F464" s="787" t="s">
        <v>1313</v>
      </c>
      <c r="G464" s="787" t="s">
        <v>2312</v>
      </c>
      <c r="H464" s="787" t="s">
        <v>258</v>
      </c>
    </row>
    <row r="465" spans="1:8" ht="12.9" customHeight="1">
      <c r="A465" s="781">
        <f t="shared" si="7"/>
        <v>440</v>
      </c>
      <c r="B465" s="787">
        <v>7</v>
      </c>
      <c r="C465" s="787" t="s">
        <v>1107</v>
      </c>
      <c r="D465" s="787" t="s">
        <v>157</v>
      </c>
      <c r="E465" s="787" t="s">
        <v>143</v>
      </c>
      <c r="F465" s="787" t="s">
        <v>1313</v>
      </c>
      <c r="G465" s="787" t="s">
        <v>2315</v>
      </c>
      <c r="H465" s="787" t="s">
        <v>838</v>
      </c>
    </row>
    <row r="466" spans="1:8" ht="12.9" customHeight="1">
      <c r="A466" s="781">
        <f t="shared" si="7"/>
        <v>441</v>
      </c>
      <c r="B466" s="787">
        <v>8</v>
      </c>
      <c r="C466" s="800" t="s">
        <v>1095</v>
      </c>
      <c r="D466" s="787" t="s">
        <v>612</v>
      </c>
      <c r="E466" s="787" t="s">
        <v>143</v>
      </c>
      <c r="F466" s="787" t="s">
        <v>1313</v>
      </c>
      <c r="G466" s="787" t="s">
        <v>2315</v>
      </c>
      <c r="H466" s="786" t="s">
        <v>838</v>
      </c>
    </row>
    <row r="467" spans="1:8" ht="12.9" customHeight="1">
      <c r="A467" s="781">
        <f t="shared" si="7"/>
        <v>442</v>
      </c>
      <c r="B467" s="787">
        <v>9</v>
      </c>
      <c r="C467" s="800" t="s">
        <v>1281</v>
      </c>
      <c r="D467" s="787" t="s">
        <v>2273</v>
      </c>
      <c r="E467" s="787" t="s">
        <v>143</v>
      </c>
      <c r="F467" s="787" t="s">
        <v>1313</v>
      </c>
      <c r="G467" s="787" t="s">
        <v>2317</v>
      </c>
      <c r="H467" s="786" t="s">
        <v>2236</v>
      </c>
    </row>
    <row r="468" spans="1:8" ht="12.9" customHeight="1">
      <c r="A468" s="781">
        <f t="shared" si="7"/>
        <v>443</v>
      </c>
      <c r="B468" s="787">
        <v>10</v>
      </c>
      <c r="C468" s="800" t="s">
        <v>1066</v>
      </c>
      <c r="D468" s="787" t="s">
        <v>157</v>
      </c>
      <c r="E468" s="787" t="s">
        <v>143</v>
      </c>
      <c r="F468" s="787" t="s">
        <v>1313</v>
      </c>
      <c r="G468" s="787" t="s">
        <v>1065</v>
      </c>
      <c r="H468" s="787"/>
    </row>
    <row r="469" spans="1:8" ht="12.9" customHeight="1">
      <c r="A469" s="781">
        <f t="shared" si="7"/>
        <v>444</v>
      </c>
      <c r="B469" s="787">
        <v>11</v>
      </c>
      <c r="C469" s="787" t="s">
        <v>263</v>
      </c>
      <c r="D469" s="787" t="s">
        <v>517</v>
      </c>
      <c r="E469" s="787" t="s">
        <v>143</v>
      </c>
      <c r="F469" s="787" t="s">
        <v>1313</v>
      </c>
      <c r="G469" s="787" t="s">
        <v>2329</v>
      </c>
      <c r="H469" s="787" t="s">
        <v>258</v>
      </c>
    </row>
    <row r="470" spans="1:8" ht="12.9" customHeight="1">
      <c r="A470" s="781">
        <f t="shared" si="7"/>
        <v>445</v>
      </c>
      <c r="B470" s="787">
        <v>12</v>
      </c>
      <c r="C470" s="800" t="s">
        <v>2050</v>
      </c>
      <c r="D470" s="800" t="str">
        <f>+VLOOKUP(C470,'[1]Visual chart Edit'!$B$7:$C$262,2,FALSE)</f>
        <v>DA+6</v>
      </c>
      <c r="E470" s="800" t="s">
        <v>101</v>
      </c>
      <c r="F470" s="787" t="s">
        <v>2475</v>
      </c>
      <c r="G470" s="787" t="s">
        <v>2329</v>
      </c>
      <c r="H470" s="787" t="s">
        <v>2473</v>
      </c>
    </row>
    <row r="471" spans="1:8" ht="12.9" customHeight="1">
      <c r="A471" s="781">
        <f t="shared" si="7"/>
        <v>446</v>
      </c>
      <c r="B471" s="787">
        <v>13</v>
      </c>
      <c r="C471" s="787" t="s">
        <v>194</v>
      </c>
      <c r="D471" s="787" t="s">
        <v>64</v>
      </c>
      <c r="E471" s="787" t="s">
        <v>55</v>
      </c>
      <c r="F471" s="787" t="s">
        <v>1313</v>
      </c>
      <c r="G471" s="787" t="s">
        <v>2331</v>
      </c>
      <c r="H471" s="787" t="s">
        <v>258</v>
      </c>
    </row>
    <row r="472" spans="1:8" ht="12.9" customHeight="1">
      <c r="A472" s="781">
        <f t="shared" si="7"/>
        <v>447</v>
      </c>
      <c r="B472" s="787">
        <v>14</v>
      </c>
      <c r="C472" s="796" t="s">
        <v>1932</v>
      </c>
      <c r="D472" s="796" t="s">
        <v>82</v>
      </c>
      <c r="E472" s="796" t="s">
        <v>55</v>
      </c>
      <c r="F472" s="796" t="s">
        <v>2474</v>
      </c>
      <c r="G472" s="787"/>
      <c r="H472" s="796" t="s">
        <v>2473</v>
      </c>
    </row>
    <row r="473" spans="1:8" ht="12.9" customHeight="1">
      <c r="A473" s="781">
        <f t="shared" si="7"/>
        <v>448</v>
      </c>
      <c r="B473" s="787">
        <v>15</v>
      </c>
      <c r="C473" s="796" t="s">
        <v>1270</v>
      </c>
      <c r="D473" s="796" t="s">
        <v>64</v>
      </c>
      <c r="E473" s="796" t="s">
        <v>143</v>
      </c>
      <c r="F473" s="796" t="s">
        <v>2474</v>
      </c>
      <c r="G473" s="787"/>
      <c r="H473" s="796" t="s">
        <v>2462</v>
      </c>
    </row>
    <row r="474" spans="1:8" ht="12.9" customHeight="1">
      <c r="A474" s="781">
        <f t="shared" si="7"/>
        <v>449</v>
      </c>
      <c r="B474" s="787">
        <v>16</v>
      </c>
      <c r="C474" s="796" t="s">
        <v>1245</v>
      </c>
      <c r="D474" s="796" t="s">
        <v>54</v>
      </c>
      <c r="E474" s="796" t="s">
        <v>101</v>
      </c>
      <c r="F474" s="796" t="s">
        <v>2475</v>
      </c>
      <c r="G474" s="787"/>
      <c r="H474" s="796" t="s">
        <v>2467</v>
      </c>
    </row>
    <row r="475" spans="1:8" ht="12.9" customHeight="1">
      <c r="A475" s="781">
        <f t="shared" si="7"/>
        <v>450</v>
      </c>
      <c r="B475" s="787">
        <v>17</v>
      </c>
      <c r="C475" s="796" t="s">
        <v>1242</v>
      </c>
      <c r="D475" s="796" t="s">
        <v>122</v>
      </c>
      <c r="E475" s="796" t="s">
        <v>143</v>
      </c>
      <c r="F475" s="796" t="s">
        <v>2474</v>
      </c>
      <c r="G475" s="787"/>
      <c r="H475" s="796" t="s">
        <v>2467</v>
      </c>
    </row>
    <row r="476" spans="1:8" ht="12.9" customHeight="1">
      <c r="A476" s="781">
        <f t="shared" si="7"/>
        <v>451</v>
      </c>
      <c r="B476" s="787">
        <v>18</v>
      </c>
      <c r="C476" s="796" t="s">
        <v>1240</v>
      </c>
      <c r="D476" s="796" t="s">
        <v>54</v>
      </c>
      <c r="E476" s="796" t="s">
        <v>143</v>
      </c>
      <c r="F476" s="796" t="s">
        <v>2474</v>
      </c>
      <c r="G476" s="787"/>
      <c r="H476" s="796" t="s">
        <v>2467</v>
      </c>
    </row>
    <row r="477" spans="1:8" ht="12.9" customHeight="1">
      <c r="B477" s="890" t="s">
        <v>2336</v>
      </c>
    </row>
    <row r="478" spans="1:8" ht="12.9" customHeight="1">
      <c r="A478" s="781">
        <v>452</v>
      </c>
      <c r="B478" s="787">
        <v>1</v>
      </c>
      <c r="C478" s="800" t="s">
        <v>2083</v>
      </c>
      <c r="D478" s="800" t="str">
        <f>+VLOOKUP(C478,'[1]Visual chart Edit'!$B$7:$C$262,2,FALSE)</f>
        <v>DA+3</v>
      </c>
      <c r="E478" s="800" t="s">
        <v>55</v>
      </c>
      <c r="F478" s="800" t="s">
        <v>2474</v>
      </c>
      <c r="G478" s="787" t="s">
        <v>2520</v>
      </c>
      <c r="H478" s="800" t="s">
        <v>2467</v>
      </c>
    </row>
    <row r="479" spans="1:8" ht="12.9" customHeight="1">
      <c r="A479" s="781">
        <v>453</v>
      </c>
      <c r="B479" s="787">
        <v>2</v>
      </c>
      <c r="C479" s="800" t="s">
        <v>1214</v>
      </c>
      <c r="D479" s="800" t="str">
        <f>+VLOOKUP(C479,'[1]Visual chart Edit'!$B$7:$C$262,2,FALSE)</f>
        <v>DA+6</v>
      </c>
      <c r="E479" s="800" t="s">
        <v>393</v>
      </c>
      <c r="F479" s="800" t="s">
        <v>2474</v>
      </c>
      <c r="G479" s="787" t="s">
        <v>2340</v>
      </c>
      <c r="H479" s="800" t="s">
        <v>2473</v>
      </c>
    </row>
    <row r="480" spans="1:8" ht="12.9" customHeight="1">
      <c r="A480" s="781">
        <v>454</v>
      </c>
      <c r="B480" s="787">
        <v>3</v>
      </c>
      <c r="C480" s="800" t="s">
        <v>2080</v>
      </c>
      <c r="D480" s="800" t="s">
        <v>248</v>
      </c>
      <c r="E480" s="800" t="s">
        <v>393</v>
      </c>
      <c r="F480" s="800" t="s">
        <v>2474</v>
      </c>
      <c r="G480" s="787" t="s">
        <v>2889</v>
      </c>
      <c r="H480" s="800" t="s">
        <v>2467</v>
      </c>
    </row>
    <row r="481" spans="1:8" ht="12.9" customHeight="1">
      <c r="A481" s="781">
        <v>455</v>
      </c>
      <c r="B481" s="787">
        <v>4</v>
      </c>
      <c r="C481" s="307" t="s">
        <v>1933</v>
      </c>
      <c r="D481" s="307" t="s">
        <v>2382</v>
      </c>
      <c r="E481" s="307" t="s">
        <v>55</v>
      </c>
      <c r="F481" s="800" t="s">
        <v>2474</v>
      </c>
      <c r="G481" s="307" t="s">
        <v>2902</v>
      </c>
      <c r="H481" s="307" t="s">
        <v>2473</v>
      </c>
    </row>
    <row r="482" spans="1:8" ht="12.9" customHeight="1">
      <c r="A482" s="781">
        <v>456</v>
      </c>
      <c r="B482" s="787">
        <v>5</v>
      </c>
      <c r="C482" s="975" t="s">
        <v>1934</v>
      </c>
      <c r="D482" s="307" t="s">
        <v>82</v>
      </c>
      <c r="E482" s="307" t="s">
        <v>55</v>
      </c>
      <c r="F482" s="800" t="s">
        <v>2474</v>
      </c>
      <c r="G482" s="307" t="s">
        <v>2908</v>
      </c>
      <c r="H482" s="307" t="s">
        <v>2473</v>
      </c>
    </row>
    <row r="483" spans="1:8" ht="12.9" customHeight="1">
      <c r="A483" s="781">
        <v>457</v>
      </c>
      <c r="B483" s="787">
        <v>6</v>
      </c>
      <c r="C483" s="975" t="s">
        <v>1276</v>
      </c>
      <c r="D483" s="307" t="s">
        <v>64</v>
      </c>
      <c r="E483" s="307" t="s">
        <v>393</v>
      </c>
      <c r="F483" s="800" t="s">
        <v>2474</v>
      </c>
      <c r="G483" s="307" t="s">
        <v>2909</v>
      </c>
      <c r="H483" s="800" t="s">
        <v>2467</v>
      </c>
    </row>
    <row r="484" spans="1:8" ht="12.9" customHeight="1">
      <c r="A484" s="781">
        <v>458</v>
      </c>
      <c r="B484" s="787">
        <v>7</v>
      </c>
      <c r="C484" s="857" t="s">
        <v>1277</v>
      </c>
      <c r="D484" s="307" t="s">
        <v>82</v>
      </c>
      <c r="E484" s="307" t="s">
        <v>393</v>
      </c>
      <c r="F484" s="800" t="s">
        <v>2474</v>
      </c>
      <c r="G484" s="307" t="s">
        <v>2909</v>
      </c>
      <c r="H484" s="800" t="s">
        <v>2467</v>
      </c>
    </row>
    <row r="485" spans="1:8" ht="12.9" customHeight="1">
      <c r="A485" s="781">
        <v>459</v>
      </c>
      <c r="B485" s="787">
        <v>8</v>
      </c>
      <c r="C485" s="857" t="s">
        <v>2081</v>
      </c>
      <c r="D485" s="307" t="s">
        <v>270</v>
      </c>
      <c r="E485" s="307" t="s">
        <v>393</v>
      </c>
      <c r="F485" s="800" t="s">
        <v>2474</v>
      </c>
      <c r="G485" s="307" t="s">
        <v>2909</v>
      </c>
      <c r="H485" s="800" t="s">
        <v>2467</v>
      </c>
    </row>
    <row r="486" spans="1:8" ht="12.9" customHeight="1">
      <c r="B486" s="1050">
        <v>45802</v>
      </c>
    </row>
    <row r="487" spans="1:8" ht="12.9" customHeight="1">
      <c r="A487" s="781">
        <v>460</v>
      </c>
      <c r="B487" s="787">
        <v>1</v>
      </c>
      <c r="C487" s="857" t="s">
        <v>2376</v>
      </c>
      <c r="D487" s="307" t="s">
        <v>64</v>
      </c>
      <c r="E487" s="307" t="s">
        <v>393</v>
      </c>
      <c r="F487" s="800" t="s">
        <v>2474</v>
      </c>
      <c r="G487" s="307" t="s">
        <v>2955</v>
      </c>
      <c r="H487" s="800" t="s">
        <v>2473</v>
      </c>
    </row>
    <row r="488" spans="1:8" ht="12.9" customHeight="1">
      <c r="A488" s="781">
        <v>461</v>
      </c>
      <c r="B488" s="787">
        <v>2</v>
      </c>
      <c r="C488" s="857" t="s">
        <v>2052</v>
      </c>
      <c r="D488" s="307" t="s">
        <v>82</v>
      </c>
      <c r="E488" s="307" t="s">
        <v>101</v>
      </c>
      <c r="F488" s="800" t="s">
        <v>2475</v>
      </c>
      <c r="G488" s="307" t="s">
        <v>2991</v>
      </c>
      <c r="H488" s="800" t="s">
        <v>2469</v>
      </c>
    </row>
    <row r="489" spans="1:8" ht="12.9" customHeight="1">
      <c r="A489" s="1136"/>
      <c r="B489" s="1128"/>
      <c r="C489" s="984" t="s">
        <v>1233</v>
      </c>
      <c r="D489" s="787" t="s">
        <v>64</v>
      </c>
      <c r="E489" s="787" t="s">
        <v>101</v>
      </c>
      <c r="F489" s="800" t="s">
        <v>2475</v>
      </c>
      <c r="G489" s="335" t="s">
        <v>3005</v>
      </c>
      <c r="H489" s="899" t="s">
        <v>2968</v>
      </c>
    </row>
    <row r="490" spans="1:8" ht="12.9" customHeight="1">
      <c r="B490" s="1050">
        <v>45833</v>
      </c>
    </row>
    <row r="491" spans="1:8" ht="12.9" customHeight="1">
      <c r="A491" s="781">
        <v>462</v>
      </c>
      <c r="B491" s="787">
        <v>1</v>
      </c>
      <c r="C491" s="857" t="s">
        <v>2012</v>
      </c>
      <c r="D491" s="307" t="s">
        <v>64</v>
      </c>
      <c r="E491" s="307" t="s">
        <v>55</v>
      </c>
      <c r="F491" s="800" t="s">
        <v>2474</v>
      </c>
      <c r="G491" s="307" t="s">
        <v>3023</v>
      </c>
      <c r="H491" s="800" t="s">
        <v>2992</v>
      </c>
    </row>
    <row r="492" spans="1:8" ht="12.9" customHeight="1">
      <c r="A492" s="781">
        <v>463</v>
      </c>
      <c r="B492" s="787">
        <v>2</v>
      </c>
      <c r="C492" s="857" t="s">
        <v>1931</v>
      </c>
      <c r="D492" s="307" t="s">
        <v>82</v>
      </c>
      <c r="E492" s="307" t="s">
        <v>393</v>
      </c>
      <c r="F492" s="800" t="s">
        <v>2474</v>
      </c>
      <c r="G492" s="307" t="s">
        <v>3027</v>
      </c>
      <c r="H492" s="800" t="s">
        <v>2473</v>
      </c>
    </row>
    <row r="493" spans="1:8" ht="12.9" customHeight="1">
      <c r="A493" s="781">
        <v>464</v>
      </c>
      <c r="B493" s="787">
        <v>3</v>
      </c>
      <c r="C493" s="857" t="s">
        <v>1969</v>
      </c>
      <c r="D493" s="307" t="s">
        <v>270</v>
      </c>
      <c r="E493" s="307" t="s">
        <v>393</v>
      </c>
      <c r="F493" s="800" t="s">
        <v>2474</v>
      </c>
      <c r="G493" s="307" t="s">
        <v>3001</v>
      </c>
      <c r="H493" s="800" t="s">
        <v>2968</v>
      </c>
    </row>
    <row r="494" spans="1:8" ht="12.9" customHeight="1">
      <c r="A494" s="781">
        <v>465</v>
      </c>
      <c r="B494" s="1128">
        <v>4</v>
      </c>
      <c r="C494" s="984" t="s">
        <v>1273</v>
      </c>
      <c r="D494" s="787" t="s">
        <v>270</v>
      </c>
      <c r="E494" s="787" t="s">
        <v>143</v>
      </c>
      <c r="F494" s="800" t="s">
        <v>2474</v>
      </c>
      <c r="G494" s="335" t="s">
        <v>3108</v>
      </c>
      <c r="H494" s="899" t="s">
        <v>2467</v>
      </c>
    </row>
    <row r="495" spans="1:8" ht="12.9" customHeight="1">
      <c r="A495" s="781">
        <v>466</v>
      </c>
      <c r="B495" s="787">
        <v>5</v>
      </c>
      <c r="C495" s="984" t="s">
        <v>1970</v>
      </c>
      <c r="D495" s="787" t="s">
        <v>270</v>
      </c>
      <c r="E495" s="787" t="s">
        <v>393</v>
      </c>
      <c r="F495" s="800" t="s">
        <v>2474</v>
      </c>
      <c r="G495" s="335" t="s">
        <v>3108</v>
      </c>
      <c r="H495" s="899" t="s">
        <v>2968</v>
      </c>
    </row>
    <row r="496" spans="1:8" ht="12.9" customHeight="1">
      <c r="A496" s="781">
        <v>467</v>
      </c>
      <c r="B496" s="787">
        <v>6</v>
      </c>
      <c r="C496" s="984" t="s">
        <v>1271</v>
      </c>
      <c r="D496" s="787" t="s">
        <v>184</v>
      </c>
      <c r="E496" s="787" t="s">
        <v>393</v>
      </c>
      <c r="F496" s="800" t="s">
        <v>2474</v>
      </c>
      <c r="G496" s="335" t="s">
        <v>3108</v>
      </c>
      <c r="H496" s="899" t="s">
        <v>2467</v>
      </c>
    </row>
    <row r="497" spans="1:9" ht="12.9" customHeight="1">
      <c r="A497" s="781">
        <v>468</v>
      </c>
      <c r="B497" s="787">
        <v>7</v>
      </c>
      <c r="C497" s="984" t="s">
        <v>1215</v>
      </c>
      <c r="D497" s="787" t="s">
        <v>2381</v>
      </c>
      <c r="E497" s="897" t="s">
        <v>55</v>
      </c>
      <c r="F497" s="800" t="s">
        <v>2474</v>
      </c>
      <c r="G497" s="335" t="s">
        <v>3108</v>
      </c>
      <c r="H497" s="899" t="s">
        <v>2473</v>
      </c>
    </row>
    <row r="498" spans="1:9" ht="12.9" customHeight="1">
      <c r="A498" s="781">
        <v>469</v>
      </c>
      <c r="B498" s="787">
        <v>8</v>
      </c>
      <c r="C498" s="984" t="s">
        <v>2011</v>
      </c>
      <c r="D498" s="787" t="s">
        <v>64</v>
      </c>
      <c r="E498" s="787" t="s">
        <v>101</v>
      </c>
      <c r="F498" s="1137" t="s">
        <v>2475</v>
      </c>
      <c r="G498" s="335" t="s">
        <v>3021</v>
      </c>
      <c r="H498" s="899" t="s">
        <v>2992</v>
      </c>
    </row>
    <row r="499" spans="1:9" ht="12.9" customHeight="1">
      <c r="B499" s="333" t="s">
        <v>373</v>
      </c>
    </row>
    <row r="500" spans="1:9" ht="12.9" customHeight="1">
      <c r="A500" s="1139">
        <v>470</v>
      </c>
      <c r="B500" s="787">
        <v>1</v>
      </c>
      <c r="C500" s="857" t="s">
        <v>1252</v>
      </c>
      <c r="D500" s="307" t="s">
        <v>82</v>
      </c>
      <c r="E500" s="307" t="s">
        <v>55</v>
      </c>
      <c r="F500" s="800" t="s">
        <v>2474</v>
      </c>
      <c r="G500" s="307" t="s">
        <v>3123</v>
      </c>
      <c r="H500" s="800" t="s">
        <v>3019</v>
      </c>
    </row>
    <row r="501" spans="1:9" ht="12.9" customHeight="1">
      <c r="A501" s="1139">
        <v>471</v>
      </c>
      <c r="B501" s="787">
        <v>2</v>
      </c>
      <c r="C501" s="984" t="s">
        <v>3166</v>
      </c>
      <c r="D501" s="787" t="s">
        <v>82</v>
      </c>
      <c r="E501" s="787" t="s">
        <v>393</v>
      </c>
      <c r="F501" s="800" t="s">
        <v>2474</v>
      </c>
      <c r="G501" s="307" t="s">
        <v>3184</v>
      </c>
      <c r="H501" s="800" t="s">
        <v>2467</v>
      </c>
    </row>
    <row r="502" spans="1:9" ht="12.9" customHeight="1">
      <c r="A502" s="1139">
        <v>472</v>
      </c>
      <c r="B502" s="787">
        <v>3</v>
      </c>
      <c r="C502" s="984" t="s">
        <v>1939</v>
      </c>
      <c r="D502" s="787" t="s">
        <v>64</v>
      </c>
      <c r="E502" s="787" t="s">
        <v>55</v>
      </c>
      <c r="F502" s="800" t="s">
        <v>2474</v>
      </c>
      <c r="G502" s="307" t="s">
        <v>3235</v>
      </c>
      <c r="H502" s="800" t="s">
        <v>3239</v>
      </c>
      <c r="I502" s="1140" t="s">
        <v>3109</v>
      </c>
    </row>
    <row r="503" spans="1:9" ht="12.9" customHeight="1">
      <c r="A503" s="1139">
        <v>473</v>
      </c>
      <c r="B503" s="787">
        <v>4</v>
      </c>
      <c r="C503" s="984" t="s">
        <v>2013</v>
      </c>
      <c r="D503" s="787" t="s">
        <v>122</v>
      </c>
      <c r="E503" s="787" t="s">
        <v>143</v>
      </c>
      <c r="F503" s="800" t="s">
        <v>2474</v>
      </c>
      <c r="G503" s="307" t="s">
        <v>3180</v>
      </c>
      <c r="H503" s="899" t="s">
        <v>2997</v>
      </c>
      <c r="I503" s="1138"/>
    </row>
    <row r="504" spans="1:9" ht="12.9" customHeight="1">
      <c r="A504" s="1139">
        <v>474</v>
      </c>
      <c r="B504" s="787">
        <v>5</v>
      </c>
      <c r="C504" s="984" t="s">
        <v>2014</v>
      </c>
      <c r="D504" s="787" t="s">
        <v>82</v>
      </c>
      <c r="E504" s="787" t="s">
        <v>55</v>
      </c>
      <c r="F504" s="800" t="s">
        <v>2474</v>
      </c>
      <c r="G504" s="307" t="s">
        <v>3226</v>
      </c>
      <c r="H504" s="899" t="s">
        <v>2467</v>
      </c>
      <c r="I504" s="1138"/>
    </row>
    <row r="505" spans="1:9" ht="12.9" customHeight="1">
      <c r="A505" s="1139">
        <v>475</v>
      </c>
      <c r="B505" s="787">
        <v>6</v>
      </c>
      <c r="C505" s="984" t="s">
        <v>2015</v>
      </c>
      <c r="D505" s="787" t="s">
        <v>64</v>
      </c>
      <c r="E505" s="787" t="s">
        <v>55</v>
      </c>
      <c r="F505" s="800" t="s">
        <v>2474</v>
      </c>
      <c r="G505" s="307" t="s">
        <v>3182</v>
      </c>
      <c r="H505" s="899" t="s">
        <v>2467</v>
      </c>
      <c r="I505" s="1138"/>
    </row>
    <row r="506" spans="1:9" ht="12.9" customHeight="1">
      <c r="A506" s="1139">
        <v>476</v>
      </c>
      <c r="B506" s="787">
        <v>7</v>
      </c>
      <c r="C506" s="984" t="s">
        <v>2016</v>
      </c>
      <c r="D506" s="787" t="s">
        <v>64</v>
      </c>
      <c r="E506" s="787" t="s">
        <v>55</v>
      </c>
      <c r="F506" s="800" t="s">
        <v>2474</v>
      </c>
      <c r="G506" s="307" t="s">
        <v>3188</v>
      </c>
      <c r="H506" s="899" t="s">
        <v>2467</v>
      </c>
      <c r="I506" s="1138"/>
    </row>
    <row r="507" spans="1:9" ht="12.9" customHeight="1">
      <c r="A507" s="1139">
        <v>477</v>
      </c>
      <c r="B507" s="787">
        <v>8</v>
      </c>
      <c r="C507" s="984" t="s">
        <v>2022</v>
      </c>
      <c r="D507" s="787" t="s">
        <v>82</v>
      </c>
      <c r="E507" s="787" t="s">
        <v>55</v>
      </c>
      <c r="F507" s="800" t="s">
        <v>2474</v>
      </c>
      <c r="G507" s="307" t="s">
        <v>3226</v>
      </c>
      <c r="H507" s="899" t="s">
        <v>2997</v>
      </c>
      <c r="I507" s="1138"/>
    </row>
    <row r="508" spans="1:9" ht="12.9" customHeight="1">
      <c r="B508" s="349" t="s">
        <v>3385</v>
      </c>
      <c r="C508" s="349"/>
      <c r="D508" s="349"/>
      <c r="E508" s="349"/>
      <c r="F508" s="349"/>
      <c r="G508" s="307"/>
      <c r="H508" s="307"/>
    </row>
    <row r="509" spans="1:9" ht="12.9" customHeight="1">
      <c r="A509" s="1139">
        <v>478</v>
      </c>
      <c r="B509" s="787">
        <v>1</v>
      </c>
      <c r="C509" s="984" t="s">
        <v>2021</v>
      </c>
      <c r="D509" s="787" t="s">
        <v>64</v>
      </c>
      <c r="E509" s="787" t="s">
        <v>55</v>
      </c>
      <c r="F509" s="800" t="s">
        <v>2474</v>
      </c>
      <c r="G509" s="307" t="s">
        <v>3276</v>
      </c>
      <c r="H509" s="800" t="s">
        <v>2997</v>
      </c>
    </row>
    <row r="510" spans="1:9" ht="12.9" customHeight="1">
      <c r="A510" s="1139">
        <v>479</v>
      </c>
      <c r="B510" s="787">
        <v>2</v>
      </c>
      <c r="C510" s="984" t="s">
        <v>2039</v>
      </c>
      <c r="D510" s="787" t="s">
        <v>3048</v>
      </c>
      <c r="E510" s="787" t="s">
        <v>55</v>
      </c>
      <c r="F510" s="800" t="s">
        <v>2474</v>
      </c>
      <c r="G510" s="307" t="s">
        <v>3363</v>
      </c>
      <c r="H510" s="800" t="s">
        <v>2992</v>
      </c>
    </row>
    <row r="511" spans="1:9" ht="12.9" customHeight="1">
      <c r="A511" s="1139">
        <v>480</v>
      </c>
      <c r="B511" s="787">
        <v>3</v>
      </c>
      <c r="C511" s="984" t="s">
        <v>2051</v>
      </c>
      <c r="D511" s="787" t="s">
        <v>1266</v>
      </c>
      <c r="E511" s="787" t="s">
        <v>101</v>
      </c>
      <c r="F511" s="800" t="s">
        <v>2475</v>
      </c>
      <c r="G511" s="307" t="s">
        <v>3373</v>
      </c>
      <c r="H511" s="800" t="s">
        <v>2469</v>
      </c>
    </row>
    <row r="512" spans="1:9" ht="12.9" customHeight="1">
      <c r="A512" s="1139">
        <v>481</v>
      </c>
      <c r="B512" s="787">
        <v>4</v>
      </c>
      <c r="C512" s="1117" t="s">
        <v>2062</v>
      </c>
      <c r="D512" s="307" t="s">
        <v>54</v>
      </c>
      <c r="E512" s="307" t="s">
        <v>55</v>
      </c>
      <c r="F512" s="307" t="s">
        <v>2474</v>
      </c>
      <c r="G512" s="307" t="s">
        <v>3382</v>
      </c>
      <c r="H512" s="307" t="s">
        <v>2469</v>
      </c>
    </row>
    <row r="513" spans="1:8" ht="12.9" customHeight="1">
      <c r="A513" s="1139">
        <v>482</v>
      </c>
      <c r="B513" s="787">
        <v>5</v>
      </c>
      <c r="C513" s="1117" t="s">
        <v>1963</v>
      </c>
      <c r="D513" s="307" t="s">
        <v>64</v>
      </c>
      <c r="E513" s="307" t="s">
        <v>55</v>
      </c>
      <c r="F513" s="307" t="s">
        <v>2474</v>
      </c>
      <c r="G513" s="307" t="s">
        <v>3380</v>
      </c>
      <c r="H513" s="307" t="s">
        <v>2473</v>
      </c>
    </row>
    <row r="514" spans="1:8" ht="12.9" customHeight="1">
      <c r="A514" s="1139">
        <v>483</v>
      </c>
      <c r="B514" s="787">
        <v>6</v>
      </c>
      <c r="C514" s="1117" t="s">
        <v>1217</v>
      </c>
      <c r="D514" s="307" t="s">
        <v>1186</v>
      </c>
      <c r="E514" s="307" t="s">
        <v>55</v>
      </c>
      <c r="F514" s="307" t="s">
        <v>2474</v>
      </c>
      <c r="G514" s="307" t="s">
        <v>3269</v>
      </c>
      <c r="H514" s="307" t="s">
        <v>2962</v>
      </c>
    </row>
    <row r="515" spans="1:8" ht="12.9" customHeight="1">
      <c r="A515" s="1139">
        <v>484</v>
      </c>
      <c r="B515" s="787">
        <v>7</v>
      </c>
      <c r="C515" s="1117" t="s">
        <v>1224</v>
      </c>
      <c r="D515" s="307" t="s">
        <v>1156</v>
      </c>
      <c r="E515" s="307" t="s">
        <v>55</v>
      </c>
      <c r="F515" s="307" t="s">
        <v>2474</v>
      </c>
      <c r="G515" s="307" t="s">
        <v>3269</v>
      </c>
      <c r="H515" s="307" t="s">
        <v>2473</v>
      </c>
    </row>
    <row r="516" spans="1:8" ht="12.9" customHeight="1">
      <c r="A516" s="1139">
        <v>485</v>
      </c>
      <c r="B516" s="787">
        <v>8</v>
      </c>
      <c r="C516" s="1117" t="s">
        <v>2060</v>
      </c>
      <c r="D516" s="307" t="s">
        <v>64</v>
      </c>
      <c r="E516" s="307" t="s">
        <v>101</v>
      </c>
      <c r="F516" s="307" t="s">
        <v>2475</v>
      </c>
      <c r="G516" s="307" t="s">
        <v>3269</v>
      </c>
      <c r="H516" s="307" t="s">
        <v>2469</v>
      </c>
    </row>
    <row r="517" spans="1:8" ht="12.9" customHeight="1">
      <c r="A517" s="1139">
        <v>486</v>
      </c>
      <c r="B517" s="787">
        <v>9</v>
      </c>
      <c r="C517" s="984" t="s">
        <v>1274</v>
      </c>
      <c r="D517" s="787" t="s">
        <v>203</v>
      </c>
      <c r="E517" s="787" t="s">
        <v>143</v>
      </c>
      <c r="F517" s="307" t="s">
        <v>2474</v>
      </c>
      <c r="G517" s="307" t="s">
        <v>3269</v>
      </c>
      <c r="H517" s="899" t="s">
        <v>2467</v>
      </c>
    </row>
    <row r="518" spans="1:8" ht="12.9" customHeight="1">
      <c r="A518" s="1139">
        <v>488</v>
      </c>
      <c r="B518" s="787">
        <v>11</v>
      </c>
      <c r="C518" s="1117" t="s">
        <v>2017</v>
      </c>
      <c r="D518" s="307" t="s">
        <v>64</v>
      </c>
      <c r="E518" s="307" t="s">
        <v>393</v>
      </c>
      <c r="F518" s="307" t="s">
        <v>2474</v>
      </c>
      <c r="G518" s="307" t="s">
        <v>3393</v>
      </c>
      <c r="H518" s="307" t="s">
        <v>2467</v>
      </c>
    </row>
    <row r="519" spans="1:8" ht="12.9" customHeight="1">
      <c r="A519" s="1139">
        <v>489</v>
      </c>
      <c r="B519" s="787">
        <v>12</v>
      </c>
      <c r="C519" s="1117" t="s">
        <v>2019</v>
      </c>
      <c r="D519" s="307" t="s">
        <v>64</v>
      </c>
      <c r="E519" s="307" t="s">
        <v>55</v>
      </c>
      <c r="F519" s="307" t="s">
        <v>2474</v>
      </c>
      <c r="G519" s="307" t="s">
        <v>3398</v>
      </c>
      <c r="H519" s="307" t="s">
        <v>2467</v>
      </c>
    </row>
    <row r="520" spans="1:8" ht="12.9" customHeight="1">
      <c r="A520" s="1139">
        <v>490</v>
      </c>
      <c r="B520" s="787">
        <v>13</v>
      </c>
      <c r="C520" s="1117" t="s">
        <v>2018</v>
      </c>
      <c r="D520" s="307" t="s">
        <v>64</v>
      </c>
      <c r="E520" s="307" t="s">
        <v>55</v>
      </c>
      <c r="F520" s="307" t="s">
        <v>2474</v>
      </c>
      <c r="G520" s="307" t="s">
        <v>3401</v>
      </c>
      <c r="H520" s="307" t="s">
        <v>2467</v>
      </c>
    </row>
    <row r="521" spans="1:8" ht="12.9" customHeight="1">
      <c r="A521" s="1139"/>
      <c r="B521" s="787" t="s">
        <v>3424</v>
      </c>
      <c r="C521" s="1117"/>
      <c r="D521" s="307"/>
      <c r="E521" s="307"/>
      <c r="F521" s="307"/>
      <c r="G521" s="307"/>
      <c r="H521" s="307"/>
    </row>
    <row r="522" spans="1:8" ht="12.9" customHeight="1">
      <c r="A522" s="1139">
        <v>491</v>
      </c>
      <c r="B522" s="787">
        <v>1</v>
      </c>
      <c r="C522" s="1117" t="s">
        <v>2023</v>
      </c>
      <c r="D522" s="307" t="s">
        <v>64</v>
      </c>
      <c r="E522" s="307" t="s">
        <v>143</v>
      </c>
      <c r="F522" s="307" t="s">
        <v>2474</v>
      </c>
      <c r="G522" s="307" t="s">
        <v>3404</v>
      </c>
      <c r="H522" s="307" t="s">
        <v>2467</v>
      </c>
    </row>
    <row r="523" spans="1:8" ht="12.9" customHeight="1">
      <c r="A523" s="1139">
        <v>492</v>
      </c>
      <c r="B523" s="787">
        <v>2</v>
      </c>
      <c r="C523" s="1117" t="s">
        <v>2025</v>
      </c>
      <c r="D523" s="307" t="s">
        <v>54</v>
      </c>
      <c r="E523" s="307" t="s">
        <v>55</v>
      </c>
      <c r="F523" s="307" t="s">
        <v>2474</v>
      </c>
      <c r="G523" s="307" t="s">
        <v>3431</v>
      </c>
      <c r="H523" s="307" t="s">
        <v>2467</v>
      </c>
    </row>
    <row r="524" spans="1:8" ht="12.9" customHeight="1">
      <c r="A524" s="1139">
        <v>493</v>
      </c>
      <c r="B524" s="787">
        <v>3</v>
      </c>
      <c r="C524" s="984" t="s">
        <v>2024</v>
      </c>
      <c r="D524" s="787" t="s">
        <v>231</v>
      </c>
      <c r="E524" s="787" t="s">
        <v>101</v>
      </c>
      <c r="F524" s="307" t="s">
        <v>2475</v>
      </c>
      <c r="G524" s="307" t="s">
        <v>3413</v>
      </c>
      <c r="H524" s="899" t="s">
        <v>2997</v>
      </c>
    </row>
    <row r="525" spans="1:8" ht="12.9" customHeight="1">
      <c r="A525" s="1139">
        <v>494</v>
      </c>
      <c r="B525" s="787">
        <v>4</v>
      </c>
      <c r="C525" s="984" t="s">
        <v>2020</v>
      </c>
      <c r="D525" s="787" t="s">
        <v>54</v>
      </c>
      <c r="E525" s="787" t="s">
        <v>55</v>
      </c>
      <c r="F525" s="307" t="s">
        <v>2474</v>
      </c>
      <c r="G525" s="307" t="s">
        <v>3461</v>
      </c>
      <c r="H525" s="899" t="s">
        <v>2467</v>
      </c>
    </row>
    <row r="526" spans="1:8" ht="12.9" customHeight="1">
      <c r="A526" s="375">
        <v>1</v>
      </c>
      <c r="C526" s="375"/>
      <c r="D526" s="375"/>
      <c r="E526" s="375">
        <v>1</v>
      </c>
      <c r="F526" s="375">
        <v>1</v>
      </c>
      <c r="G526" s="375"/>
      <c r="H526" s="384">
        <v>1</v>
      </c>
    </row>
    <row r="527" spans="1:8" ht="12.9" customHeight="1">
      <c r="A527" s="1139">
        <v>495</v>
      </c>
      <c r="B527" s="333">
        <v>1</v>
      </c>
      <c r="C527" s="1117" t="s">
        <v>2036</v>
      </c>
      <c r="D527" s="1132" t="s">
        <v>1154</v>
      </c>
      <c r="E527" s="647" t="s">
        <v>143</v>
      </c>
      <c r="F527" s="307" t="s">
        <v>2474</v>
      </c>
      <c r="G527" s="307" t="s">
        <v>3625</v>
      </c>
      <c r="H527" s="307" t="s">
        <v>2467</v>
      </c>
    </row>
  </sheetData>
  <autoFilter ref="F4:F492" xr:uid="{00000000-0001-0000-0B00-000000000000}"/>
  <mergeCells count="9">
    <mergeCell ref="F4:F5"/>
    <mergeCell ref="G4:G5"/>
    <mergeCell ref="H4:H5"/>
    <mergeCell ref="I4:I5"/>
    <mergeCell ref="A4:A5"/>
    <mergeCell ref="B4:B5"/>
    <mergeCell ref="C4:C5"/>
    <mergeCell ref="D4:D5"/>
    <mergeCell ref="E4:E5"/>
  </mergeCells>
  <conditionalFormatting sqref="A350:A361">
    <cfRule type="duplicateValues" dxfId="4344" priority="182" stopIfTrue="1"/>
  </conditionalFormatting>
  <conditionalFormatting sqref="A363:A397">
    <cfRule type="duplicateValues" dxfId="4343" priority="3017" stopIfTrue="1"/>
  </conditionalFormatting>
  <conditionalFormatting sqref="A399:A432">
    <cfRule type="duplicateValues" dxfId="4342" priority="3074" stopIfTrue="1"/>
  </conditionalFormatting>
  <conditionalFormatting sqref="A235:B235 B238 B241 B244 B247 B250">
    <cfRule type="duplicateValues" dxfId="4341" priority="360" stopIfTrue="1"/>
  </conditionalFormatting>
  <conditionalFormatting sqref="A236:B236 B239 B242 B245 B248">
    <cfRule type="duplicateValues" dxfId="4340" priority="347" stopIfTrue="1"/>
  </conditionalFormatting>
  <conditionalFormatting sqref="A237:B237 A238:A251 B240 B243 B246 B249">
    <cfRule type="duplicateValues" dxfId="4339" priority="340" stopIfTrue="1"/>
  </conditionalFormatting>
  <conditionalFormatting sqref="A252:B262 B266:B276 B280">
    <cfRule type="duplicateValues" dxfId="4338" priority="318" stopIfTrue="1"/>
  </conditionalFormatting>
  <conditionalFormatting sqref="A263:B263 B277">
    <cfRule type="duplicateValues" dxfId="4337" priority="271" stopIfTrue="1"/>
  </conditionalFormatting>
  <conditionalFormatting sqref="A264:B264 B278">
    <cfRule type="duplicateValues" dxfId="4336" priority="269" stopIfTrue="1"/>
  </conditionalFormatting>
  <conditionalFormatting sqref="A265:B265 A266:A280 B279">
    <cfRule type="duplicateValues" dxfId="4335" priority="266" stopIfTrue="1"/>
  </conditionalFormatting>
  <conditionalFormatting sqref="A282:B325">
    <cfRule type="duplicateValues" dxfId="4334" priority="246" stopIfTrue="1"/>
  </conditionalFormatting>
  <conditionalFormatting sqref="B100">
    <cfRule type="duplicateValues" dxfId="4333" priority="579"/>
  </conditionalFormatting>
  <conditionalFormatting sqref="B116">
    <cfRule type="duplicateValues" dxfId="4332" priority="491"/>
  </conditionalFormatting>
  <conditionalFormatting sqref="B350:B361">
    <cfRule type="duplicateValues" dxfId="4331" priority="181" stopIfTrue="1"/>
  </conditionalFormatting>
  <conditionalFormatting sqref="B363:B397">
    <cfRule type="duplicateValues" dxfId="4330" priority="3019" stopIfTrue="1"/>
  </conditionalFormatting>
  <conditionalFormatting sqref="B399:B432">
    <cfRule type="duplicateValues" dxfId="4329" priority="3076" stopIfTrue="1"/>
  </conditionalFormatting>
  <conditionalFormatting sqref="C7:C28 C30:C59 B60 C61:C102 C104:C110 D103 B29 C116:C117">
    <cfRule type="duplicateValues" dxfId="4328" priority="1481"/>
  </conditionalFormatting>
  <conditionalFormatting sqref="C7:C110 C116:C123 C132:C137 C146:C148">
    <cfRule type="duplicateValues" dxfId="4327" priority="454"/>
  </conditionalFormatting>
  <conditionalFormatting sqref="C7:C110 C116:C123 C132:C137 C146:C159 C174:C189 C199:C200 C209:C210 C234:C237 C251:C265 C281:C305 C326:C340 C349:C355 C362:C377 C398:C402">
    <cfRule type="duplicateValues" dxfId="4326" priority="154"/>
  </conditionalFormatting>
  <conditionalFormatting sqref="C34">
    <cfRule type="duplicateValues" dxfId="4325" priority="763" stopIfTrue="1"/>
  </conditionalFormatting>
  <conditionalFormatting sqref="C34:C38 C31 C1:C5 C7:C28">
    <cfRule type="duplicateValues" dxfId="4324" priority="820" stopIfTrue="1"/>
  </conditionalFormatting>
  <conditionalFormatting sqref="C47:C54 C56:C57 C73:C75 C116:C117 C25:C26 C40:D40 C42:D42 C43 C45:D45">
    <cfRule type="expression" dxfId="4323" priority="732" stopIfTrue="1">
      <formula>IF(#REF!="TEN",TRUE,FALSE)</formula>
    </cfRule>
  </conditionalFormatting>
  <conditionalFormatting sqref="C51">
    <cfRule type="duplicateValues" dxfId="4322" priority="731" stopIfTrue="1"/>
  </conditionalFormatting>
  <conditionalFormatting sqref="C52">
    <cfRule type="duplicateValues" dxfId="4321" priority="728" stopIfTrue="1"/>
  </conditionalFormatting>
  <conditionalFormatting sqref="C53">
    <cfRule type="duplicateValues" dxfId="4320" priority="724" stopIfTrue="1"/>
  </conditionalFormatting>
  <conditionalFormatting sqref="C54">
    <cfRule type="duplicateValues" dxfId="4319" priority="722" stopIfTrue="1"/>
  </conditionalFormatting>
  <conditionalFormatting sqref="C55">
    <cfRule type="duplicateValues" dxfId="4318" priority="717" stopIfTrue="1"/>
  </conditionalFormatting>
  <conditionalFormatting sqref="C56">
    <cfRule type="duplicateValues" dxfId="4317" priority="712" stopIfTrue="1"/>
  </conditionalFormatting>
  <conditionalFormatting sqref="C57">
    <cfRule type="duplicateValues" dxfId="4316" priority="709" stopIfTrue="1"/>
  </conditionalFormatting>
  <conditionalFormatting sqref="C58">
    <cfRule type="duplicateValues" dxfId="4315" priority="701" stopIfTrue="1"/>
    <cfRule type="expression" dxfId="4314" priority="702" stopIfTrue="1">
      <formula>IF(#REF!="TEN",TRUE,FALSE)</formula>
    </cfRule>
  </conditionalFormatting>
  <conditionalFormatting sqref="C59">
    <cfRule type="expression" dxfId="4313" priority="700" stopIfTrue="1">
      <formula>IF(#REF!="TEN",TRUE,FALSE)</formula>
    </cfRule>
    <cfRule type="duplicateValues" dxfId="4312" priority="699" stopIfTrue="1"/>
    <cfRule type="expression" dxfId="4311" priority="697" stopIfTrue="1">
      <formula>IF(#REF!="TEN",TRUE,FALSE)</formula>
    </cfRule>
  </conditionalFormatting>
  <conditionalFormatting sqref="C61">
    <cfRule type="expression" dxfId="4310" priority="694" stopIfTrue="1">
      <formula>IF(#REF!="TEN",TRUE,FALSE)</formula>
    </cfRule>
    <cfRule type="duplicateValues" dxfId="4309" priority="693" stopIfTrue="1"/>
  </conditionalFormatting>
  <conditionalFormatting sqref="C62">
    <cfRule type="duplicateValues" dxfId="4308" priority="688" stopIfTrue="1"/>
  </conditionalFormatting>
  <conditionalFormatting sqref="C63">
    <cfRule type="expression" dxfId="4307" priority="686" stopIfTrue="1">
      <formula>IF(#REF!="TEN",TRUE,FALSE)</formula>
    </cfRule>
    <cfRule type="duplicateValues" dxfId="4306" priority="685" stopIfTrue="1"/>
  </conditionalFormatting>
  <conditionalFormatting sqref="C64">
    <cfRule type="expression" dxfId="4305" priority="682" stopIfTrue="1">
      <formula>IF(#REF!="TEN",TRUE,FALSE)</formula>
    </cfRule>
    <cfRule type="duplicateValues" dxfId="4304" priority="681" stopIfTrue="1"/>
  </conditionalFormatting>
  <conditionalFormatting sqref="C65">
    <cfRule type="expression" dxfId="4303" priority="680" stopIfTrue="1">
      <formula>IF(#REF!="TEN",TRUE,FALSE)</formula>
    </cfRule>
    <cfRule type="duplicateValues" dxfId="4302" priority="679" stopIfTrue="1"/>
  </conditionalFormatting>
  <conditionalFormatting sqref="C66">
    <cfRule type="duplicateValues" dxfId="4301" priority="674" stopIfTrue="1"/>
  </conditionalFormatting>
  <conditionalFormatting sqref="C67">
    <cfRule type="expression" dxfId="4300" priority="671" stopIfTrue="1">
      <formula>IF(#REF!="TEN",TRUE,FALSE)</formula>
    </cfRule>
    <cfRule type="duplicateValues" dxfId="4299" priority="670" stopIfTrue="1"/>
    <cfRule type="duplicateValues" dxfId="4298" priority="672" stopIfTrue="1"/>
  </conditionalFormatting>
  <conditionalFormatting sqref="C68">
    <cfRule type="duplicateValues" dxfId="4297" priority="667" stopIfTrue="1"/>
  </conditionalFormatting>
  <conditionalFormatting sqref="C69:C70">
    <cfRule type="duplicateValues" dxfId="4296" priority="659" stopIfTrue="1"/>
  </conditionalFormatting>
  <conditionalFormatting sqref="C69:C79">
    <cfRule type="duplicateValues" dxfId="4295" priority="653" stopIfTrue="1"/>
  </conditionalFormatting>
  <conditionalFormatting sqref="C70">
    <cfRule type="expression" dxfId="4294" priority="665" stopIfTrue="1">
      <formula>IF($T70="TEN",TRUE,FALSE)</formula>
    </cfRule>
  </conditionalFormatting>
  <conditionalFormatting sqref="C71:C75">
    <cfRule type="duplicateValues" dxfId="4293" priority="660" stopIfTrue="1"/>
  </conditionalFormatting>
  <conditionalFormatting sqref="C76">
    <cfRule type="expression" dxfId="4292" priority="657" stopIfTrue="1">
      <formula>IF(#REF!="TEN",TRUE,FALSE)</formula>
    </cfRule>
    <cfRule type="duplicateValues" dxfId="4291" priority="656" stopIfTrue="1"/>
    <cfRule type="expression" dxfId="4290" priority="655" stopIfTrue="1">
      <formula>IF(#REF!="TEN",TRUE,FALSE)</formula>
    </cfRule>
    <cfRule type="duplicateValues" dxfId="4289" priority="654" stopIfTrue="1"/>
  </conditionalFormatting>
  <conditionalFormatting sqref="C77">
    <cfRule type="duplicateValues" dxfId="4288" priority="652" stopIfTrue="1"/>
    <cfRule type="expression" dxfId="4287" priority="650" stopIfTrue="1">
      <formula>IF(#REF!="TEN",TRUE,FALSE)</formula>
    </cfRule>
    <cfRule type="duplicateValues" dxfId="4286" priority="649" stopIfTrue="1"/>
    <cfRule type="expression" dxfId="4285" priority="648" stopIfTrue="1">
      <formula>IF(#REF!="TEN",TRUE,FALSE)</formula>
    </cfRule>
    <cfRule type="duplicateValues" dxfId="4284" priority="647" stopIfTrue="1"/>
  </conditionalFormatting>
  <conditionalFormatting sqref="C78">
    <cfRule type="expression" dxfId="4283" priority="646" stopIfTrue="1">
      <formula>IF(#REF!="TEN",TRUE,FALSE)</formula>
    </cfRule>
    <cfRule type="duplicateValues" dxfId="4282" priority="645" stopIfTrue="1"/>
    <cfRule type="expression" dxfId="4281" priority="642" stopIfTrue="1">
      <formula>IF(#REF!="TEN",TRUE,FALSE)</formula>
    </cfRule>
    <cfRule type="duplicateValues" dxfId="4280" priority="641" stopIfTrue="1"/>
  </conditionalFormatting>
  <conditionalFormatting sqref="C79">
    <cfRule type="duplicateValues" dxfId="4279" priority="636" stopIfTrue="1"/>
    <cfRule type="duplicateValues" dxfId="4278" priority="635" stopIfTrue="1"/>
  </conditionalFormatting>
  <conditionalFormatting sqref="C80">
    <cfRule type="duplicateValues" dxfId="4277" priority="633" stopIfTrue="1"/>
    <cfRule type="duplicateValues" dxfId="4276" priority="632" stopIfTrue="1"/>
    <cfRule type="expression" dxfId="4275" priority="634" stopIfTrue="1">
      <formula>IF(#REF!="TEN",TRUE,FALSE)</formula>
    </cfRule>
  </conditionalFormatting>
  <conditionalFormatting sqref="C81">
    <cfRule type="duplicateValues" dxfId="4274" priority="631" stopIfTrue="1"/>
    <cfRule type="duplicateValues" dxfId="4273" priority="630" stopIfTrue="1"/>
  </conditionalFormatting>
  <conditionalFormatting sqref="C82">
    <cfRule type="duplicateValues" dxfId="4272" priority="629" stopIfTrue="1"/>
    <cfRule type="duplicateValues" dxfId="4271" priority="628" stopIfTrue="1"/>
    <cfRule type="duplicateValues" dxfId="4270" priority="627" stopIfTrue="1"/>
  </conditionalFormatting>
  <conditionalFormatting sqref="C83:C89 C91:C92">
    <cfRule type="duplicateValues" dxfId="4269" priority="623" stopIfTrue="1"/>
  </conditionalFormatting>
  <conditionalFormatting sqref="C83:C89 C91:C94">
    <cfRule type="expression" dxfId="4268" priority="624" stopIfTrue="1">
      <formula>IF(#REF!="TEN",TRUE,FALSE)</formula>
    </cfRule>
  </conditionalFormatting>
  <conditionalFormatting sqref="C89">
    <cfRule type="duplicateValues" dxfId="4267" priority="600" stopIfTrue="1"/>
    <cfRule type="duplicateValues" dxfId="4266" priority="602" stopIfTrue="1"/>
  </conditionalFormatting>
  <conditionalFormatting sqref="C89:C90">
    <cfRule type="expression" dxfId="4265" priority="601" stopIfTrue="1">
      <formula>IF(#REF!="TEN",TRUE,FALSE)</formula>
    </cfRule>
  </conditionalFormatting>
  <conditionalFormatting sqref="C90">
    <cfRule type="duplicateValues" dxfId="4264" priority="611" stopIfTrue="1"/>
  </conditionalFormatting>
  <conditionalFormatting sqref="C92">
    <cfRule type="duplicateValues" dxfId="4263" priority="605" stopIfTrue="1"/>
    <cfRule type="duplicateValues" dxfId="4262" priority="604" stopIfTrue="1"/>
  </conditionalFormatting>
  <conditionalFormatting sqref="C92:C94">
    <cfRule type="expression" dxfId="4261" priority="599" stopIfTrue="1">
      <formula>IF(#REF!="TEN",TRUE,FALSE)</formula>
    </cfRule>
  </conditionalFormatting>
  <conditionalFormatting sqref="C93">
    <cfRule type="duplicateValues" dxfId="4260" priority="608" stopIfTrue="1"/>
  </conditionalFormatting>
  <conditionalFormatting sqref="C94">
    <cfRule type="duplicateValues" dxfId="4259" priority="597" stopIfTrue="1"/>
  </conditionalFormatting>
  <conditionalFormatting sqref="C95">
    <cfRule type="duplicateValues" dxfId="4258" priority="596" stopIfTrue="1"/>
    <cfRule type="duplicateValues" dxfId="4257" priority="595" stopIfTrue="1"/>
  </conditionalFormatting>
  <conditionalFormatting sqref="C96">
    <cfRule type="duplicateValues" dxfId="4256" priority="594" stopIfTrue="1"/>
    <cfRule type="duplicateValues" dxfId="4255" priority="593" stopIfTrue="1"/>
  </conditionalFormatting>
  <conditionalFormatting sqref="C97">
    <cfRule type="duplicateValues" dxfId="4254" priority="592" stopIfTrue="1"/>
    <cfRule type="duplicateValues" dxfId="4253" priority="591" stopIfTrue="1"/>
  </conditionalFormatting>
  <conditionalFormatting sqref="C98">
    <cfRule type="duplicateValues" dxfId="4252" priority="590" stopIfTrue="1"/>
  </conditionalFormatting>
  <conditionalFormatting sqref="C98:C100">
    <cfRule type="expression" dxfId="4251" priority="586" stopIfTrue="1">
      <formula>IF(#REF!="TEN",TRUE,FALSE)</formula>
    </cfRule>
  </conditionalFormatting>
  <conditionalFormatting sqref="C99:C100">
    <cfRule type="duplicateValues" dxfId="4250" priority="587" stopIfTrue="1"/>
  </conditionalFormatting>
  <conditionalFormatting sqref="C101:C102">
    <cfRule type="duplicateValues" dxfId="4249" priority="584" stopIfTrue="1"/>
  </conditionalFormatting>
  <conditionalFormatting sqref="C103">
    <cfRule type="duplicateValues" dxfId="4248" priority="578" stopIfTrue="1"/>
  </conditionalFormatting>
  <conditionalFormatting sqref="C104">
    <cfRule type="duplicateValues" dxfId="4247" priority="570" stopIfTrue="1"/>
  </conditionalFormatting>
  <conditionalFormatting sqref="C105">
    <cfRule type="duplicateValues" dxfId="4246" priority="567" stopIfTrue="1"/>
  </conditionalFormatting>
  <conditionalFormatting sqref="C106">
    <cfRule type="duplicateValues" dxfId="4245" priority="563" stopIfTrue="1"/>
  </conditionalFormatting>
  <conditionalFormatting sqref="C107">
    <cfRule type="duplicateValues" dxfId="4244" priority="560" stopIfTrue="1"/>
  </conditionalFormatting>
  <conditionalFormatting sqref="C108">
    <cfRule type="duplicateValues" dxfId="4243" priority="550" stopIfTrue="1"/>
  </conditionalFormatting>
  <conditionalFormatting sqref="C109">
    <cfRule type="duplicateValues" dxfId="4242" priority="547" stopIfTrue="1"/>
  </conditionalFormatting>
  <conditionalFormatting sqref="C110">
    <cfRule type="duplicateValues" dxfId="4241" priority="537" stopIfTrue="1"/>
  </conditionalFormatting>
  <conditionalFormatting sqref="C111:C115">
    <cfRule type="duplicateValues" dxfId="4240" priority="110"/>
  </conditionalFormatting>
  <conditionalFormatting sqref="C116">
    <cfRule type="duplicateValues" dxfId="4239" priority="531" stopIfTrue="1"/>
  </conditionalFormatting>
  <conditionalFormatting sqref="C117">
    <cfRule type="duplicateValues" dxfId="4238" priority="515" stopIfTrue="1"/>
  </conditionalFormatting>
  <conditionalFormatting sqref="C118:C119">
    <cfRule type="duplicateValues" dxfId="4237" priority="485"/>
    <cfRule type="duplicateValues" dxfId="4236" priority="489" stopIfTrue="1"/>
    <cfRule type="expression" dxfId="4235" priority="487" stopIfTrue="1">
      <formula>IF(#REF!="TEN",TRUE,FALSE)</formula>
    </cfRule>
    <cfRule type="duplicateValues" dxfId="4234" priority="486" stopIfTrue="1"/>
  </conditionalFormatting>
  <conditionalFormatting sqref="C119">
    <cfRule type="expression" dxfId="4233" priority="490" stopIfTrue="1">
      <formula>IF(#REF!="TEN",TRUE,FALSE)</formula>
    </cfRule>
  </conditionalFormatting>
  <conditionalFormatting sqref="C120">
    <cfRule type="duplicateValues" dxfId="4232" priority="478"/>
    <cfRule type="duplicateValues" dxfId="4231" priority="484" stopIfTrue="1"/>
    <cfRule type="expression" dxfId="4230" priority="483" stopIfTrue="1">
      <formula>IF(#REF!="TEN",TRUE,FALSE)</formula>
    </cfRule>
    <cfRule type="duplicateValues" dxfId="4229" priority="482" stopIfTrue="1"/>
    <cfRule type="expression" dxfId="4228" priority="480" stopIfTrue="1">
      <formula>IF(#REF!="TEN",TRUE,FALSE)</formula>
    </cfRule>
    <cfRule type="duplicateValues" dxfId="4227" priority="479" stopIfTrue="1"/>
  </conditionalFormatting>
  <conditionalFormatting sqref="C121">
    <cfRule type="duplicateValues" dxfId="4226" priority="470" stopIfTrue="1"/>
    <cfRule type="duplicateValues" dxfId="4225" priority="469"/>
    <cfRule type="duplicateValues" dxfId="4224" priority="477" stopIfTrue="1"/>
    <cfRule type="duplicateValues" dxfId="4223" priority="475" stopIfTrue="1"/>
    <cfRule type="expression" dxfId="4222" priority="474" stopIfTrue="1">
      <formula>IF(#REF!="TEN",TRUE,FALSE)</formula>
    </cfRule>
    <cfRule type="duplicateValues" dxfId="4221" priority="473" stopIfTrue="1"/>
    <cfRule type="expression" dxfId="4220" priority="471" stopIfTrue="1">
      <formula>IF(#REF!="TEN",TRUE,FALSE)</formula>
    </cfRule>
  </conditionalFormatting>
  <conditionalFormatting sqref="C122">
    <cfRule type="duplicateValues" dxfId="4219" priority="468" stopIfTrue="1"/>
    <cfRule type="duplicateValues" dxfId="4218" priority="467" stopIfTrue="1"/>
    <cfRule type="expression" dxfId="4217" priority="466" stopIfTrue="1">
      <formula>IF(#REF!="TEN",TRUE,FALSE)</formula>
    </cfRule>
    <cfRule type="duplicateValues" dxfId="4216" priority="465" stopIfTrue="1"/>
    <cfRule type="expression" dxfId="4215" priority="463" stopIfTrue="1">
      <formula>IF(#REF!="TEN",TRUE,FALSE)</formula>
    </cfRule>
    <cfRule type="duplicateValues" dxfId="4214" priority="462" stopIfTrue="1"/>
    <cfRule type="duplicateValues" dxfId="4213" priority="461"/>
    <cfRule type="duplicateValues" dxfId="4212" priority="476" stopIfTrue="1"/>
  </conditionalFormatting>
  <conditionalFormatting sqref="C124:C131">
    <cfRule type="duplicateValues" dxfId="4211" priority="109"/>
  </conditionalFormatting>
  <conditionalFormatting sqref="C133">
    <cfRule type="duplicateValues" dxfId="4210" priority="460" stopIfTrue="1"/>
  </conditionalFormatting>
  <conditionalFormatting sqref="C134">
    <cfRule type="duplicateValues" dxfId="4209" priority="459" stopIfTrue="1"/>
  </conditionalFormatting>
  <conditionalFormatting sqref="C135">
    <cfRule type="duplicateValues" dxfId="4208" priority="458" stopIfTrue="1"/>
  </conditionalFormatting>
  <conditionalFormatting sqref="C136">
    <cfRule type="duplicateValues" dxfId="4207" priority="457" stopIfTrue="1"/>
  </conditionalFormatting>
  <conditionalFormatting sqref="C137">
    <cfRule type="duplicateValues" dxfId="4206" priority="456" stopIfTrue="1"/>
  </conditionalFormatting>
  <conditionalFormatting sqref="C138:C145">
    <cfRule type="duplicateValues" dxfId="4205" priority="108"/>
  </conditionalFormatting>
  <conditionalFormatting sqref="C148">
    <cfRule type="duplicateValues" dxfId="4204" priority="455" stopIfTrue="1"/>
  </conditionalFormatting>
  <conditionalFormatting sqref="C149">
    <cfRule type="duplicateValues" dxfId="4203" priority="453" stopIfTrue="1"/>
  </conditionalFormatting>
  <conditionalFormatting sqref="C150">
    <cfRule type="duplicateValues" dxfId="4202" priority="452" stopIfTrue="1"/>
    <cfRule type="duplicateValues" dxfId="4201" priority="451" stopIfTrue="1"/>
    <cfRule type="duplicateValues" dxfId="4200" priority="450" stopIfTrue="1"/>
  </conditionalFormatting>
  <conditionalFormatting sqref="C151">
    <cfRule type="duplicateValues" dxfId="4199" priority="449" stopIfTrue="1"/>
    <cfRule type="duplicateValues" dxfId="4198" priority="448" stopIfTrue="1"/>
  </conditionalFormatting>
  <conditionalFormatting sqref="C152">
    <cfRule type="duplicateValues" dxfId="4197" priority="447" stopIfTrue="1"/>
    <cfRule type="duplicateValues" dxfId="4196" priority="446" stopIfTrue="1"/>
    <cfRule type="duplicateValues" dxfId="4195" priority="445" stopIfTrue="1"/>
  </conditionalFormatting>
  <conditionalFormatting sqref="C153">
    <cfRule type="duplicateValues" dxfId="4194" priority="444" stopIfTrue="1"/>
    <cfRule type="duplicateValues" dxfId="4193" priority="443" stopIfTrue="1"/>
  </conditionalFormatting>
  <conditionalFormatting sqref="C154">
    <cfRule type="duplicateValues" dxfId="4192" priority="442" stopIfTrue="1"/>
  </conditionalFormatting>
  <conditionalFormatting sqref="C155">
    <cfRule type="duplicateValues" dxfId="4191" priority="441" stopIfTrue="1"/>
  </conditionalFormatting>
  <conditionalFormatting sqref="C156">
    <cfRule type="duplicateValues" dxfId="4190" priority="440" stopIfTrue="1"/>
    <cfRule type="duplicateValues" dxfId="4189" priority="438" stopIfTrue="1"/>
    <cfRule type="duplicateValues" dxfId="4188" priority="439" stopIfTrue="1"/>
  </conditionalFormatting>
  <conditionalFormatting sqref="C157">
    <cfRule type="duplicateValues" dxfId="4187" priority="436" stopIfTrue="1"/>
    <cfRule type="duplicateValues" dxfId="4186" priority="437" stopIfTrue="1"/>
    <cfRule type="duplicateValues" dxfId="4185" priority="435" stopIfTrue="1"/>
    <cfRule type="duplicateValues" dxfId="4184" priority="434" stopIfTrue="1"/>
  </conditionalFormatting>
  <conditionalFormatting sqref="C158">
    <cfRule type="duplicateValues" dxfId="4183" priority="433" stopIfTrue="1"/>
    <cfRule type="duplicateValues" dxfId="4182" priority="432" stopIfTrue="1"/>
    <cfRule type="duplicateValues" dxfId="4181" priority="431" stopIfTrue="1"/>
    <cfRule type="duplicateValues" dxfId="4180" priority="430" stopIfTrue="1"/>
    <cfRule type="duplicateValues" dxfId="4179" priority="429" stopIfTrue="1"/>
  </conditionalFormatting>
  <conditionalFormatting sqref="C159">
    <cfRule type="duplicateValues" dxfId="4178" priority="428" stopIfTrue="1"/>
    <cfRule type="duplicateValues" dxfId="4177" priority="427" stopIfTrue="1"/>
  </conditionalFormatting>
  <conditionalFormatting sqref="C160:C173">
    <cfRule type="duplicateValues" dxfId="4176" priority="107"/>
  </conditionalFormatting>
  <conditionalFormatting sqref="C175">
    <cfRule type="duplicateValues" dxfId="4175" priority="424" stopIfTrue="1"/>
    <cfRule type="duplicateValues" dxfId="4174" priority="426" stopIfTrue="1"/>
    <cfRule type="duplicateValues" dxfId="4173" priority="425" stopIfTrue="1"/>
  </conditionalFormatting>
  <conditionalFormatting sqref="C176">
    <cfRule type="duplicateValues" dxfId="4172" priority="423" stopIfTrue="1"/>
    <cfRule type="duplicateValues" dxfId="4171" priority="422" stopIfTrue="1"/>
  </conditionalFormatting>
  <conditionalFormatting sqref="C177">
    <cfRule type="duplicateValues" dxfId="4170" priority="420" stopIfTrue="1"/>
    <cfRule type="duplicateValues" dxfId="4169" priority="421" stopIfTrue="1"/>
  </conditionalFormatting>
  <conditionalFormatting sqref="C178">
    <cfRule type="duplicateValues" dxfId="4168" priority="419" stopIfTrue="1"/>
    <cfRule type="duplicateValues" dxfId="4167" priority="418" stopIfTrue="1"/>
    <cfRule type="duplicateValues" dxfId="4166" priority="417" stopIfTrue="1"/>
    <cfRule type="duplicateValues" dxfId="4165" priority="416" stopIfTrue="1"/>
    <cfRule type="duplicateValues" dxfId="4164" priority="415" stopIfTrue="1"/>
  </conditionalFormatting>
  <conditionalFormatting sqref="C179">
    <cfRule type="duplicateValues" dxfId="4163" priority="414" stopIfTrue="1"/>
    <cfRule type="duplicateValues" dxfId="4162" priority="413" stopIfTrue="1"/>
  </conditionalFormatting>
  <conditionalFormatting sqref="C180">
    <cfRule type="duplicateValues" dxfId="4161" priority="408" stopIfTrue="1"/>
    <cfRule type="duplicateValues" dxfId="4160" priority="412" stopIfTrue="1"/>
    <cfRule type="duplicateValues" dxfId="4159" priority="411" stopIfTrue="1"/>
    <cfRule type="duplicateValues" dxfId="4158" priority="410" stopIfTrue="1"/>
    <cfRule type="duplicateValues" dxfId="4157" priority="409" stopIfTrue="1"/>
  </conditionalFormatting>
  <conditionalFormatting sqref="C181">
    <cfRule type="duplicateValues" dxfId="4156" priority="407" stopIfTrue="1"/>
    <cfRule type="duplicateValues" dxfId="4155" priority="406" stopIfTrue="1"/>
  </conditionalFormatting>
  <conditionalFormatting sqref="C182">
    <cfRule type="duplicateValues" dxfId="4154" priority="404" stopIfTrue="1"/>
    <cfRule type="duplicateValues" dxfId="4153" priority="405" stopIfTrue="1"/>
    <cfRule type="duplicateValues" dxfId="4152" priority="403" stopIfTrue="1"/>
    <cfRule type="duplicateValues" dxfId="4151" priority="402" stopIfTrue="1"/>
    <cfRule type="duplicateValues" dxfId="4150" priority="401" stopIfTrue="1"/>
  </conditionalFormatting>
  <conditionalFormatting sqref="C183">
    <cfRule type="duplicateValues" dxfId="4149" priority="400" stopIfTrue="1"/>
    <cfRule type="duplicateValues" dxfId="4148" priority="399" stopIfTrue="1"/>
  </conditionalFormatting>
  <conditionalFormatting sqref="C184">
    <cfRule type="duplicateValues" dxfId="4147" priority="398" stopIfTrue="1"/>
    <cfRule type="duplicateValues" dxfId="4146" priority="397" stopIfTrue="1"/>
    <cfRule type="duplicateValues" dxfId="4145" priority="396" stopIfTrue="1"/>
    <cfRule type="duplicateValues" dxfId="4144" priority="395" stopIfTrue="1"/>
    <cfRule type="duplicateValues" dxfId="4143" priority="394" stopIfTrue="1"/>
  </conditionalFormatting>
  <conditionalFormatting sqref="C185">
    <cfRule type="duplicateValues" dxfId="4142" priority="387" stopIfTrue="1"/>
    <cfRule type="duplicateValues" dxfId="4141" priority="385" stopIfTrue="1"/>
    <cfRule type="duplicateValues" dxfId="4140" priority="386" stopIfTrue="1"/>
    <cfRule type="duplicateValues" dxfId="4139" priority="384" stopIfTrue="1"/>
    <cfRule type="duplicateValues" dxfId="4138" priority="388" stopIfTrue="1"/>
  </conditionalFormatting>
  <conditionalFormatting sqref="C186">
    <cfRule type="duplicateValues" dxfId="4137" priority="383" stopIfTrue="1"/>
  </conditionalFormatting>
  <conditionalFormatting sqref="C187">
    <cfRule type="duplicateValues" dxfId="4136" priority="382" stopIfTrue="1"/>
    <cfRule type="duplicateValues" dxfId="4135" priority="381" stopIfTrue="1"/>
  </conditionalFormatting>
  <conditionalFormatting sqref="C188">
    <cfRule type="duplicateValues" dxfId="4134" priority="380" stopIfTrue="1"/>
    <cfRule type="duplicateValues" dxfId="4133" priority="379" stopIfTrue="1"/>
  </conditionalFormatting>
  <conditionalFormatting sqref="C189 C199">
    <cfRule type="duplicateValues" dxfId="4132" priority="376" stopIfTrue="1"/>
    <cfRule type="duplicateValues" dxfId="4131" priority="375" stopIfTrue="1"/>
    <cfRule type="duplicateValues" dxfId="4130" priority="378" stopIfTrue="1"/>
    <cfRule type="duplicateValues" dxfId="4129" priority="377" stopIfTrue="1"/>
    <cfRule type="duplicateValues" dxfId="4128" priority="374" stopIfTrue="1"/>
  </conditionalFormatting>
  <conditionalFormatting sqref="C190 C192:C198">
    <cfRule type="duplicateValues" dxfId="4127" priority="106"/>
  </conditionalFormatting>
  <conditionalFormatting sqref="C191">
    <cfRule type="duplicateValues" dxfId="4126" priority="105"/>
  </conditionalFormatting>
  <conditionalFormatting sqref="C200">
    <cfRule type="duplicateValues" dxfId="4125" priority="370" stopIfTrue="1"/>
    <cfRule type="duplicateValues" dxfId="4124" priority="373" stopIfTrue="1"/>
    <cfRule type="duplicateValues" dxfId="4123" priority="372" stopIfTrue="1"/>
    <cfRule type="duplicateValues" dxfId="4122" priority="371" stopIfTrue="1"/>
  </conditionalFormatting>
  <conditionalFormatting sqref="C201:C208">
    <cfRule type="duplicateValues" dxfId="4121" priority="104"/>
  </conditionalFormatting>
  <conditionalFormatting sqref="C210">
    <cfRule type="duplicateValues" dxfId="4120" priority="365" stopIfTrue="1"/>
    <cfRule type="duplicateValues" dxfId="4119" priority="364" stopIfTrue="1"/>
    <cfRule type="duplicateValues" dxfId="4118" priority="363" stopIfTrue="1"/>
    <cfRule type="duplicateValues" dxfId="4117" priority="362" stopIfTrue="1"/>
    <cfRule type="duplicateValues" dxfId="4116" priority="361" stopIfTrue="1"/>
  </conditionalFormatting>
  <conditionalFormatting sqref="C211:C219">
    <cfRule type="duplicateValues" dxfId="4115" priority="103"/>
  </conditionalFormatting>
  <conditionalFormatting sqref="C220">
    <cfRule type="duplicateValues" dxfId="4114" priority="101"/>
  </conditionalFormatting>
  <conditionalFormatting sqref="C225">
    <cfRule type="duplicateValues" dxfId="4113" priority="100"/>
  </conditionalFormatting>
  <conditionalFormatting sqref="C226:C228">
    <cfRule type="duplicateValues" dxfId="4112" priority="99"/>
  </conditionalFormatting>
  <conditionalFormatting sqref="C229:C230">
    <cfRule type="duplicateValues" dxfId="4111" priority="98"/>
  </conditionalFormatting>
  <conditionalFormatting sqref="C231 C221:C224">
    <cfRule type="duplicateValues" dxfId="4110" priority="102"/>
  </conditionalFormatting>
  <conditionalFormatting sqref="C232:C233">
    <cfRule type="duplicateValues" dxfId="4109" priority="97"/>
  </conditionalFormatting>
  <conditionalFormatting sqref="C235:C236">
    <cfRule type="duplicateValues" dxfId="4108" priority="356" stopIfTrue="1"/>
    <cfRule type="duplicateValues" dxfId="4107" priority="355" stopIfTrue="1"/>
    <cfRule type="duplicateValues" dxfId="4106" priority="354" stopIfTrue="1"/>
    <cfRule type="duplicateValues" dxfId="4105" priority="358" stopIfTrue="1"/>
    <cfRule type="duplicateValues" dxfId="4104" priority="357" stopIfTrue="1"/>
  </conditionalFormatting>
  <conditionalFormatting sqref="C237 C252:C254">
    <cfRule type="duplicateValues" dxfId="4103" priority="344" stopIfTrue="1"/>
    <cfRule type="duplicateValues" dxfId="4102" priority="342" stopIfTrue="1"/>
    <cfRule type="duplicateValues" dxfId="4101" priority="341" stopIfTrue="1"/>
    <cfRule type="duplicateValues" dxfId="4100" priority="346" stopIfTrue="1"/>
    <cfRule type="duplicateValues" dxfId="4099" priority="343" stopIfTrue="1"/>
  </conditionalFormatting>
  <conditionalFormatting sqref="C238">
    <cfRule type="duplicateValues" dxfId="4098" priority="95"/>
    <cfRule type="duplicateValues" dxfId="4097" priority="94"/>
  </conditionalFormatting>
  <conditionalFormatting sqref="C239:C240">
    <cfRule type="duplicateValues" dxfId="4096" priority="92"/>
    <cfRule type="duplicateValues" dxfId="4095" priority="93"/>
  </conditionalFormatting>
  <conditionalFormatting sqref="C241:C243">
    <cfRule type="duplicateValues" dxfId="4094" priority="96"/>
  </conditionalFormatting>
  <conditionalFormatting sqref="C244">
    <cfRule type="duplicateValues" dxfId="4093" priority="91"/>
    <cfRule type="duplicateValues" dxfId="4092" priority="90"/>
  </conditionalFormatting>
  <conditionalFormatting sqref="C245">
    <cfRule type="duplicateValues" dxfId="4091" priority="89"/>
    <cfRule type="duplicateValues" dxfId="4090" priority="88"/>
  </conditionalFormatting>
  <conditionalFormatting sqref="C246:C247">
    <cfRule type="duplicateValues" dxfId="4089" priority="87"/>
    <cfRule type="duplicateValues" dxfId="4088" priority="86"/>
  </conditionalFormatting>
  <conditionalFormatting sqref="C248:C249">
    <cfRule type="duplicateValues" dxfId="4087" priority="84"/>
    <cfRule type="duplicateValues" dxfId="4086" priority="85"/>
  </conditionalFormatting>
  <conditionalFormatting sqref="C251">
    <cfRule type="duplicateValues" dxfId="4085" priority="293" stopIfTrue="1"/>
  </conditionalFormatting>
  <conditionalFormatting sqref="C255:C256">
    <cfRule type="duplicateValues" dxfId="4084" priority="315" stopIfTrue="1"/>
    <cfRule type="duplicateValues" dxfId="4083" priority="317" stopIfTrue="1"/>
    <cfRule type="duplicateValues" dxfId="4082" priority="313" stopIfTrue="1"/>
    <cfRule type="duplicateValues" dxfId="4081" priority="312" stopIfTrue="1"/>
    <cfRule type="duplicateValues" dxfId="4080" priority="314" stopIfTrue="1"/>
  </conditionalFormatting>
  <conditionalFormatting sqref="C257:C258">
    <cfRule type="duplicateValues" dxfId="4079" priority="305" stopIfTrue="1"/>
    <cfRule type="duplicateValues" dxfId="4078" priority="304" stopIfTrue="1"/>
    <cfRule type="duplicateValues" dxfId="4077" priority="303" stopIfTrue="1"/>
    <cfRule type="duplicateValues" dxfId="4076" priority="302" stopIfTrue="1"/>
    <cfRule type="duplicateValues" dxfId="4075" priority="301" stopIfTrue="1"/>
  </conditionalFormatting>
  <conditionalFormatting sqref="C259">
    <cfRule type="duplicateValues" dxfId="4074" priority="290" stopIfTrue="1"/>
    <cfRule type="duplicateValues" dxfId="4073" priority="289" stopIfTrue="1"/>
    <cfRule type="duplicateValues" dxfId="4072" priority="288" stopIfTrue="1"/>
    <cfRule type="duplicateValues" dxfId="4071" priority="292" stopIfTrue="1"/>
    <cfRule type="duplicateValues" dxfId="4070" priority="291" stopIfTrue="1"/>
  </conditionalFormatting>
  <conditionalFormatting sqref="C260">
    <cfRule type="duplicateValues" dxfId="4069" priority="287" stopIfTrue="1"/>
    <cfRule type="duplicateValues" dxfId="4068" priority="286" stopIfTrue="1"/>
    <cfRule type="duplicateValues" dxfId="4067" priority="285" stopIfTrue="1"/>
    <cfRule type="duplicateValues" dxfId="4066" priority="284" stopIfTrue="1"/>
    <cfRule type="duplicateValues" dxfId="4065" priority="283" stopIfTrue="1"/>
  </conditionalFormatting>
  <conditionalFormatting sqref="C261">
    <cfRule type="duplicateValues" dxfId="4064" priority="281" stopIfTrue="1"/>
    <cfRule type="duplicateValues" dxfId="4063" priority="279" stopIfTrue="1"/>
    <cfRule type="duplicateValues" dxfId="4062" priority="278" stopIfTrue="1"/>
    <cfRule type="duplicateValues" dxfId="4061" priority="282" stopIfTrue="1"/>
    <cfRule type="duplicateValues" dxfId="4060" priority="280" stopIfTrue="1"/>
  </conditionalFormatting>
  <conditionalFormatting sqref="C262:C263">
    <cfRule type="duplicateValues" dxfId="4059" priority="274" stopIfTrue="1"/>
    <cfRule type="duplicateValues" dxfId="4058" priority="273" stopIfTrue="1"/>
    <cfRule type="duplicateValues" dxfId="4057" priority="277" stopIfTrue="1"/>
    <cfRule type="duplicateValues" dxfId="4056" priority="276" stopIfTrue="1"/>
    <cfRule type="duplicateValues" dxfId="4055" priority="275" stopIfTrue="1"/>
  </conditionalFormatting>
  <conditionalFormatting sqref="C264:C265">
    <cfRule type="duplicateValues" dxfId="4054" priority="270" stopIfTrue="1"/>
  </conditionalFormatting>
  <conditionalFormatting sqref="C266:C280">
    <cfRule type="duplicateValues" dxfId="4053" priority="83"/>
  </conditionalFormatting>
  <conditionalFormatting sqref="C282:C286">
    <cfRule type="duplicateValues" dxfId="4052" priority="247" stopIfTrue="1"/>
  </conditionalFormatting>
  <conditionalFormatting sqref="C287">
    <cfRule type="duplicateValues" dxfId="4051" priority="245" stopIfTrue="1"/>
  </conditionalFormatting>
  <conditionalFormatting sqref="C288:C289">
    <cfRule type="duplicateValues" dxfId="4050" priority="244" stopIfTrue="1"/>
    <cfRule type="duplicateValues" dxfId="4049" priority="240" stopIfTrue="1"/>
    <cfRule type="duplicateValues" dxfId="4048" priority="241" stopIfTrue="1"/>
    <cfRule type="duplicateValues" dxfId="4047" priority="242" stopIfTrue="1"/>
    <cfRule type="duplicateValues" dxfId="4046" priority="243" stopIfTrue="1"/>
  </conditionalFormatting>
  <conditionalFormatting sqref="C290">
    <cfRule type="duplicateValues" dxfId="4045" priority="239" stopIfTrue="1"/>
  </conditionalFormatting>
  <conditionalFormatting sqref="C291:C292">
    <cfRule type="duplicateValues" dxfId="4044" priority="234" stopIfTrue="1"/>
    <cfRule type="duplicateValues" dxfId="4043" priority="236" stopIfTrue="1"/>
    <cfRule type="duplicateValues" dxfId="4042" priority="235" stopIfTrue="1"/>
    <cfRule type="duplicateValues" dxfId="4041" priority="237" stopIfTrue="1"/>
    <cfRule type="duplicateValues" dxfId="4040" priority="238" stopIfTrue="1"/>
  </conditionalFormatting>
  <conditionalFormatting sqref="C293">
    <cfRule type="duplicateValues" dxfId="4039" priority="231" stopIfTrue="1"/>
    <cfRule type="duplicateValues" dxfId="4038" priority="230" stopIfTrue="1"/>
    <cfRule type="duplicateValues" dxfId="4037" priority="229" stopIfTrue="1"/>
    <cfRule type="duplicateValues" dxfId="4036" priority="228" stopIfTrue="1"/>
    <cfRule type="duplicateValues" dxfId="4035" priority="227" stopIfTrue="1"/>
  </conditionalFormatting>
  <conditionalFormatting sqref="C294:C295">
    <cfRule type="duplicateValues" dxfId="4034" priority="225" stopIfTrue="1"/>
    <cfRule type="duplicateValues" dxfId="4033" priority="224" stopIfTrue="1"/>
    <cfRule type="duplicateValues" dxfId="4032" priority="223" stopIfTrue="1"/>
    <cfRule type="duplicateValues" dxfId="4031" priority="222" stopIfTrue="1"/>
    <cfRule type="duplicateValues" dxfId="4030" priority="226" stopIfTrue="1"/>
  </conditionalFormatting>
  <conditionalFormatting sqref="C296">
    <cfRule type="duplicateValues" dxfId="4029" priority="215" stopIfTrue="1"/>
    <cfRule type="duplicateValues" dxfId="4028" priority="216" stopIfTrue="1"/>
    <cfRule type="duplicateValues" dxfId="4027" priority="217" stopIfTrue="1"/>
    <cfRule type="duplicateValues" dxfId="4026" priority="218" stopIfTrue="1"/>
    <cfRule type="duplicateValues" dxfId="4025" priority="219" stopIfTrue="1"/>
  </conditionalFormatting>
  <conditionalFormatting sqref="C297">
    <cfRule type="duplicateValues" dxfId="4024" priority="210" stopIfTrue="1"/>
    <cfRule type="duplicateValues" dxfId="4023" priority="211" stopIfTrue="1"/>
    <cfRule type="duplicateValues" dxfId="4022" priority="212" stopIfTrue="1"/>
    <cfRule type="duplicateValues" dxfId="4021" priority="213" stopIfTrue="1"/>
    <cfRule type="duplicateValues" dxfId="4020" priority="214" stopIfTrue="1"/>
  </conditionalFormatting>
  <conditionalFormatting sqref="C298">
    <cfRule type="duplicateValues" dxfId="4019" priority="209" stopIfTrue="1"/>
  </conditionalFormatting>
  <conditionalFormatting sqref="C299:C300">
    <cfRule type="duplicateValues" dxfId="4018" priority="208" stopIfTrue="1"/>
  </conditionalFormatting>
  <conditionalFormatting sqref="C301">
    <cfRule type="duplicateValues" dxfId="4017" priority="205" stopIfTrue="1"/>
  </conditionalFormatting>
  <conditionalFormatting sqref="C302:C305">
    <cfRule type="duplicateValues" dxfId="4016" priority="203" stopIfTrue="1"/>
  </conditionalFormatting>
  <conditionalFormatting sqref="C306:C325">
    <cfRule type="duplicateValues" dxfId="4015" priority="82"/>
  </conditionalFormatting>
  <conditionalFormatting sqref="C339">
    <cfRule type="duplicateValues" dxfId="4014" priority="184" stopIfTrue="1"/>
  </conditionalFormatting>
  <conditionalFormatting sqref="C340">
    <cfRule type="duplicateValues" dxfId="4013" priority="185" stopIfTrue="1"/>
  </conditionalFormatting>
  <conditionalFormatting sqref="C341:C348">
    <cfRule type="duplicateValues" dxfId="4012" priority="81"/>
  </conditionalFormatting>
  <conditionalFormatting sqref="C350">
    <cfRule type="duplicateValues" dxfId="4011" priority="183" stopIfTrue="1"/>
  </conditionalFormatting>
  <conditionalFormatting sqref="C351">
    <cfRule type="duplicateValues" dxfId="4010" priority="180" stopIfTrue="1"/>
  </conditionalFormatting>
  <conditionalFormatting sqref="C352">
    <cfRule type="duplicateValues" dxfId="4009" priority="179" stopIfTrue="1"/>
  </conditionalFormatting>
  <conditionalFormatting sqref="C353">
    <cfRule type="duplicateValues" dxfId="4008" priority="178" stopIfTrue="1"/>
  </conditionalFormatting>
  <conditionalFormatting sqref="C354:C355">
    <cfRule type="duplicateValues" dxfId="4007" priority="177" stopIfTrue="1"/>
  </conditionalFormatting>
  <conditionalFormatting sqref="C356:C361">
    <cfRule type="duplicateValues" dxfId="4006" priority="80"/>
  </conditionalFormatting>
  <conditionalFormatting sqref="C363:C365">
    <cfRule type="duplicateValues" dxfId="4005" priority="172" stopIfTrue="1"/>
  </conditionalFormatting>
  <conditionalFormatting sqref="C366:C372">
    <cfRule type="duplicateValues" dxfId="4004" priority="169" stopIfTrue="1"/>
  </conditionalFormatting>
  <conditionalFormatting sqref="C373">
    <cfRule type="duplicateValues" dxfId="4003" priority="163" stopIfTrue="1"/>
  </conditionalFormatting>
  <conditionalFormatting sqref="C374">
    <cfRule type="duplicateValues" dxfId="4002" priority="162" stopIfTrue="1"/>
  </conditionalFormatting>
  <conditionalFormatting sqref="C375">
    <cfRule type="duplicateValues" dxfId="4001" priority="161" stopIfTrue="1"/>
  </conditionalFormatting>
  <conditionalFormatting sqref="C376">
    <cfRule type="duplicateValues" dxfId="4000" priority="159" stopIfTrue="1"/>
  </conditionalFormatting>
  <conditionalFormatting sqref="C377">
    <cfRule type="duplicateValues" dxfId="3999" priority="158" stopIfTrue="1"/>
  </conditionalFormatting>
  <conditionalFormatting sqref="C378:C397">
    <cfRule type="duplicateValues" dxfId="3998" priority="79"/>
  </conditionalFormatting>
  <conditionalFormatting sqref="C399:C402">
    <cfRule type="duplicateValues" dxfId="3997" priority="149" stopIfTrue="1"/>
  </conditionalFormatting>
  <conditionalFormatting sqref="C403">
    <cfRule type="duplicateValues" dxfId="3996" priority="144" stopIfTrue="1"/>
  </conditionalFormatting>
  <conditionalFormatting sqref="C404">
    <cfRule type="duplicateValues" dxfId="3995" priority="143" stopIfTrue="1"/>
  </conditionalFormatting>
  <conditionalFormatting sqref="C405">
    <cfRule type="duplicateValues" dxfId="3994" priority="139" stopIfTrue="1"/>
  </conditionalFormatting>
  <conditionalFormatting sqref="C406">
    <cfRule type="duplicateValues" dxfId="3993" priority="138" stopIfTrue="1"/>
  </conditionalFormatting>
  <conditionalFormatting sqref="C407">
    <cfRule type="duplicateValues" dxfId="3992" priority="137" stopIfTrue="1"/>
  </conditionalFormatting>
  <conditionalFormatting sqref="C408">
    <cfRule type="duplicateValues" dxfId="3991" priority="136" stopIfTrue="1"/>
  </conditionalFormatting>
  <conditionalFormatting sqref="C409">
    <cfRule type="duplicateValues" dxfId="3990" priority="135" stopIfTrue="1"/>
  </conditionalFormatting>
  <conditionalFormatting sqref="C410">
    <cfRule type="duplicateValues" dxfId="3989" priority="134" stopIfTrue="1"/>
  </conditionalFormatting>
  <conditionalFormatting sqref="C411">
    <cfRule type="duplicateValues" dxfId="3988" priority="133" stopIfTrue="1"/>
  </conditionalFormatting>
  <conditionalFormatting sqref="C417:C432">
    <cfRule type="duplicateValues" dxfId="3987" priority="78"/>
  </conditionalFormatting>
  <conditionalFormatting sqref="C442">
    <cfRule type="duplicateValues" dxfId="3986" priority="129" stopIfTrue="1"/>
  </conditionalFormatting>
  <conditionalFormatting sqref="C443">
    <cfRule type="duplicateValues" dxfId="3985" priority="128" stopIfTrue="1"/>
  </conditionalFormatting>
  <conditionalFormatting sqref="C444">
    <cfRule type="duplicateValues" dxfId="3984" priority="127" stopIfTrue="1"/>
  </conditionalFormatting>
  <conditionalFormatting sqref="C445">
    <cfRule type="duplicateValues" dxfId="3983" priority="126" stopIfTrue="1"/>
  </conditionalFormatting>
  <conditionalFormatting sqref="C446:C449">
    <cfRule type="duplicateValues" dxfId="3982" priority="125" stopIfTrue="1"/>
  </conditionalFormatting>
  <conditionalFormatting sqref="C450:C457">
    <cfRule type="duplicateValues" dxfId="3981" priority="77"/>
  </conditionalFormatting>
  <conditionalFormatting sqref="C460:C464">
    <cfRule type="duplicateValues" dxfId="3980" priority="121" stopIfTrue="1"/>
  </conditionalFormatting>
  <conditionalFormatting sqref="C465">
    <cfRule type="duplicateValues" dxfId="3979" priority="117" stopIfTrue="1"/>
  </conditionalFormatting>
  <conditionalFormatting sqref="C466:C468">
    <cfRule type="duplicateValues" dxfId="3978" priority="116" stopIfTrue="1"/>
  </conditionalFormatting>
  <conditionalFormatting sqref="C469 C471">
    <cfRule type="duplicateValues" dxfId="3977" priority="114" stopIfTrue="1"/>
  </conditionalFormatting>
  <conditionalFormatting sqref="C470">
    <cfRule type="duplicateValues" dxfId="3976" priority="68"/>
    <cfRule type="duplicateValues" dxfId="3975" priority="67"/>
  </conditionalFormatting>
  <conditionalFormatting sqref="C472:C476">
    <cfRule type="duplicateValues" dxfId="3974" priority="76"/>
  </conditionalFormatting>
  <conditionalFormatting sqref="C478:C480">
    <cfRule type="duplicateValues" dxfId="3973" priority="73"/>
  </conditionalFormatting>
  <conditionalFormatting sqref="C489">
    <cfRule type="duplicateValues" dxfId="3972" priority="23"/>
    <cfRule type="duplicateValues" dxfId="3971" priority="22"/>
  </conditionalFormatting>
  <conditionalFormatting sqref="C494">
    <cfRule type="duplicateValues" dxfId="3970" priority="32"/>
    <cfRule type="duplicateValues" dxfId="3969" priority="31"/>
  </conditionalFormatting>
  <conditionalFormatting sqref="C495">
    <cfRule type="duplicateValues" dxfId="3968" priority="30"/>
    <cfRule type="duplicateValues" dxfId="3967" priority="29"/>
  </conditionalFormatting>
  <conditionalFormatting sqref="C496">
    <cfRule type="duplicateValues" dxfId="3966" priority="27"/>
    <cfRule type="duplicateValues" dxfId="3965" priority="28"/>
  </conditionalFormatting>
  <conditionalFormatting sqref="C497">
    <cfRule type="duplicateValues" dxfId="3964" priority="25"/>
    <cfRule type="duplicateValues" dxfId="3963" priority="26"/>
  </conditionalFormatting>
  <conditionalFormatting sqref="C498">
    <cfRule type="duplicateValues" dxfId="3962" priority="21"/>
    <cfRule type="duplicateValues" dxfId="3961" priority="20"/>
  </conditionalFormatting>
  <conditionalFormatting sqref="C501:C502">
    <cfRule type="duplicateValues" dxfId="3960" priority="54"/>
    <cfRule type="duplicateValues" dxfId="3959" priority="53"/>
  </conditionalFormatting>
  <conditionalFormatting sqref="C503">
    <cfRule type="duplicateValues" dxfId="3958" priority="19"/>
    <cfRule type="duplicateValues" dxfId="3957" priority="18"/>
  </conditionalFormatting>
  <conditionalFormatting sqref="C504">
    <cfRule type="duplicateValues" dxfId="3956" priority="17"/>
    <cfRule type="duplicateValues" dxfId="3955" priority="16"/>
  </conditionalFormatting>
  <conditionalFormatting sqref="C505">
    <cfRule type="duplicateValues" dxfId="3954" priority="15"/>
    <cfRule type="duplicateValues" dxfId="3953" priority="14"/>
  </conditionalFormatting>
  <conditionalFormatting sqref="C506">
    <cfRule type="duplicateValues" dxfId="3952" priority="13"/>
    <cfRule type="duplicateValues" dxfId="3951" priority="12"/>
  </conditionalFormatting>
  <conditionalFormatting sqref="C507">
    <cfRule type="duplicateValues" dxfId="3950" priority="9"/>
    <cfRule type="duplicateValues" dxfId="3949" priority="8"/>
  </conditionalFormatting>
  <conditionalFormatting sqref="C509:C511">
    <cfRule type="duplicateValues" dxfId="3948" priority="47"/>
    <cfRule type="duplicateValues" dxfId="3947" priority="48"/>
  </conditionalFormatting>
  <conditionalFormatting sqref="C518">
    <cfRule type="duplicateValues" dxfId="3946" priority="11" stopIfTrue="1"/>
  </conditionalFormatting>
  <conditionalFormatting sqref="C519:C521">
    <cfRule type="duplicateValues" dxfId="3945" priority="10" stopIfTrue="1"/>
  </conditionalFormatting>
  <conditionalFormatting sqref="C522">
    <cfRule type="duplicateValues" dxfId="3944" priority="7" stopIfTrue="1"/>
  </conditionalFormatting>
  <conditionalFormatting sqref="C523">
    <cfRule type="duplicateValues" dxfId="3943" priority="6" stopIfTrue="1"/>
  </conditionalFormatting>
  <conditionalFormatting sqref="C524">
    <cfRule type="duplicateValues" dxfId="3942" priority="5"/>
    <cfRule type="duplicateValues" dxfId="3941" priority="4"/>
  </conditionalFormatting>
  <conditionalFormatting sqref="C525 C517">
    <cfRule type="duplicateValues" dxfId="3940" priority="4454"/>
    <cfRule type="duplicateValues" dxfId="3939" priority="4453"/>
  </conditionalFormatting>
  <conditionalFormatting sqref="C526 C398 C281 C7:C28 C1:C5 C30:C59 C61:C102 D103 C159 C104:C110 C326 C329:C338 C349 C362 C412:C416 C458 C477 C116:C123 C132:C137 C146:C157 C174 C433:C441 C481:C488 C508 C512:C516 C499:C500 C490:C493 C528:C65483">
    <cfRule type="duplicateValues" dxfId="3938" priority="4204" stopIfTrue="1"/>
  </conditionalFormatting>
  <conditionalFormatting sqref="C526 C508 C458 C1:C110 C477 C116:C123 C132:C137 C146:C159 C174:C189 C199:C200 C209:C210 C234:C237 C251:C265 C281:C305 C326:C340 C349:C355 C362:C377 C398:C416 C433:C441 C481:C488 C512:C516 C499:C500 C490:C493 C528:C1048576">
    <cfRule type="duplicateValues" dxfId="3937" priority="132"/>
  </conditionalFormatting>
  <conditionalFormatting sqref="C526 C508 C458 C412:C416 C1:C110 C477 C116:C123 C132:C137 C146:C159 C174:C189 C199:C200 C209:C210 C234:C237 C251:C265 C281:C305 C326:C340 C349:C355 C362:C377 C398:C402 C433:C441 C481:C488 C512:C516 C499:C500 C490:C493 C528:C1048576">
    <cfRule type="duplicateValues" dxfId="3936" priority="152"/>
  </conditionalFormatting>
  <conditionalFormatting sqref="C527">
    <cfRule type="duplicateValues" dxfId="3935" priority="1"/>
    <cfRule type="duplicateValues" dxfId="3934" priority="2" stopIfTrue="1"/>
  </conditionalFormatting>
  <conditionalFormatting sqref="C54:D54 C56:D56">
    <cfRule type="expression" dxfId="3933" priority="762" stopIfTrue="1">
      <formula>IF(#REF!="TEN",TRUE,FALSE)</formula>
    </cfRule>
  </conditionalFormatting>
  <conditionalFormatting sqref="C62:D62">
    <cfRule type="expression" dxfId="3932" priority="690" stopIfTrue="1">
      <formula>IF(#REF!="TEN",TRUE,FALSE)</formula>
    </cfRule>
  </conditionalFormatting>
  <conditionalFormatting sqref="C66:D66">
    <cfRule type="expression" dxfId="3931" priority="675" stopIfTrue="1">
      <formula>IF(#REF!="TEN",TRUE,FALSE)</formula>
    </cfRule>
  </conditionalFormatting>
  <conditionalFormatting sqref="C67:D67">
    <cfRule type="expression" dxfId="3930" priority="668" stopIfTrue="1">
      <formula>IF(#REF!="TEN",TRUE,FALSE)</formula>
    </cfRule>
  </conditionalFormatting>
  <conditionalFormatting sqref="C79:D79">
    <cfRule type="expression" dxfId="3929" priority="637" stopIfTrue="1">
      <formula>IF(#REF!="TEN",TRUE,FALSE)</formula>
    </cfRule>
  </conditionalFormatting>
  <conditionalFormatting sqref="C83:D83 C98:C110">
    <cfRule type="expression" dxfId="3928" priority="625" stopIfTrue="1">
      <formula>IF(#REF!="TEN",TRUE,FALSE)</formula>
    </cfRule>
  </conditionalFormatting>
  <conditionalFormatting sqref="D30">
    <cfRule type="duplicateValues" dxfId="3927" priority="759" stopIfTrue="1"/>
  </conditionalFormatting>
  <conditionalFormatting sqref="D32">
    <cfRule type="duplicateValues" dxfId="3926" priority="753" stopIfTrue="1"/>
  </conditionalFormatting>
  <conditionalFormatting sqref="D33">
    <cfRule type="duplicateValues" dxfId="3925" priority="752" stopIfTrue="1"/>
  </conditionalFormatting>
  <conditionalFormatting sqref="D40">
    <cfRule type="duplicateValues" dxfId="3924" priority="751" stopIfTrue="1"/>
  </conditionalFormatting>
  <conditionalFormatting sqref="D42">
    <cfRule type="duplicateValues" dxfId="3923" priority="750" stopIfTrue="1"/>
  </conditionalFormatting>
  <conditionalFormatting sqref="D43">
    <cfRule type="duplicateValues" dxfId="3922" priority="761" stopIfTrue="1"/>
  </conditionalFormatting>
  <conditionalFormatting sqref="D62">
    <cfRule type="duplicateValues" dxfId="3921" priority="689" stopIfTrue="1"/>
  </conditionalFormatting>
  <conditionalFormatting sqref="D71">
    <cfRule type="duplicateValues" dxfId="3920" priority="662" stopIfTrue="1"/>
  </conditionalFormatting>
  <conditionalFormatting sqref="D72">
    <cfRule type="duplicateValues" dxfId="3919" priority="661" stopIfTrue="1"/>
  </conditionalFormatting>
  <conditionalFormatting sqref="D235:D236">
    <cfRule type="duplicateValues" dxfId="3918" priority="359" stopIfTrue="1"/>
  </conditionalFormatting>
  <conditionalFormatting sqref="D237 D251:D254">
    <cfRule type="duplicateValues" dxfId="3917" priority="345" stopIfTrue="1"/>
  </conditionalFormatting>
  <conditionalFormatting sqref="D255:D256">
    <cfRule type="duplicateValues" dxfId="3916" priority="316" stopIfTrue="1"/>
  </conditionalFormatting>
  <conditionalFormatting sqref="D527">
    <cfRule type="duplicateValues" dxfId="3915" priority="3" stopIfTrue="1"/>
  </conditionalFormatting>
  <conditionalFormatting sqref="F327 D327:D328 B327:B348">
    <cfRule type="duplicateValues" dxfId="3914" priority="193" stopIfTrue="1"/>
  </conditionalFormatting>
  <conditionalFormatting sqref="G327 E327 C327:C328 A327:A348">
    <cfRule type="duplicateValues" dxfId="3913" priority="194" stopIfTrue="1"/>
  </conditionalFormatting>
  <conditionalFormatting sqref="M71:N71">
    <cfRule type="duplicateValues" dxfId="3912" priority="620" stopIfTrue="1"/>
  </conditionalFormatting>
  <conditionalFormatting sqref="M71:N73 D85">
    <cfRule type="expression" dxfId="3911" priority="677" stopIfTrue="1">
      <formula>IF(#REF!="TEN",TRUE,FALSE)</formula>
    </cfRule>
  </conditionalFormatting>
  <conditionalFormatting sqref="M72:N72">
    <cfRule type="duplicateValues" dxfId="3910" priority="617" stopIfTrue="1"/>
  </conditionalFormatting>
  <conditionalFormatting sqref="M73:N73">
    <cfRule type="duplicateValues" dxfId="3909" priority="614" stopIfTrue="1"/>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4"/>
  <sheetViews>
    <sheetView topLeftCell="A6" workbookViewId="0">
      <selection activeCell="M96" sqref="M96"/>
    </sheetView>
  </sheetViews>
  <sheetFormatPr defaultColWidth="9" defaultRowHeight="14.4"/>
  <cols>
    <col min="1" max="1" width="4.5546875" customWidth="1"/>
    <col min="2" max="2" width="3.33203125" hidden="1" customWidth="1"/>
    <col min="3" max="3" width="7.44140625" customWidth="1"/>
    <col min="4" max="4" width="8.5546875" customWidth="1"/>
    <col min="5" max="5" width="7.6640625" customWidth="1"/>
    <col min="6" max="6" width="7.109375" customWidth="1"/>
    <col min="7" max="7" width="5" customWidth="1"/>
    <col min="8" max="8" width="4.88671875" customWidth="1"/>
    <col min="9" max="9" width="4.5546875" customWidth="1"/>
    <col min="10" max="10" width="4.44140625" customWidth="1"/>
    <col min="11" max="11" width="10.109375" customWidth="1"/>
    <col min="12" max="12" width="7.5546875" customWidth="1"/>
    <col min="13" max="13" width="10.109375" customWidth="1"/>
    <col min="14" max="14" width="7.33203125" customWidth="1"/>
    <col min="15" max="15" width="9" customWidth="1"/>
    <col min="16" max="16" width="8" customWidth="1"/>
    <col min="17" max="17" width="8.109375" customWidth="1"/>
    <col min="18" max="18" width="24.109375" customWidth="1"/>
  </cols>
  <sheetData>
    <row r="1" spans="1:23" ht="15.6">
      <c r="A1" s="1323" t="s">
        <v>1123</v>
      </c>
      <c r="B1" s="1324"/>
      <c r="C1" s="1324"/>
      <c r="D1" s="1324"/>
      <c r="E1" s="1324"/>
      <c r="F1" s="1324"/>
      <c r="G1" s="1324"/>
      <c r="H1" s="1324"/>
      <c r="I1" s="1324"/>
      <c r="J1" s="1324"/>
      <c r="K1" s="1324"/>
      <c r="L1" s="1324"/>
      <c r="M1" s="1324"/>
      <c r="N1" s="1324"/>
      <c r="O1" s="1324"/>
      <c r="P1" s="1324"/>
      <c r="Q1" s="1324"/>
    </row>
    <row r="2" spans="1:23" ht="11.25" customHeight="1">
      <c r="A2" s="1326" t="s">
        <v>1124</v>
      </c>
      <c r="B2" s="1329" t="s">
        <v>1125</v>
      </c>
      <c r="C2" s="1331" t="s">
        <v>1126</v>
      </c>
      <c r="D2" s="1334" t="s">
        <v>45</v>
      </c>
      <c r="E2" s="1334" t="s">
        <v>1127</v>
      </c>
      <c r="F2" s="1334" t="s">
        <v>1128</v>
      </c>
      <c r="G2" s="1334" t="s">
        <v>1129</v>
      </c>
      <c r="H2" s="1334"/>
      <c r="I2" s="1334"/>
      <c r="J2" s="1334"/>
      <c r="K2" s="1338" t="s">
        <v>1130</v>
      </c>
      <c r="L2" s="1339"/>
      <c r="M2" s="1338" t="s">
        <v>1131</v>
      </c>
      <c r="N2" s="1339"/>
      <c r="O2" s="1331" t="s">
        <v>1132</v>
      </c>
      <c r="P2" s="1329" t="s">
        <v>1133</v>
      </c>
      <c r="Q2" s="1329" t="s">
        <v>1134</v>
      </c>
    </row>
    <row r="3" spans="1:23" ht="10.5" customHeight="1">
      <c r="A3" s="1327"/>
      <c r="B3" s="1330"/>
      <c r="C3" s="1332"/>
      <c r="D3" s="1335"/>
      <c r="E3" s="1335"/>
      <c r="F3" s="1335"/>
      <c r="G3" s="1335"/>
      <c r="H3" s="1335"/>
      <c r="I3" s="1335"/>
      <c r="J3" s="1335"/>
      <c r="K3" s="1340"/>
      <c r="L3" s="1341"/>
      <c r="M3" s="1340"/>
      <c r="N3" s="1341"/>
      <c r="O3" s="1332"/>
      <c r="P3" s="1330"/>
      <c r="Q3" s="1330"/>
    </row>
    <row r="4" spans="1:23" ht="26.25" customHeight="1">
      <c r="A4" s="1328"/>
      <c r="B4" s="1330"/>
      <c r="C4" s="1333"/>
      <c r="D4" s="1336"/>
      <c r="E4" s="1336"/>
      <c r="F4" s="1336"/>
      <c r="G4" s="435" t="s">
        <v>1135</v>
      </c>
      <c r="H4" s="435" t="s">
        <v>1136</v>
      </c>
      <c r="I4" s="435" t="s">
        <v>1137</v>
      </c>
      <c r="J4" s="435" t="s">
        <v>1138</v>
      </c>
      <c r="K4" s="434" t="s">
        <v>1139</v>
      </c>
      <c r="L4" s="434" t="s">
        <v>1140</v>
      </c>
      <c r="M4" s="449" t="s">
        <v>1139</v>
      </c>
      <c r="N4" s="434" t="s">
        <v>1140</v>
      </c>
      <c r="O4" s="1333"/>
      <c r="P4" s="1337"/>
      <c r="Q4" s="1337"/>
      <c r="R4" s="454"/>
      <c r="S4" s="454"/>
      <c r="T4" s="1325"/>
      <c r="U4" s="1325"/>
      <c r="V4" s="1325"/>
      <c r="W4" s="1325"/>
    </row>
    <row r="5" spans="1:23" ht="15.75" customHeight="1">
      <c r="A5" s="436"/>
      <c r="B5" s="436"/>
      <c r="C5" s="437">
        <v>47</v>
      </c>
      <c r="D5" s="437"/>
      <c r="E5" s="436"/>
      <c r="F5" s="436"/>
      <c r="G5" s="436"/>
      <c r="H5" s="436"/>
      <c r="I5" s="436"/>
      <c r="J5" s="436"/>
      <c r="K5" s="450">
        <f>SUM(K6:K143)</f>
        <v>26947.807000000001</v>
      </c>
      <c r="L5" s="451"/>
      <c r="M5" s="450">
        <f>SUM(M6:M143)</f>
        <v>10818.857</v>
      </c>
      <c r="N5" s="436"/>
      <c r="O5" s="436"/>
      <c r="P5" s="437">
        <v>10</v>
      </c>
      <c r="Q5" s="436"/>
      <c r="R5" s="455"/>
      <c r="S5" s="455"/>
      <c r="T5" s="455"/>
      <c r="U5" s="455"/>
      <c r="V5" s="455"/>
      <c r="W5" s="455"/>
    </row>
    <row r="6" spans="1:23" ht="15.75" customHeight="1">
      <c r="A6" s="438">
        <v>1</v>
      </c>
      <c r="B6" s="405"/>
      <c r="C6" s="439" t="s">
        <v>1086</v>
      </c>
      <c r="D6" s="399" t="s">
        <v>309</v>
      </c>
      <c r="E6" s="402"/>
      <c r="F6" s="402"/>
      <c r="G6" s="412">
        <v>1</v>
      </c>
      <c r="H6" s="412">
        <v>1</v>
      </c>
      <c r="I6" s="412">
        <v>0</v>
      </c>
      <c r="J6" s="412">
        <v>0</v>
      </c>
      <c r="K6" s="418">
        <v>91.75</v>
      </c>
      <c r="L6" s="402"/>
      <c r="M6" s="427"/>
      <c r="N6" s="402"/>
      <c r="O6" s="402"/>
      <c r="P6" s="402"/>
      <c r="Q6" s="402"/>
      <c r="R6" s="455"/>
      <c r="S6" s="455"/>
      <c r="T6" s="455"/>
      <c r="U6" s="455"/>
      <c r="V6" s="455"/>
      <c r="W6" s="455"/>
    </row>
    <row r="7" spans="1:23" ht="15.75" customHeight="1">
      <c r="A7" s="440">
        <v>2</v>
      </c>
      <c r="B7" s="394" t="s">
        <v>1141</v>
      </c>
      <c r="C7" s="400" t="s">
        <v>1088</v>
      </c>
      <c r="D7" s="400" t="s">
        <v>54</v>
      </c>
      <c r="E7" s="394"/>
      <c r="F7" s="394"/>
      <c r="G7" s="392">
        <v>1</v>
      </c>
      <c r="H7" s="392">
        <v>2</v>
      </c>
      <c r="I7" s="396">
        <v>0</v>
      </c>
      <c r="J7" s="396">
        <v>0</v>
      </c>
      <c r="K7" s="407">
        <v>153.267</v>
      </c>
      <c r="L7" s="394"/>
      <c r="M7" s="404"/>
      <c r="N7" s="394"/>
      <c r="O7" s="394"/>
      <c r="P7" s="394"/>
      <c r="Q7" s="394"/>
      <c r="R7" s="455"/>
      <c r="S7" s="455"/>
      <c r="T7" s="455"/>
      <c r="U7" s="455"/>
      <c r="V7" s="455"/>
      <c r="W7" s="455"/>
    </row>
    <row r="8" spans="1:23" ht="15.75" customHeight="1">
      <c r="A8" s="441">
        <v>3</v>
      </c>
      <c r="B8" s="394"/>
      <c r="C8" s="400" t="s">
        <v>942</v>
      </c>
      <c r="D8" s="400" t="s">
        <v>64</v>
      </c>
      <c r="E8" s="394"/>
      <c r="F8" s="394"/>
      <c r="G8" s="396">
        <v>0</v>
      </c>
      <c r="H8" s="396">
        <v>0</v>
      </c>
      <c r="I8" s="396">
        <v>0</v>
      </c>
      <c r="J8" s="396">
        <v>0</v>
      </c>
      <c r="K8" s="407">
        <v>48.633000000000003</v>
      </c>
      <c r="L8" s="394"/>
      <c r="M8" s="404"/>
      <c r="N8" s="394"/>
      <c r="O8" s="394"/>
      <c r="P8" s="394"/>
      <c r="Q8" s="394"/>
      <c r="R8" s="455"/>
      <c r="S8" s="455"/>
      <c r="T8" s="455"/>
      <c r="U8" s="455"/>
      <c r="V8" s="455"/>
      <c r="W8" s="455"/>
    </row>
    <row r="9" spans="1:23" ht="15.75" customHeight="1">
      <c r="A9" s="438">
        <v>4</v>
      </c>
      <c r="B9" s="394" t="s">
        <v>1141</v>
      </c>
      <c r="C9" s="400" t="s">
        <v>923</v>
      </c>
      <c r="D9" s="400" t="s">
        <v>54</v>
      </c>
      <c r="E9" s="394"/>
      <c r="F9" s="394"/>
      <c r="G9" s="392">
        <v>1</v>
      </c>
      <c r="H9" s="392">
        <v>2</v>
      </c>
      <c r="I9" s="396">
        <v>0</v>
      </c>
      <c r="J9" s="396">
        <v>0</v>
      </c>
      <c r="K9" s="407">
        <v>238.43299999999999</v>
      </c>
      <c r="L9" s="394"/>
      <c r="M9" s="404"/>
      <c r="N9" s="394"/>
      <c r="O9" s="394"/>
      <c r="P9" s="394"/>
      <c r="Q9" s="394"/>
      <c r="R9" s="455"/>
      <c r="S9" s="455"/>
      <c r="T9" s="455"/>
      <c r="U9" s="455"/>
      <c r="V9" s="455"/>
      <c r="W9" s="455"/>
    </row>
    <row r="10" spans="1:23" ht="15.75" customHeight="1">
      <c r="A10" s="440">
        <v>5</v>
      </c>
      <c r="B10" s="394" t="s">
        <v>1141</v>
      </c>
      <c r="C10" s="399" t="s">
        <v>1057</v>
      </c>
      <c r="D10" s="399" t="s">
        <v>1142</v>
      </c>
      <c r="E10" s="390"/>
      <c r="F10" s="390"/>
      <c r="G10" s="442">
        <v>3</v>
      </c>
      <c r="H10" s="442">
        <v>1</v>
      </c>
      <c r="I10" s="442">
        <v>0</v>
      </c>
      <c r="J10" s="442">
        <v>1</v>
      </c>
      <c r="K10" s="406">
        <v>249.88300000000001</v>
      </c>
      <c r="L10" s="390"/>
      <c r="M10" s="401"/>
      <c r="N10" s="390"/>
      <c r="O10" s="390"/>
      <c r="P10" s="390"/>
      <c r="Q10" s="390"/>
      <c r="R10" s="455"/>
      <c r="S10" s="455"/>
      <c r="T10" s="455"/>
      <c r="U10" s="455"/>
      <c r="V10" s="455"/>
      <c r="W10" s="455"/>
    </row>
    <row r="11" spans="1:23" ht="15.75" customHeight="1">
      <c r="A11" s="441">
        <v>6</v>
      </c>
      <c r="B11" s="394" t="s">
        <v>1141</v>
      </c>
      <c r="C11" s="400" t="s">
        <v>1053</v>
      </c>
      <c r="D11" s="400" t="s">
        <v>916</v>
      </c>
      <c r="E11" s="398">
        <v>4</v>
      </c>
      <c r="F11" s="398">
        <v>4</v>
      </c>
      <c r="G11" s="443">
        <v>4</v>
      </c>
      <c r="H11" s="443">
        <v>1</v>
      </c>
      <c r="I11" s="443">
        <v>6</v>
      </c>
      <c r="J11" s="443">
        <v>6</v>
      </c>
      <c r="K11" s="407">
        <v>120.747</v>
      </c>
      <c r="L11" s="394"/>
      <c r="M11" s="404"/>
      <c r="N11" s="394"/>
      <c r="O11" s="394"/>
      <c r="P11" s="394"/>
      <c r="Q11" s="394"/>
      <c r="R11" s="455"/>
      <c r="S11" s="455"/>
      <c r="T11" s="455"/>
      <c r="U11" s="455"/>
      <c r="V11" s="455"/>
      <c r="W11" s="455"/>
    </row>
    <row r="12" spans="1:23" ht="15.75" customHeight="1">
      <c r="A12" s="438">
        <v>7</v>
      </c>
      <c r="B12" s="394" t="s">
        <v>1141</v>
      </c>
      <c r="C12" s="400" t="s">
        <v>1041</v>
      </c>
      <c r="D12" s="400" t="s">
        <v>82</v>
      </c>
      <c r="E12" s="394"/>
      <c r="F12" s="394"/>
      <c r="G12" s="444">
        <v>0</v>
      </c>
      <c r="H12" s="444">
        <v>0</v>
      </c>
      <c r="I12" s="443">
        <v>1</v>
      </c>
      <c r="J12" s="443">
        <v>1</v>
      </c>
      <c r="K12" s="407">
        <v>1170.806</v>
      </c>
      <c r="L12" s="394"/>
      <c r="M12" s="404"/>
      <c r="N12" s="394"/>
      <c r="O12" s="394"/>
      <c r="P12" s="394"/>
      <c r="Q12" s="394"/>
      <c r="R12" s="455"/>
      <c r="S12" s="455"/>
      <c r="T12" s="455"/>
      <c r="U12" s="455"/>
      <c r="V12" s="455"/>
      <c r="W12" s="455"/>
    </row>
    <row r="13" spans="1:23" ht="15.75" customHeight="1">
      <c r="A13" s="440">
        <v>8</v>
      </c>
      <c r="B13" s="394" t="s">
        <v>1141</v>
      </c>
      <c r="C13" s="399" t="s">
        <v>968</v>
      </c>
      <c r="D13" s="399" t="s">
        <v>231</v>
      </c>
      <c r="E13" s="390"/>
      <c r="F13" s="390"/>
      <c r="G13" s="442">
        <v>1</v>
      </c>
      <c r="H13" s="442">
        <v>0</v>
      </c>
      <c r="I13" s="442">
        <v>0</v>
      </c>
      <c r="J13" s="442">
        <v>2</v>
      </c>
      <c r="K13" s="406">
        <v>339.45699999999999</v>
      </c>
      <c r="L13" s="390"/>
      <c r="M13" s="401"/>
      <c r="N13" s="390"/>
      <c r="O13" s="390"/>
      <c r="P13" s="390"/>
      <c r="Q13" s="390"/>
      <c r="R13" s="455"/>
      <c r="S13" s="455"/>
      <c r="T13" s="455"/>
      <c r="U13" s="455"/>
      <c r="V13" s="455"/>
      <c r="W13" s="455"/>
    </row>
    <row r="14" spans="1:23" ht="15.75" customHeight="1">
      <c r="A14" s="441">
        <v>9</v>
      </c>
      <c r="B14" s="394" t="s">
        <v>1141</v>
      </c>
      <c r="C14" s="400" t="s">
        <v>1143</v>
      </c>
      <c r="D14" s="400" t="s">
        <v>54</v>
      </c>
      <c r="E14" s="394"/>
      <c r="F14" s="394"/>
      <c r="G14" s="443">
        <v>1</v>
      </c>
      <c r="H14" s="444">
        <v>0</v>
      </c>
      <c r="I14" s="444">
        <v>0</v>
      </c>
      <c r="J14" s="444">
        <v>0</v>
      </c>
      <c r="K14" s="407">
        <v>127.8</v>
      </c>
      <c r="L14" s="394"/>
      <c r="M14" s="404"/>
      <c r="N14" s="394"/>
      <c r="O14" s="394"/>
      <c r="P14" s="394"/>
      <c r="Q14" s="394"/>
      <c r="R14" s="455"/>
      <c r="S14" s="455"/>
      <c r="T14" s="455"/>
      <c r="U14" s="455"/>
      <c r="V14" s="455"/>
      <c r="W14" s="455"/>
    </row>
    <row r="15" spans="1:23" ht="15.75" customHeight="1">
      <c r="A15" s="438">
        <v>10</v>
      </c>
      <c r="B15" s="394" t="s">
        <v>1141</v>
      </c>
      <c r="C15" s="400" t="s">
        <v>1144</v>
      </c>
      <c r="D15" s="400" t="s">
        <v>54</v>
      </c>
      <c r="E15" s="394"/>
      <c r="F15" s="394"/>
      <c r="G15" s="444">
        <v>0</v>
      </c>
      <c r="H15" s="444">
        <v>0</v>
      </c>
      <c r="I15" s="443">
        <v>1</v>
      </c>
      <c r="J15" s="443">
        <v>3</v>
      </c>
      <c r="K15" s="407">
        <v>91.933000000000007</v>
      </c>
      <c r="L15" s="394"/>
      <c r="M15" s="404"/>
      <c r="N15" s="394"/>
      <c r="O15" s="394"/>
      <c r="P15" s="394"/>
      <c r="Q15" s="394"/>
      <c r="R15" s="455"/>
      <c r="S15" s="455"/>
      <c r="T15" s="455"/>
      <c r="U15" s="455"/>
      <c r="V15" s="455"/>
      <c r="W15" s="455"/>
    </row>
    <row r="16" spans="1:23" ht="15.75" customHeight="1">
      <c r="A16" s="440">
        <v>11</v>
      </c>
      <c r="B16" s="394"/>
      <c r="C16" s="400" t="s">
        <v>1145</v>
      </c>
      <c r="D16" s="400" t="s">
        <v>82</v>
      </c>
      <c r="E16" s="394"/>
      <c r="F16" s="394"/>
      <c r="G16" s="444">
        <v>0</v>
      </c>
      <c r="H16" s="444">
        <v>0</v>
      </c>
      <c r="I16" s="444">
        <v>0</v>
      </c>
      <c r="J16" s="444">
        <v>0</v>
      </c>
      <c r="K16" s="407">
        <v>9.4629999999999992</v>
      </c>
      <c r="L16" s="394"/>
      <c r="M16" s="404"/>
      <c r="N16" s="394"/>
      <c r="O16" s="394"/>
      <c r="P16" s="394"/>
      <c r="Q16" s="394"/>
      <c r="R16" s="455"/>
      <c r="S16" s="455"/>
      <c r="T16" s="455"/>
      <c r="U16" s="455"/>
      <c r="V16" s="455"/>
      <c r="W16" s="455"/>
    </row>
    <row r="17" spans="1:23" ht="15.75" customHeight="1">
      <c r="A17" s="441">
        <v>12</v>
      </c>
      <c r="B17" s="394"/>
      <c r="C17" s="400" t="s">
        <v>1146</v>
      </c>
      <c r="D17" s="400" t="s">
        <v>82</v>
      </c>
      <c r="E17" s="394"/>
      <c r="F17" s="394"/>
      <c r="G17" s="444">
        <v>0</v>
      </c>
      <c r="H17" s="444">
        <v>0</v>
      </c>
      <c r="I17" s="444">
        <v>0</v>
      </c>
      <c r="J17" s="444">
        <v>0</v>
      </c>
      <c r="K17" s="407">
        <v>136.417</v>
      </c>
      <c r="L17" s="394"/>
      <c r="M17" s="404"/>
      <c r="N17" s="394"/>
      <c r="O17" s="394"/>
      <c r="P17" s="394"/>
      <c r="Q17" s="394"/>
      <c r="R17" s="455"/>
      <c r="S17" s="455"/>
      <c r="T17" s="455"/>
      <c r="U17" s="455"/>
      <c r="V17" s="455"/>
      <c r="W17" s="455"/>
    </row>
    <row r="18" spans="1:23" ht="15.75" customHeight="1">
      <c r="A18" s="438">
        <v>13</v>
      </c>
      <c r="B18" s="394" t="s">
        <v>1141</v>
      </c>
      <c r="C18" s="400" t="s">
        <v>1147</v>
      </c>
      <c r="D18" s="400" t="s">
        <v>270</v>
      </c>
      <c r="E18" s="394"/>
      <c r="F18" s="394"/>
      <c r="G18" s="444">
        <v>0</v>
      </c>
      <c r="H18" s="444">
        <v>0</v>
      </c>
      <c r="I18" s="444">
        <v>0</v>
      </c>
      <c r="J18" s="443">
        <v>1</v>
      </c>
      <c r="K18" s="407">
        <v>106.4</v>
      </c>
      <c r="L18" s="394"/>
      <c r="M18" s="404"/>
      <c r="N18" s="394"/>
      <c r="O18" s="394"/>
      <c r="P18" s="394"/>
      <c r="Q18" s="394"/>
      <c r="R18" s="455"/>
      <c r="S18" s="455"/>
      <c r="T18" s="455"/>
      <c r="U18" s="455"/>
      <c r="V18" s="455"/>
      <c r="W18" s="455"/>
    </row>
    <row r="19" spans="1:23" ht="15.75" customHeight="1">
      <c r="A19" s="440">
        <v>14</v>
      </c>
      <c r="B19" s="394" t="s">
        <v>1141</v>
      </c>
      <c r="C19" s="400" t="s">
        <v>1148</v>
      </c>
      <c r="D19" s="400" t="s">
        <v>82</v>
      </c>
      <c r="E19" s="395"/>
      <c r="F19" s="395"/>
      <c r="G19" s="443">
        <v>2</v>
      </c>
      <c r="H19" s="443">
        <v>1</v>
      </c>
      <c r="I19" s="444">
        <v>0</v>
      </c>
      <c r="J19" s="443">
        <v>2</v>
      </c>
      <c r="K19" s="407">
        <v>144.417</v>
      </c>
      <c r="L19" s="394"/>
      <c r="M19" s="404"/>
      <c r="N19" s="394"/>
      <c r="O19" s="394"/>
      <c r="P19" s="394"/>
      <c r="Q19" s="394"/>
      <c r="R19" s="455"/>
      <c r="S19" s="455"/>
      <c r="T19" s="455"/>
      <c r="U19" s="455"/>
      <c r="V19" s="455"/>
      <c r="W19" s="455"/>
    </row>
    <row r="20" spans="1:23" ht="15.75" customHeight="1">
      <c r="A20" s="441">
        <v>15</v>
      </c>
      <c r="B20" s="445"/>
      <c r="C20" s="402" t="s">
        <v>994</v>
      </c>
      <c r="D20" s="399" t="s">
        <v>264</v>
      </c>
      <c r="E20" s="446"/>
      <c r="F20" s="446"/>
      <c r="G20" s="447">
        <v>0</v>
      </c>
      <c r="H20" s="447">
        <v>0</v>
      </c>
      <c r="I20" s="447">
        <v>0</v>
      </c>
      <c r="J20" s="447">
        <v>0</v>
      </c>
      <c r="K20" s="418">
        <v>68.725999999999999</v>
      </c>
      <c r="L20" s="402"/>
      <c r="M20" s="427"/>
      <c r="N20" s="402"/>
      <c r="O20" s="419"/>
      <c r="P20" s="402"/>
      <c r="Q20" s="402"/>
      <c r="R20" s="455"/>
      <c r="S20" s="455"/>
      <c r="T20" s="455"/>
      <c r="U20" s="455"/>
      <c r="V20" s="455"/>
      <c r="W20" s="455"/>
    </row>
    <row r="21" spans="1:23" ht="15.75" customHeight="1">
      <c r="A21" s="438">
        <v>16</v>
      </c>
      <c r="B21" s="389" t="s">
        <v>1141</v>
      </c>
      <c r="C21" s="394" t="s">
        <v>867</v>
      </c>
      <c r="D21" s="400" t="s">
        <v>54</v>
      </c>
      <c r="E21" s="395"/>
      <c r="F21" s="395"/>
      <c r="G21" s="444">
        <v>0</v>
      </c>
      <c r="H21" s="444">
        <v>0</v>
      </c>
      <c r="I21" s="443">
        <v>3</v>
      </c>
      <c r="J21" s="443">
        <v>3</v>
      </c>
      <c r="K21" s="407">
        <v>199.917</v>
      </c>
      <c r="L21" s="394"/>
      <c r="M21" s="404"/>
      <c r="N21" s="394"/>
      <c r="O21" s="422"/>
      <c r="P21" s="394"/>
      <c r="Q21" s="394"/>
      <c r="R21" s="455"/>
      <c r="S21" s="455"/>
      <c r="T21" s="455"/>
      <c r="U21" s="455"/>
      <c r="V21" s="455"/>
      <c r="W21" s="455"/>
    </row>
    <row r="22" spans="1:23" ht="15.75" customHeight="1">
      <c r="A22" s="440">
        <v>17</v>
      </c>
      <c r="B22" s="389" t="s">
        <v>1141</v>
      </c>
      <c r="C22" s="394" t="s">
        <v>908</v>
      </c>
      <c r="D22" s="400" t="s">
        <v>64</v>
      </c>
      <c r="E22" s="395"/>
      <c r="F22" s="395"/>
      <c r="G22" s="443">
        <v>1</v>
      </c>
      <c r="H22" s="444">
        <v>0</v>
      </c>
      <c r="I22" s="444">
        <v>0</v>
      </c>
      <c r="J22" s="443">
        <v>1</v>
      </c>
      <c r="K22" s="407">
        <v>189.73699999999999</v>
      </c>
      <c r="L22" s="394"/>
      <c r="M22" s="404"/>
      <c r="N22" s="394"/>
      <c r="O22" s="422"/>
      <c r="P22" s="394"/>
      <c r="Q22" s="394"/>
      <c r="R22" s="455"/>
      <c r="S22" s="455"/>
      <c r="T22" s="455"/>
      <c r="U22" s="455"/>
      <c r="V22" s="455"/>
      <c r="W22" s="455"/>
    </row>
    <row r="23" spans="1:23" ht="15.75" customHeight="1">
      <c r="A23" s="441">
        <v>18</v>
      </c>
      <c r="B23" s="389" t="s">
        <v>1141</v>
      </c>
      <c r="C23" s="394" t="s">
        <v>913</v>
      </c>
      <c r="D23" s="400" t="s">
        <v>82</v>
      </c>
      <c r="E23" s="395"/>
      <c r="F23" s="395"/>
      <c r="G23" s="444">
        <v>0</v>
      </c>
      <c r="H23" s="443">
        <v>1</v>
      </c>
      <c r="I23" s="444">
        <v>0</v>
      </c>
      <c r="J23" s="444">
        <v>0</v>
      </c>
      <c r="K23" s="407">
        <v>275.11700000000002</v>
      </c>
      <c r="L23" s="394"/>
      <c r="M23" s="404"/>
      <c r="N23" s="394"/>
      <c r="O23" s="422"/>
      <c r="P23" s="394"/>
      <c r="Q23" s="394"/>
      <c r="R23" s="455"/>
      <c r="S23" s="455"/>
      <c r="T23" s="455"/>
      <c r="U23" s="455"/>
      <c r="V23" s="455"/>
      <c r="W23" s="455"/>
    </row>
    <row r="24" spans="1:23" ht="15.75" customHeight="1">
      <c r="A24" s="438">
        <v>19</v>
      </c>
      <c r="B24" s="389" t="s">
        <v>1141</v>
      </c>
      <c r="C24" s="394" t="s">
        <v>817</v>
      </c>
      <c r="D24" s="400" t="s">
        <v>64</v>
      </c>
      <c r="E24" s="395"/>
      <c r="F24" s="395"/>
      <c r="G24" s="443">
        <v>1</v>
      </c>
      <c r="H24" s="443">
        <v>1</v>
      </c>
      <c r="I24" s="444">
        <v>0</v>
      </c>
      <c r="J24" s="444">
        <v>0</v>
      </c>
      <c r="K24" s="407">
        <v>108.9</v>
      </c>
      <c r="L24" s="394"/>
      <c r="M24" s="404"/>
      <c r="N24" s="394"/>
      <c r="O24" s="422"/>
      <c r="P24" s="394"/>
      <c r="Q24" s="394"/>
      <c r="R24" s="455"/>
      <c r="S24" s="455"/>
      <c r="T24" s="455"/>
      <c r="U24" s="455"/>
      <c r="V24" s="455"/>
      <c r="W24" s="455"/>
    </row>
    <row r="25" spans="1:23" ht="15.75" customHeight="1">
      <c r="A25" s="440">
        <v>20</v>
      </c>
      <c r="B25" s="389"/>
      <c r="C25" s="394" t="s">
        <v>823</v>
      </c>
      <c r="D25" s="400" t="s">
        <v>64</v>
      </c>
      <c r="E25" s="395"/>
      <c r="F25" s="395"/>
      <c r="G25" s="444">
        <v>0</v>
      </c>
      <c r="H25" s="444">
        <v>0</v>
      </c>
      <c r="I25" s="444">
        <v>0</v>
      </c>
      <c r="J25" s="444">
        <v>0</v>
      </c>
      <c r="K25" s="407">
        <v>35.950000000000003</v>
      </c>
      <c r="L25" s="394"/>
      <c r="M25" s="404"/>
      <c r="N25" s="394"/>
      <c r="O25" s="422"/>
      <c r="P25" s="394"/>
      <c r="Q25" s="394"/>
      <c r="R25" s="455"/>
      <c r="S25" s="455"/>
      <c r="T25" s="455"/>
      <c r="U25" s="455"/>
      <c r="V25" s="455"/>
      <c r="W25" s="455"/>
    </row>
    <row r="26" spans="1:23" ht="15.75" customHeight="1">
      <c r="A26" s="441">
        <v>21</v>
      </c>
      <c r="B26" s="389" t="s">
        <v>1141</v>
      </c>
      <c r="C26" s="391" t="s">
        <v>955</v>
      </c>
      <c r="D26" s="400" t="s">
        <v>64</v>
      </c>
      <c r="E26" s="395"/>
      <c r="F26" s="395"/>
      <c r="G26" s="444">
        <v>0</v>
      </c>
      <c r="H26" s="444">
        <v>0</v>
      </c>
      <c r="I26" s="444">
        <v>0</v>
      </c>
      <c r="J26" s="444">
        <v>0</v>
      </c>
      <c r="K26" s="407">
        <v>17.8</v>
      </c>
      <c r="L26" s="394"/>
      <c r="M26" s="404"/>
      <c r="N26" s="394"/>
      <c r="O26" s="422"/>
      <c r="P26" s="394"/>
      <c r="Q26" s="394"/>
      <c r="R26" s="455"/>
      <c r="S26" s="455"/>
      <c r="T26" s="455"/>
      <c r="U26" s="455"/>
      <c r="V26" s="455"/>
      <c r="W26" s="455"/>
    </row>
    <row r="27" spans="1:23" ht="15.75" customHeight="1">
      <c r="A27" s="438">
        <v>22</v>
      </c>
      <c r="B27" s="389"/>
      <c r="C27" s="394" t="s">
        <v>1149</v>
      </c>
      <c r="D27" s="400" t="s">
        <v>64</v>
      </c>
      <c r="E27" s="395">
        <v>0.2</v>
      </c>
      <c r="F27" s="395"/>
      <c r="G27" s="444">
        <v>0</v>
      </c>
      <c r="H27" s="444">
        <v>0</v>
      </c>
      <c r="I27" s="444">
        <v>0</v>
      </c>
      <c r="J27" s="444">
        <v>0</v>
      </c>
      <c r="K27" s="407">
        <v>46.75</v>
      </c>
      <c r="L27" s="394"/>
      <c r="M27" s="404"/>
      <c r="N27" s="394"/>
      <c r="O27" s="422"/>
      <c r="P27" s="405"/>
      <c r="Q27" s="405"/>
      <c r="R27" s="455"/>
      <c r="S27" s="455"/>
      <c r="T27" s="455"/>
      <c r="U27" s="455"/>
      <c r="V27" s="455"/>
      <c r="W27" s="455"/>
    </row>
    <row r="28" spans="1:23" ht="15.75" customHeight="1">
      <c r="A28" s="440">
        <v>23</v>
      </c>
      <c r="B28" s="389" t="s">
        <v>1141</v>
      </c>
      <c r="C28" s="394" t="s">
        <v>1150</v>
      </c>
      <c r="D28" s="400" t="s">
        <v>270</v>
      </c>
      <c r="E28" s="395"/>
      <c r="F28" s="395"/>
      <c r="G28" s="443">
        <v>1</v>
      </c>
      <c r="H28" s="444">
        <v>0</v>
      </c>
      <c r="I28" s="444">
        <v>0</v>
      </c>
      <c r="J28" s="444">
        <v>0</v>
      </c>
      <c r="K28" s="407">
        <v>120.65</v>
      </c>
      <c r="L28" s="394"/>
      <c r="M28" s="404"/>
      <c r="N28" s="394"/>
      <c r="O28" s="422"/>
      <c r="P28" s="405"/>
      <c r="Q28" s="405"/>
      <c r="R28" s="455"/>
      <c r="S28" s="455"/>
      <c r="T28" s="455"/>
      <c r="U28" s="455"/>
      <c r="V28" s="455"/>
      <c r="W28" s="455"/>
    </row>
    <row r="29" spans="1:23" ht="15.75" customHeight="1">
      <c r="A29" s="441">
        <v>24</v>
      </c>
      <c r="B29" s="389"/>
      <c r="C29" s="394" t="s">
        <v>1151</v>
      </c>
      <c r="D29" s="400" t="s">
        <v>270</v>
      </c>
      <c r="E29" s="395"/>
      <c r="F29" s="395"/>
      <c r="G29" s="444">
        <v>0</v>
      </c>
      <c r="H29" s="444">
        <v>0</v>
      </c>
      <c r="I29" s="444">
        <v>0</v>
      </c>
      <c r="J29" s="444">
        <v>0</v>
      </c>
      <c r="K29" s="407">
        <v>61.582999999999998</v>
      </c>
      <c r="L29" s="394"/>
      <c r="M29" s="404"/>
      <c r="N29" s="394"/>
      <c r="O29" s="422"/>
      <c r="P29" s="405"/>
      <c r="Q29" s="405"/>
      <c r="R29" s="455"/>
      <c r="S29" s="455"/>
      <c r="T29" s="455"/>
      <c r="U29" s="455"/>
      <c r="V29" s="455"/>
      <c r="W29" s="455"/>
    </row>
    <row r="30" spans="1:23" ht="15.75" customHeight="1">
      <c r="A30" s="438">
        <v>25</v>
      </c>
      <c r="B30" s="389" t="s">
        <v>1141</v>
      </c>
      <c r="C30" s="394" t="s">
        <v>1152</v>
      </c>
      <c r="D30" s="400" t="s">
        <v>64</v>
      </c>
      <c r="E30" s="395"/>
      <c r="F30" s="395"/>
      <c r="G30" s="443">
        <v>3</v>
      </c>
      <c r="H30" s="443">
        <v>3</v>
      </c>
      <c r="I30" s="444">
        <v>0</v>
      </c>
      <c r="J30" s="444">
        <v>0</v>
      </c>
      <c r="K30" s="407">
        <v>70.8</v>
      </c>
      <c r="L30" s="394"/>
      <c r="M30" s="404"/>
      <c r="N30" s="394"/>
      <c r="O30" s="422"/>
      <c r="P30" s="394"/>
      <c r="Q30" s="394"/>
      <c r="R30" s="455"/>
      <c r="S30" s="455"/>
      <c r="T30" s="455"/>
      <c r="U30" s="455"/>
      <c r="V30" s="455"/>
      <c r="W30" s="455"/>
    </row>
    <row r="31" spans="1:23" ht="15.75" customHeight="1">
      <c r="A31" s="440">
        <v>26</v>
      </c>
      <c r="B31" s="389" t="s">
        <v>1141</v>
      </c>
      <c r="C31" s="394" t="s">
        <v>1153</v>
      </c>
      <c r="D31" s="400" t="s">
        <v>64</v>
      </c>
      <c r="E31" s="395">
        <v>1</v>
      </c>
      <c r="F31" s="395"/>
      <c r="G31" s="443">
        <v>2</v>
      </c>
      <c r="H31" s="443">
        <v>3</v>
      </c>
      <c r="I31" s="444">
        <v>0</v>
      </c>
      <c r="J31" s="443">
        <v>1</v>
      </c>
      <c r="K31" s="407">
        <v>125.717</v>
      </c>
      <c r="L31" s="394"/>
      <c r="M31" s="404"/>
      <c r="N31" s="394"/>
      <c r="O31" s="422"/>
      <c r="P31" s="405"/>
      <c r="Q31" s="405"/>
      <c r="R31" s="455"/>
      <c r="S31" s="455"/>
      <c r="T31" s="455"/>
      <c r="U31" s="455"/>
      <c r="V31" s="455"/>
      <c r="W31" s="455"/>
    </row>
    <row r="32" spans="1:23" ht="15.75" customHeight="1">
      <c r="A32" s="441">
        <v>27</v>
      </c>
      <c r="B32" s="389" t="s">
        <v>1141</v>
      </c>
      <c r="C32" s="390" t="s">
        <v>954</v>
      </c>
      <c r="D32" s="399" t="s">
        <v>1154</v>
      </c>
      <c r="E32" s="417"/>
      <c r="F32" s="417"/>
      <c r="G32" s="442">
        <v>0</v>
      </c>
      <c r="H32" s="442">
        <v>1</v>
      </c>
      <c r="I32" s="442">
        <v>1</v>
      </c>
      <c r="J32" s="442">
        <v>0</v>
      </c>
      <c r="K32" s="406">
        <v>227.36600000000001</v>
      </c>
      <c r="L32" s="390"/>
      <c r="M32" s="401"/>
      <c r="N32" s="390"/>
      <c r="O32" s="423"/>
      <c r="P32" s="390"/>
      <c r="Q32" s="390"/>
      <c r="R32" s="455"/>
      <c r="S32" s="455"/>
      <c r="T32" s="455"/>
      <c r="U32" s="455"/>
      <c r="V32" s="455"/>
      <c r="W32" s="455"/>
    </row>
    <row r="33" spans="1:23" ht="15.75" customHeight="1">
      <c r="A33" s="438">
        <v>28</v>
      </c>
      <c r="B33" s="389"/>
      <c r="C33" s="394" t="s">
        <v>546</v>
      </c>
      <c r="D33" s="400" t="s">
        <v>82</v>
      </c>
      <c r="E33" s="395"/>
      <c r="F33" s="395"/>
      <c r="G33" s="444">
        <v>0</v>
      </c>
      <c r="H33" s="444">
        <v>0</v>
      </c>
      <c r="I33" s="443">
        <v>1</v>
      </c>
      <c r="J33" s="444">
        <v>0</v>
      </c>
      <c r="K33" s="407">
        <v>516.62</v>
      </c>
      <c r="L33" s="394"/>
      <c r="M33" s="404"/>
      <c r="N33" s="394"/>
      <c r="O33" s="422"/>
      <c r="P33" s="394"/>
      <c r="Q33" s="394"/>
      <c r="R33" s="455"/>
      <c r="S33" s="455"/>
      <c r="T33" s="455"/>
      <c r="U33" s="455"/>
      <c r="V33" s="455"/>
      <c r="W33" s="455"/>
    </row>
    <row r="34" spans="1:23" ht="15.75" customHeight="1">
      <c r="A34" s="440">
        <v>29</v>
      </c>
      <c r="B34" s="389"/>
      <c r="C34" s="400" t="s">
        <v>547</v>
      </c>
      <c r="D34" s="400" t="s">
        <v>82</v>
      </c>
      <c r="E34" s="395"/>
      <c r="F34" s="395"/>
      <c r="G34" s="444">
        <v>0</v>
      </c>
      <c r="H34" s="444">
        <v>0</v>
      </c>
      <c r="I34" s="444">
        <v>0</v>
      </c>
      <c r="J34" s="444">
        <v>0</v>
      </c>
      <c r="K34" s="407">
        <v>145.69999999999999</v>
      </c>
      <c r="L34" s="394"/>
      <c r="M34" s="404"/>
      <c r="N34" s="394"/>
      <c r="O34" s="422"/>
      <c r="P34" s="394"/>
      <c r="Q34" s="394"/>
      <c r="R34" s="455"/>
      <c r="S34" s="455"/>
      <c r="T34" s="455"/>
      <c r="U34" s="455"/>
      <c r="V34" s="455"/>
      <c r="W34" s="455"/>
    </row>
    <row r="35" spans="1:23" ht="15.75" customHeight="1">
      <c r="A35" s="441">
        <v>30</v>
      </c>
      <c r="B35" s="389" t="s">
        <v>1141</v>
      </c>
      <c r="C35" s="400" t="s">
        <v>600</v>
      </c>
      <c r="D35" s="400" t="s">
        <v>82</v>
      </c>
      <c r="E35" s="395"/>
      <c r="F35" s="395"/>
      <c r="G35" s="443">
        <v>2</v>
      </c>
      <c r="H35" s="444">
        <v>0</v>
      </c>
      <c r="I35" s="444">
        <v>0</v>
      </c>
      <c r="J35" s="443">
        <v>1</v>
      </c>
      <c r="K35" s="407">
        <v>35.453000000000003</v>
      </c>
      <c r="L35" s="394"/>
      <c r="M35" s="404"/>
      <c r="N35" s="394"/>
      <c r="O35" s="422"/>
      <c r="P35" s="394"/>
      <c r="Q35" s="394"/>
      <c r="R35" s="455"/>
      <c r="S35" s="455"/>
      <c r="T35" s="455"/>
      <c r="U35" s="455"/>
      <c r="V35" s="455"/>
      <c r="W35" s="455"/>
    </row>
    <row r="36" spans="1:23" ht="15.75" customHeight="1">
      <c r="A36" s="438">
        <v>31</v>
      </c>
      <c r="B36" s="389" t="s">
        <v>1141</v>
      </c>
      <c r="C36" s="400" t="s">
        <v>565</v>
      </c>
      <c r="D36" s="400" t="s">
        <v>270</v>
      </c>
      <c r="E36" s="398">
        <v>3.3</v>
      </c>
      <c r="F36" s="398">
        <v>3</v>
      </c>
      <c r="G36" s="443">
        <v>4</v>
      </c>
      <c r="H36" s="443">
        <v>3</v>
      </c>
      <c r="I36" s="443">
        <v>3</v>
      </c>
      <c r="J36" s="443">
        <v>3</v>
      </c>
      <c r="K36" s="407">
        <v>62.366999999999997</v>
      </c>
      <c r="L36" s="394"/>
      <c r="M36" s="404"/>
      <c r="N36" s="394"/>
      <c r="O36" s="422"/>
      <c r="P36" s="394"/>
      <c r="Q36" s="394"/>
      <c r="R36" s="455"/>
      <c r="S36" s="455"/>
      <c r="T36" s="455"/>
      <c r="U36" s="455"/>
      <c r="V36" s="455"/>
      <c r="W36" s="455"/>
    </row>
    <row r="37" spans="1:23" ht="15.75" customHeight="1">
      <c r="A37" s="440">
        <v>32</v>
      </c>
      <c r="B37" s="389" t="s">
        <v>1141</v>
      </c>
      <c r="C37" s="400" t="s">
        <v>578</v>
      </c>
      <c r="D37" s="400" t="s">
        <v>270</v>
      </c>
      <c r="E37" s="395"/>
      <c r="F37" s="395"/>
      <c r="G37" s="443">
        <v>1</v>
      </c>
      <c r="H37" s="443">
        <v>3</v>
      </c>
      <c r="I37" s="444">
        <v>0</v>
      </c>
      <c r="J37" s="444">
        <v>0</v>
      </c>
      <c r="K37" s="407">
        <v>476.6</v>
      </c>
      <c r="L37" s="394"/>
      <c r="M37" s="404"/>
      <c r="N37" s="394"/>
      <c r="O37" s="422"/>
      <c r="P37" s="405"/>
      <c r="Q37" s="405"/>
      <c r="R37" s="455"/>
      <c r="S37" s="455"/>
      <c r="T37" s="455"/>
      <c r="U37" s="455"/>
      <c r="V37" s="455"/>
      <c r="W37" s="455"/>
    </row>
    <row r="38" spans="1:23" ht="15.75" customHeight="1">
      <c r="A38" s="441">
        <v>33</v>
      </c>
      <c r="B38" s="389" t="s">
        <v>1141</v>
      </c>
      <c r="C38" s="400" t="s">
        <v>584</v>
      </c>
      <c r="D38" s="400" t="s">
        <v>1154</v>
      </c>
      <c r="E38" s="395"/>
      <c r="F38" s="395"/>
      <c r="G38" s="443">
        <v>1</v>
      </c>
      <c r="H38" s="444">
        <v>0</v>
      </c>
      <c r="I38" s="444">
        <v>0</v>
      </c>
      <c r="J38" s="443">
        <v>1</v>
      </c>
      <c r="K38" s="407">
        <v>263.66699999999997</v>
      </c>
      <c r="L38" s="394"/>
      <c r="M38" s="404"/>
      <c r="N38" s="394"/>
      <c r="O38" s="422"/>
      <c r="P38" s="405"/>
      <c r="Q38" s="405"/>
      <c r="R38" s="455"/>
      <c r="S38" s="455"/>
      <c r="T38" s="455"/>
      <c r="U38" s="455"/>
      <c r="V38" s="455"/>
      <c r="W38" s="455"/>
    </row>
    <row r="39" spans="1:23" ht="15.75" customHeight="1">
      <c r="A39" s="438">
        <v>34</v>
      </c>
      <c r="B39" s="389"/>
      <c r="C39" s="400" t="s">
        <v>595</v>
      </c>
      <c r="D39" s="400" t="s">
        <v>270</v>
      </c>
      <c r="E39" s="395"/>
      <c r="F39" s="395"/>
      <c r="G39" s="444">
        <v>0</v>
      </c>
      <c r="H39" s="444">
        <v>0</v>
      </c>
      <c r="I39" s="444">
        <v>0</v>
      </c>
      <c r="J39" s="444">
        <v>0</v>
      </c>
      <c r="K39" s="407">
        <v>107.267</v>
      </c>
      <c r="L39" s="394"/>
      <c r="M39" s="404"/>
      <c r="N39" s="394"/>
      <c r="O39" s="422"/>
      <c r="P39" s="394"/>
      <c r="Q39" s="394"/>
      <c r="R39" s="455"/>
      <c r="S39" s="455"/>
      <c r="T39" s="455"/>
      <c r="U39" s="455"/>
      <c r="V39" s="455"/>
      <c r="W39" s="455"/>
    </row>
    <row r="40" spans="1:23" ht="15.75" customHeight="1">
      <c r="A40" s="440">
        <v>35</v>
      </c>
      <c r="B40" s="389" t="s">
        <v>1141</v>
      </c>
      <c r="C40" s="400" t="s">
        <v>605</v>
      </c>
      <c r="D40" s="400" t="s">
        <v>231</v>
      </c>
      <c r="E40" s="395"/>
      <c r="F40" s="395"/>
      <c r="G40" s="443">
        <v>1</v>
      </c>
      <c r="H40" s="443">
        <v>2</v>
      </c>
      <c r="I40" s="444">
        <v>0</v>
      </c>
      <c r="J40" s="443">
        <v>1</v>
      </c>
      <c r="K40" s="407">
        <v>114.075</v>
      </c>
      <c r="L40" s="394"/>
      <c r="M40" s="404"/>
      <c r="N40" s="394"/>
      <c r="O40" s="422"/>
      <c r="P40" s="394"/>
      <c r="Q40" s="394"/>
      <c r="R40" s="455"/>
      <c r="S40" s="455"/>
      <c r="T40" s="455"/>
      <c r="U40" s="455"/>
      <c r="V40" s="455"/>
      <c r="W40" s="455"/>
    </row>
    <row r="41" spans="1:23" ht="15.75" customHeight="1">
      <c r="A41" s="441">
        <v>36</v>
      </c>
      <c r="B41" s="389" t="s">
        <v>1141</v>
      </c>
      <c r="C41" s="400" t="s">
        <v>580</v>
      </c>
      <c r="D41" s="400" t="s">
        <v>270</v>
      </c>
      <c r="E41" s="398">
        <v>3</v>
      </c>
      <c r="F41" s="395"/>
      <c r="G41" s="443">
        <v>4</v>
      </c>
      <c r="H41" s="444">
        <v>0</v>
      </c>
      <c r="I41" s="443">
        <v>2</v>
      </c>
      <c r="J41" s="443">
        <v>6</v>
      </c>
      <c r="K41" s="407">
        <v>218.923</v>
      </c>
      <c r="L41" s="394"/>
      <c r="M41" s="404"/>
      <c r="N41" s="394"/>
      <c r="O41" s="422"/>
      <c r="P41" s="394"/>
      <c r="Q41" s="394"/>
      <c r="R41" s="455"/>
      <c r="S41" s="455"/>
      <c r="T41" s="455"/>
      <c r="U41" s="455"/>
      <c r="V41" s="455"/>
      <c r="W41" s="455"/>
    </row>
    <row r="42" spans="1:23" ht="15.75" customHeight="1">
      <c r="A42" s="438">
        <v>37</v>
      </c>
      <c r="B42" s="389" t="s">
        <v>1141</v>
      </c>
      <c r="C42" s="400" t="s">
        <v>562</v>
      </c>
      <c r="D42" s="400" t="s">
        <v>270</v>
      </c>
      <c r="E42" s="395"/>
      <c r="F42" s="395"/>
      <c r="G42" s="444">
        <v>0</v>
      </c>
      <c r="H42" s="443">
        <v>1</v>
      </c>
      <c r="I42" s="444">
        <v>0</v>
      </c>
      <c r="J42" s="444">
        <v>0</v>
      </c>
      <c r="K42" s="407">
        <v>68.233000000000004</v>
      </c>
      <c r="L42" s="394"/>
      <c r="M42" s="404"/>
      <c r="N42" s="394"/>
      <c r="O42" s="422"/>
      <c r="P42" s="405"/>
      <c r="Q42" s="405"/>
      <c r="R42" s="455"/>
      <c r="S42" s="455"/>
      <c r="T42" s="455"/>
      <c r="U42" s="455"/>
      <c r="V42" s="455"/>
      <c r="W42" s="455"/>
    </row>
    <row r="43" spans="1:23" ht="15.75" customHeight="1">
      <c r="A43" s="440">
        <v>38</v>
      </c>
      <c r="B43" s="389" t="s">
        <v>1141</v>
      </c>
      <c r="C43" s="400" t="s">
        <v>558</v>
      </c>
      <c r="D43" s="400" t="s">
        <v>82</v>
      </c>
      <c r="E43" s="395"/>
      <c r="F43" s="395"/>
      <c r="G43" s="444">
        <v>0</v>
      </c>
      <c r="H43" s="443">
        <v>1</v>
      </c>
      <c r="I43" s="444">
        <v>0</v>
      </c>
      <c r="J43" s="444">
        <v>0</v>
      </c>
      <c r="K43" s="407">
        <v>148.233</v>
      </c>
      <c r="L43" s="394"/>
      <c r="M43" s="404"/>
      <c r="N43" s="394"/>
      <c r="O43" s="422"/>
      <c r="P43" s="394"/>
      <c r="Q43" s="394"/>
      <c r="R43" s="455"/>
      <c r="S43" s="455"/>
      <c r="T43" s="455"/>
      <c r="U43" s="455"/>
      <c r="V43" s="455"/>
      <c r="W43" s="455"/>
    </row>
    <row r="44" spans="1:23" ht="15.75" customHeight="1">
      <c r="A44" s="441">
        <v>39</v>
      </c>
      <c r="B44" s="389" t="s">
        <v>1141</v>
      </c>
      <c r="C44" s="399" t="s">
        <v>555</v>
      </c>
      <c r="D44" s="399" t="s">
        <v>309</v>
      </c>
      <c r="E44" s="417"/>
      <c r="F44" s="417"/>
      <c r="G44" s="442">
        <v>0</v>
      </c>
      <c r="H44" s="442">
        <v>1</v>
      </c>
      <c r="I44" s="442">
        <v>0</v>
      </c>
      <c r="J44" s="442">
        <v>0</v>
      </c>
      <c r="K44" s="406">
        <v>104.47</v>
      </c>
      <c r="L44" s="390"/>
      <c r="M44" s="401"/>
      <c r="N44" s="390"/>
      <c r="O44" s="423"/>
      <c r="P44" s="390"/>
      <c r="Q44" s="390"/>
      <c r="R44" s="455"/>
      <c r="S44" s="455"/>
      <c r="T44" s="455"/>
      <c r="U44" s="455"/>
      <c r="V44" s="455"/>
      <c r="W44" s="455"/>
    </row>
    <row r="45" spans="1:23" ht="15.75" customHeight="1">
      <c r="A45" s="438">
        <v>40</v>
      </c>
      <c r="B45" s="389" t="s">
        <v>1141</v>
      </c>
      <c r="C45" s="400" t="s">
        <v>610</v>
      </c>
      <c r="D45" s="400" t="s">
        <v>82</v>
      </c>
      <c r="E45" s="395"/>
      <c r="F45" s="395"/>
      <c r="G45" s="444">
        <v>0</v>
      </c>
      <c r="H45" s="444">
        <v>0</v>
      </c>
      <c r="I45" s="443">
        <v>1</v>
      </c>
      <c r="J45" s="443">
        <v>2</v>
      </c>
      <c r="K45" s="407">
        <v>329.483</v>
      </c>
      <c r="L45" s="394"/>
      <c r="M45" s="404"/>
      <c r="N45" s="394"/>
      <c r="O45" s="422"/>
      <c r="P45" s="394"/>
      <c r="Q45" s="394"/>
      <c r="R45" s="455"/>
      <c r="S45" s="455"/>
      <c r="T45" s="455"/>
      <c r="U45" s="455"/>
      <c r="V45" s="455"/>
      <c r="W45" s="455"/>
    </row>
    <row r="46" spans="1:23" ht="15.75" customHeight="1">
      <c r="A46" s="440">
        <v>41</v>
      </c>
      <c r="B46" s="389" t="s">
        <v>1141</v>
      </c>
      <c r="C46" s="399" t="s">
        <v>1155</v>
      </c>
      <c r="D46" s="399" t="s">
        <v>1156</v>
      </c>
      <c r="E46" s="417">
        <v>3</v>
      </c>
      <c r="F46" s="417"/>
      <c r="G46" s="442">
        <v>0</v>
      </c>
      <c r="H46" s="442">
        <v>4</v>
      </c>
      <c r="I46" s="442">
        <v>4</v>
      </c>
      <c r="J46" s="442">
        <v>0</v>
      </c>
      <c r="K46" s="406">
        <v>773.08</v>
      </c>
      <c r="L46" s="390"/>
      <c r="M46" s="401"/>
      <c r="N46" s="390"/>
      <c r="O46" s="423"/>
      <c r="P46" s="390"/>
      <c r="Q46" s="390"/>
      <c r="R46" s="455"/>
      <c r="S46" s="455"/>
      <c r="T46" s="455"/>
      <c r="U46" s="455"/>
      <c r="V46" s="455"/>
      <c r="W46" s="455"/>
    </row>
    <row r="47" spans="1:23" ht="15.75" customHeight="1">
      <c r="A47" s="441">
        <v>42</v>
      </c>
      <c r="B47" s="389" t="s">
        <v>1141</v>
      </c>
      <c r="C47" s="390" t="s">
        <v>876</v>
      </c>
      <c r="D47" s="399" t="s">
        <v>1156</v>
      </c>
      <c r="E47" s="417"/>
      <c r="F47" s="417">
        <v>2</v>
      </c>
      <c r="G47" s="442">
        <v>3</v>
      </c>
      <c r="H47" s="442">
        <v>2</v>
      </c>
      <c r="I47" s="442">
        <v>2</v>
      </c>
      <c r="J47" s="442">
        <v>2</v>
      </c>
      <c r="K47" s="406">
        <v>333.58499999999998</v>
      </c>
      <c r="L47" s="390"/>
      <c r="M47" s="401"/>
      <c r="N47" s="390"/>
      <c r="O47" s="423"/>
      <c r="P47" s="390"/>
      <c r="Q47" s="390"/>
      <c r="R47" s="455"/>
      <c r="S47" s="455"/>
      <c r="T47" s="455"/>
      <c r="U47" s="455"/>
      <c r="V47" s="455"/>
      <c r="W47" s="455"/>
    </row>
    <row r="48" spans="1:23" ht="15.75" customHeight="1">
      <c r="A48" s="438">
        <v>43</v>
      </c>
      <c r="B48" s="389" t="s">
        <v>1141</v>
      </c>
      <c r="C48" s="394" t="s">
        <v>608</v>
      </c>
      <c r="D48" s="394" t="s">
        <v>54</v>
      </c>
      <c r="E48" s="394"/>
      <c r="F48" s="398">
        <v>1</v>
      </c>
      <c r="G48" s="392">
        <v>1</v>
      </c>
      <c r="H48" s="392">
        <v>1</v>
      </c>
      <c r="I48" s="392">
        <v>2</v>
      </c>
      <c r="J48" s="392">
        <v>2</v>
      </c>
      <c r="K48" s="407">
        <v>334.44499999999999</v>
      </c>
      <c r="L48" s="394"/>
      <c r="M48" s="407">
        <v>183.244</v>
      </c>
      <c r="N48" s="394"/>
      <c r="O48" s="422"/>
      <c r="P48" s="394"/>
      <c r="Q48" s="394"/>
      <c r="R48" s="455"/>
      <c r="S48" s="455"/>
      <c r="T48" s="455"/>
      <c r="U48" s="455"/>
      <c r="V48" s="455"/>
      <c r="W48" s="455"/>
    </row>
    <row r="49" spans="1:23" ht="15.75" customHeight="1">
      <c r="A49" s="440">
        <v>44</v>
      </c>
      <c r="B49" s="389"/>
      <c r="C49" s="391" t="s">
        <v>348</v>
      </c>
      <c r="D49" s="394" t="s">
        <v>270</v>
      </c>
      <c r="E49" s="394"/>
      <c r="F49" s="395"/>
      <c r="G49" s="396">
        <v>0</v>
      </c>
      <c r="H49" s="396">
        <v>0</v>
      </c>
      <c r="I49" s="396">
        <v>0</v>
      </c>
      <c r="J49" s="396">
        <v>0</v>
      </c>
      <c r="K49" s="407">
        <v>35.008000000000003</v>
      </c>
      <c r="L49" s="394"/>
      <c r="M49" s="407">
        <v>14.894</v>
      </c>
      <c r="N49" s="394"/>
      <c r="O49" s="422"/>
      <c r="P49" s="391" t="s">
        <v>1157</v>
      </c>
      <c r="Q49" s="391"/>
      <c r="R49" s="455"/>
      <c r="S49" s="455"/>
      <c r="T49" s="455"/>
      <c r="U49" s="455"/>
      <c r="V49" s="455"/>
      <c r="W49" s="455"/>
    </row>
    <row r="50" spans="1:23" ht="15.75" customHeight="1">
      <c r="A50" s="441">
        <v>45</v>
      </c>
      <c r="B50" s="389" t="s">
        <v>1141</v>
      </c>
      <c r="C50" s="391" t="s">
        <v>364</v>
      </c>
      <c r="D50" s="394" t="s">
        <v>270</v>
      </c>
      <c r="E50" s="394"/>
      <c r="F50" s="395"/>
      <c r="G50" s="392">
        <v>1</v>
      </c>
      <c r="H50" s="392">
        <v>2</v>
      </c>
      <c r="I50" s="396">
        <v>0</v>
      </c>
      <c r="J50" s="396">
        <v>0</v>
      </c>
      <c r="K50" s="407">
        <v>351.24799999999999</v>
      </c>
      <c r="L50" s="394"/>
      <c r="M50" s="407">
        <v>198.46199999999999</v>
      </c>
      <c r="N50" s="394"/>
      <c r="O50" s="422"/>
      <c r="P50" s="391" t="s">
        <v>1158</v>
      </c>
      <c r="Q50" s="391"/>
      <c r="R50" s="455"/>
      <c r="S50" s="455"/>
      <c r="T50" s="455"/>
      <c r="U50" s="455"/>
      <c r="V50" s="455"/>
      <c r="W50" s="455"/>
    </row>
    <row r="51" spans="1:23" ht="15.75" customHeight="1">
      <c r="A51" s="438">
        <v>46</v>
      </c>
      <c r="B51" s="389"/>
      <c r="C51" s="394" t="s">
        <v>589</v>
      </c>
      <c r="D51" s="394" t="s">
        <v>64</v>
      </c>
      <c r="E51" s="394"/>
      <c r="F51" s="395"/>
      <c r="G51" s="396"/>
      <c r="H51" s="396"/>
      <c r="I51" s="396"/>
      <c r="J51" s="396"/>
      <c r="K51" s="407"/>
      <c r="L51" s="394"/>
      <c r="M51" s="407"/>
      <c r="N51" s="394"/>
      <c r="O51" s="422"/>
      <c r="P51" s="394"/>
      <c r="Q51" s="394"/>
      <c r="R51" s="455"/>
      <c r="S51" s="455"/>
      <c r="T51" s="455"/>
      <c r="U51" s="455"/>
      <c r="V51" s="455"/>
      <c r="W51" s="455"/>
    </row>
    <row r="52" spans="1:23" ht="15.75" customHeight="1">
      <c r="A52" s="440">
        <v>47</v>
      </c>
      <c r="B52" s="389" t="s">
        <v>1141</v>
      </c>
      <c r="C52" s="391" t="s">
        <v>359</v>
      </c>
      <c r="D52" s="394" t="s">
        <v>82</v>
      </c>
      <c r="E52" s="394"/>
      <c r="F52" s="394"/>
      <c r="G52" s="396">
        <v>0</v>
      </c>
      <c r="H52" s="392">
        <v>1</v>
      </c>
      <c r="I52" s="396">
        <v>0</v>
      </c>
      <c r="J52" s="396">
        <v>0</v>
      </c>
      <c r="K52" s="407">
        <v>151.40600000000001</v>
      </c>
      <c r="L52" s="397"/>
      <c r="M52" s="407">
        <v>50.19</v>
      </c>
      <c r="N52" s="394"/>
      <c r="O52" s="422"/>
      <c r="P52" s="391" t="s">
        <v>1159</v>
      </c>
      <c r="Q52" s="391"/>
      <c r="R52" s="455"/>
      <c r="S52" s="455"/>
      <c r="T52" s="455"/>
      <c r="U52" s="455"/>
      <c r="V52" s="455"/>
      <c r="W52" s="455"/>
    </row>
    <row r="53" spans="1:23" ht="15.75" customHeight="1">
      <c r="A53" s="441">
        <v>48</v>
      </c>
      <c r="B53" s="389"/>
      <c r="C53" s="391" t="s">
        <v>342</v>
      </c>
      <c r="D53" s="394" t="s">
        <v>64</v>
      </c>
      <c r="E53" s="394"/>
      <c r="F53" s="394"/>
      <c r="G53" s="396">
        <v>0</v>
      </c>
      <c r="H53" s="396">
        <v>0</v>
      </c>
      <c r="I53" s="396">
        <v>0</v>
      </c>
      <c r="J53" s="396">
        <v>0</v>
      </c>
      <c r="K53" s="407">
        <v>214.68299999999999</v>
      </c>
      <c r="L53" s="397"/>
      <c r="M53" s="407">
        <v>105.461</v>
      </c>
      <c r="N53" s="394"/>
      <c r="O53" s="422"/>
      <c r="P53" s="391" t="s">
        <v>1160</v>
      </c>
      <c r="Q53" s="391"/>
      <c r="R53" s="455"/>
      <c r="S53" s="455"/>
      <c r="T53" s="455"/>
      <c r="U53" s="455"/>
      <c r="V53" s="455"/>
      <c r="W53" s="455"/>
    </row>
    <row r="54" spans="1:23" ht="15.75" customHeight="1">
      <c r="A54" s="438">
        <v>49</v>
      </c>
      <c r="B54" s="389"/>
      <c r="C54" s="413" t="s">
        <v>301</v>
      </c>
      <c r="D54" s="413" t="s">
        <v>64</v>
      </c>
      <c r="E54" s="413"/>
      <c r="F54" s="413"/>
      <c r="G54" s="414">
        <v>0</v>
      </c>
      <c r="H54" s="414">
        <v>0</v>
      </c>
      <c r="I54" s="414">
        <v>0</v>
      </c>
      <c r="J54" s="414">
        <v>0</v>
      </c>
      <c r="K54" s="420">
        <v>146.833</v>
      </c>
      <c r="L54" s="452"/>
      <c r="M54" s="420">
        <v>85.355999999999995</v>
      </c>
      <c r="N54" s="413"/>
      <c r="O54" s="421"/>
      <c r="P54" s="413" t="s">
        <v>1161</v>
      </c>
      <c r="Q54" s="413" t="s">
        <v>1162</v>
      </c>
      <c r="R54" s="455"/>
      <c r="S54" s="455"/>
      <c r="T54" s="455"/>
      <c r="U54" s="455"/>
      <c r="V54" s="455"/>
      <c r="W54" s="455"/>
    </row>
    <row r="55" spans="1:23" ht="15.75" customHeight="1">
      <c r="A55" s="440">
        <v>50</v>
      </c>
      <c r="B55" s="389" t="s">
        <v>1141</v>
      </c>
      <c r="C55" s="413" t="s">
        <v>297</v>
      </c>
      <c r="D55" s="413" t="s">
        <v>82</v>
      </c>
      <c r="E55" s="413"/>
      <c r="F55" s="413"/>
      <c r="G55" s="414">
        <v>1</v>
      </c>
      <c r="H55" s="414">
        <v>0</v>
      </c>
      <c r="I55" s="414">
        <v>0</v>
      </c>
      <c r="J55" s="414">
        <v>0</v>
      </c>
      <c r="K55" s="420">
        <v>186.17099999999999</v>
      </c>
      <c r="L55" s="452"/>
      <c r="M55" s="420">
        <v>58.540999999999997</v>
      </c>
      <c r="N55" s="413"/>
      <c r="O55" s="421"/>
      <c r="P55" s="413" t="s">
        <v>1163</v>
      </c>
      <c r="Q55" s="413" t="s">
        <v>1162</v>
      </c>
      <c r="R55" s="455"/>
      <c r="S55" s="455"/>
      <c r="T55" s="455"/>
      <c r="U55" s="455"/>
      <c r="V55" s="455"/>
      <c r="W55" s="455"/>
    </row>
    <row r="56" spans="1:23" ht="15.75" customHeight="1">
      <c r="A56" s="441">
        <v>51</v>
      </c>
      <c r="B56" s="389"/>
      <c r="C56" s="413" t="s">
        <v>294</v>
      </c>
      <c r="D56" s="413" t="s">
        <v>64</v>
      </c>
      <c r="E56" s="413"/>
      <c r="F56" s="413"/>
      <c r="G56" s="414">
        <v>0</v>
      </c>
      <c r="H56" s="414">
        <v>0</v>
      </c>
      <c r="I56" s="414">
        <v>0</v>
      </c>
      <c r="J56" s="414">
        <v>0</v>
      </c>
      <c r="K56" s="420">
        <v>36.917000000000002</v>
      </c>
      <c r="L56" s="452"/>
      <c r="M56" s="420">
        <v>21.242999999999999</v>
      </c>
      <c r="N56" s="413"/>
      <c r="O56" s="421"/>
      <c r="P56" s="413" t="s">
        <v>1164</v>
      </c>
      <c r="Q56" s="413" t="s">
        <v>1162</v>
      </c>
      <c r="R56" s="455"/>
      <c r="S56" s="455"/>
      <c r="T56" s="455"/>
      <c r="U56" s="455"/>
      <c r="V56" s="455"/>
      <c r="W56" s="455"/>
    </row>
    <row r="57" spans="1:23" ht="15.75" customHeight="1">
      <c r="A57" s="438">
        <v>52</v>
      </c>
      <c r="B57" s="389"/>
      <c r="C57" s="413" t="s">
        <v>292</v>
      </c>
      <c r="D57" s="413" t="s">
        <v>54</v>
      </c>
      <c r="E57" s="413"/>
      <c r="F57" s="413"/>
      <c r="G57" s="414">
        <v>0</v>
      </c>
      <c r="H57" s="414">
        <v>0</v>
      </c>
      <c r="I57" s="414">
        <v>0</v>
      </c>
      <c r="J57" s="414">
        <v>0</v>
      </c>
      <c r="K57" s="420">
        <v>105.1</v>
      </c>
      <c r="L57" s="452"/>
      <c r="M57" s="420">
        <v>44.207999999999998</v>
      </c>
      <c r="N57" s="413"/>
      <c r="O57" s="421"/>
      <c r="P57" s="413" t="s">
        <v>1165</v>
      </c>
      <c r="Q57" s="413" t="s">
        <v>1162</v>
      </c>
      <c r="R57" s="455"/>
      <c r="S57" s="455"/>
      <c r="T57" s="455"/>
      <c r="U57" s="455"/>
      <c r="V57" s="455"/>
      <c r="W57" s="455"/>
    </row>
    <row r="58" spans="1:23" ht="15.75" customHeight="1">
      <c r="A58" s="440">
        <v>53</v>
      </c>
      <c r="B58" s="389"/>
      <c r="C58" s="391" t="s">
        <v>308</v>
      </c>
      <c r="D58" s="390" t="s">
        <v>309</v>
      </c>
      <c r="E58" s="390"/>
      <c r="F58" s="390"/>
      <c r="G58" s="416">
        <v>0</v>
      </c>
      <c r="H58" s="416">
        <v>0</v>
      </c>
      <c r="I58" s="416">
        <v>0</v>
      </c>
      <c r="J58" s="416">
        <v>0</v>
      </c>
      <c r="K58" s="406">
        <v>271.37099999999998</v>
      </c>
      <c r="L58" s="393"/>
      <c r="M58" s="406">
        <v>121.376</v>
      </c>
      <c r="N58" s="390"/>
      <c r="O58" s="423"/>
      <c r="P58" s="390"/>
      <c r="Q58" s="390"/>
      <c r="R58" s="455"/>
      <c r="S58" s="455"/>
      <c r="T58" s="455"/>
      <c r="U58" s="455"/>
      <c r="V58" s="455"/>
      <c r="W58" s="455"/>
    </row>
    <row r="59" spans="1:23" ht="15.75" customHeight="1">
      <c r="A59" s="441">
        <v>54</v>
      </c>
      <c r="B59" s="389"/>
      <c r="C59" s="413" t="s">
        <v>316</v>
      </c>
      <c r="D59" s="413" t="s">
        <v>270</v>
      </c>
      <c r="E59" s="413"/>
      <c r="F59" s="413"/>
      <c r="G59" s="414">
        <v>0</v>
      </c>
      <c r="H59" s="414">
        <v>0</v>
      </c>
      <c r="I59" s="414">
        <v>0</v>
      </c>
      <c r="J59" s="414">
        <v>0</v>
      </c>
      <c r="K59" s="420">
        <v>83.933000000000007</v>
      </c>
      <c r="L59" s="452"/>
      <c r="M59" s="420">
        <v>43.92</v>
      </c>
      <c r="N59" s="413"/>
      <c r="O59" s="421"/>
      <c r="P59" s="413" t="s">
        <v>1166</v>
      </c>
      <c r="Q59" s="413" t="s">
        <v>1162</v>
      </c>
      <c r="R59" s="455"/>
      <c r="S59" s="455"/>
      <c r="T59" s="455"/>
      <c r="U59" s="455"/>
      <c r="V59" s="455"/>
      <c r="W59" s="455"/>
    </row>
    <row r="60" spans="1:23" ht="15.75" customHeight="1">
      <c r="A60" s="438">
        <v>55</v>
      </c>
      <c r="B60" s="389"/>
      <c r="C60" s="413" t="s">
        <v>324</v>
      </c>
      <c r="D60" s="413" t="s">
        <v>82</v>
      </c>
      <c r="E60" s="413"/>
      <c r="F60" s="413"/>
      <c r="G60" s="414">
        <v>0</v>
      </c>
      <c r="H60" s="414">
        <v>0</v>
      </c>
      <c r="I60" s="414">
        <v>0</v>
      </c>
      <c r="J60" s="414">
        <v>0</v>
      </c>
      <c r="K60" s="420">
        <v>28.5</v>
      </c>
      <c r="L60" s="452"/>
      <c r="M60" s="420">
        <v>20.37</v>
      </c>
      <c r="N60" s="413"/>
      <c r="O60" s="421"/>
      <c r="P60" s="413" t="s">
        <v>1167</v>
      </c>
      <c r="Q60" s="413" t="s">
        <v>1162</v>
      </c>
      <c r="R60" s="455"/>
      <c r="S60" s="455"/>
      <c r="T60" s="455"/>
      <c r="U60" s="455"/>
      <c r="V60" s="455"/>
      <c r="W60" s="455"/>
    </row>
    <row r="61" spans="1:23" ht="15.75" customHeight="1">
      <c r="A61" s="440">
        <v>56</v>
      </c>
      <c r="B61" s="389"/>
      <c r="C61" s="413" t="s">
        <v>242</v>
      </c>
      <c r="D61" s="413" t="s">
        <v>64</v>
      </c>
      <c r="E61" s="413"/>
      <c r="F61" s="413"/>
      <c r="G61" s="414">
        <v>0</v>
      </c>
      <c r="H61" s="414">
        <v>0</v>
      </c>
      <c r="I61" s="414">
        <v>0</v>
      </c>
      <c r="J61" s="414">
        <v>0</v>
      </c>
      <c r="K61" s="420">
        <v>237.2</v>
      </c>
      <c r="L61" s="452"/>
      <c r="M61" s="420">
        <v>152.09299999999999</v>
      </c>
      <c r="N61" s="413"/>
      <c r="O61" s="421"/>
      <c r="P61" s="453" t="s">
        <v>1168</v>
      </c>
      <c r="Q61" s="413" t="s">
        <v>1162</v>
      </c>
      <c r="R61" s="455"/>
      <c r="S61" s="455"/>
      <c r="T61" s="455"/>
      <c r="U61" s="455"/>
      <c r="V61" s="455"/>
      <c r="W61" s="455"/>
    </row>
    <row r="62" spans="1:23" ht="15.75" customHeight="1">
      <c r="A62" s="441">
        <v>57</v>
      </c>
      <c r="B62" s="389"/>
      <c r="C62" s="413" t="s">
        <v>281</v>
      </c>
      <c r="D62" s="413" t="s">
        <v>64</v>
      </c>
      <c r="E62" s="413"/>
      <c r="F62" s="413"/>
      <c r="G62" s="414">
        <v>0</v>
      </c>
      <c r="H62" s="414">
        <v>0</v>
      </c>
      <c r="I62" s="414">
        <v>0</v>
      </c>
      <c r="J62" s="414">
        <v>0</v>
      </c>
      <c r="K62" s="420">
        <v>130.94999999999999</v>
      </c>
      <c r="L62" s="452"/>
      <c r="M62" s="420">
        <v>59.392000000000003</v>
      </c>
      <c r="N62" s="413"/>
      <c r="O62" s="421"/>
      <c r="P62" s="453" t="s">
        <v>1169</v>
      </c>
      <c r="Q62" s="413" t="s">
        <v>1162</v>
      </c>
      <c r="R62" s="455"/>
      <c r="S62" s="455"/>
      <c r="T62" s="455"/>
      <c r="U62" s="455"/>
      <c r="V62" s="455"/>
      <c r="W62" s="455"/>
    </row>
    <row r="63" spans="1:23" ht="15.75" customHeight="1">
      <c r="A63" s="438">
        <v>58</v>
      </c>
      <c r="B63" s="389"/>
      <c r="C63" s="413" t="s">
        <v>288</v>
      </c>
      <c r="D63" s="413" t="s">
        <v>64</v>
      </c>
      <c r="E63" s="413"/>
      <c r="F63" s="413"/>
      <c r="G63" s="414">
        <v>0</v>
      </c>
      <c r="H63" s="414">
        <v>0</v>
      </c>
      <c r="I63" s="414">
        <v>0</v>
      </c>
      <c r="J63" s="414">
        <v>0</v>
      </c>
      <c r="K63" s="420">
        <v>52.95</v>
      </c>
      <c r="L63" s="452"/>
      <c r="M63" s="420">
        <v>27.468</v>
      </c>
      <c r="N63" s="413"/>
      <c r="O63" s="421"/>
      <c r="P63" s="453" t="s">
        <v>1170</v>
      </c>
      <c r="Q63" s="413" t="s">
        <v>1162</v>
      </c>
      <c r="R63" s="455"/>
      <c r="S63" s="455"/>
      <c r="T63" s="455"/>
      <c r="U63" s="455"/>
      <c r="V63" s="455"/>
      <c r="W63" s="455"/>
    </row>
    <row r="64" spans="1:23" ht="15.75" customHeight="1">
      <c r="A64" s="440">
        <v>59</v>
      </c>
      <c r="B64" s="389"/>
      <c r="C64" s="413" t="s">
        <v>289</v>
      </c>
      <c r="D64" s="413" t="s">
        <v>64</v>
      </c>
      <c r="E64" s="448">
        <v>0.1</v>
      </c>
      <c r="F64" s="413"/>
      <c r="G64" s="414">
        <v>0</v>
      </c>
      <c r="H64" s="414">
        <v>0</v>
      </c>
      <c r="I64" s="414">
        <v>0</v>
      </c>
      <c r="J64" s="414">
        <v>0</v>
      </c>
      <c r="K64" s="420">
        <v>68.132999999999996</v>
      </c>
      <c r="L64" s="452"/>
      <c r="M64" s="420">
        <v>33.445999999999998</v>
      </c>
      <c r="N64" s="413"/>
      <c r="O64" s="421"/>
      <c r="P64" s="453" t="s">
        <v>1171</v>
      </c>
      <c r="Q64" s="413" t="s">
        <v>1162</v>
      </c>
      <c r="R64" s="455"/>
      <c r="S64" s="455"/>
      <c r="T64" s="455"/>
      <c r="U64" s="455"/>
      <c r="V64" s="455"/>
      <c r="W64" s="455"/>
    </row>
    <row r="65" spans="1:23" ht="15.75" customHeight="1">
      <c r="A65" s="441">
        <v>60</v>
      </c>
      <c r="B65" s="389"/>
      <c r="C65" s="413" t="s">
        <v>284</v>
      </c>
      <c r="D65" s="413" t="s">
        <v>82</v>
      </c>
      <c r="E65" s="448">
        <v>0.1</v>
      </c>
      <c r="F65" s="413"/>
      <c r="G65" s="414">
        <v>0</v>
      </c>
      <c r="H65" s="414">
        <v>0</v>
      </c>
      <c r="I65" s="414">
        <v>0</v>
      </c>
      <c r="J65" s="414">
        <v>0</v>
      </c>
      <c r="K65" s="420">
        <v>29.783000000000001</v>
      </c>
      <c r="L65" s="452"/>
      <c r="M65" s="420">
        <v>10.948</v>
      </c>
      <c r="N65" s="413"/>
      <c r="O65" s="421"/>
      <c r="P65" s="453" t="s">
        <v>1172</v>
      </c>
      <c r="Q65" s="413" t="s">
        <v>1162</v>
      </c>
      <c r="R65" s="455"/>
      <c r="S65" s="455"/>
      <c r="T65" s="455"/>
      <c r="U65" s="455"/>
      <c r="V65" s="455"/>
      <c r="W65" s="455"/>
    </row>
    <row r="66" spans="1:23" ht="15.75" customHeight="1">
      <c r="A66" s="438">
        <v>61</v>
      </c>
      <c r="B66" s="389" t="s">
        <v>1141</v>
      </c>
      <c r="C66" s="394" t="s">
        <v>483</v>
      </c>
      <c r="D66" s="394" t="s">
        <v>64</v>
      </c>
      <c r="E66" s="394"/>
      <c r="F66" s="394"/>
      <c r="G66" s="396">
        <v>0</v>
      </c>
      <c r="H66" s="392">
        <v>3</v>
      </c>
      <c r="I66" s="392">
        <v>2</v>
      </c>
      <c r="J66" s="392">
        <v>2</v>
      </c>
      <c r="K66" s="407">
        <v>190.733</v>
      </c>
      <c r="L66" s="397"/>
      <c r="M66" s="407">
        <v>89.935000000000002</v>
      </c>
      <c r="N66" s="394"/>
      <c r="O66" s="422"/>
      <c r="P66" s="394"/>
      <c r="Q66" s="394"/>
      <c r="R66" s="455"/>
      <c r="S66" s="455"/>
      <c r="T66" s="455"/>
      <c r="U66" s="455"/>
      <c r="V66" s="455"/>
      <c r="W66" s="455"/>
    </row>
    <row r="67" spans="1:23" ht="15.75" customHeight="1">
      <c r="A67" s="440">
        <v>62</v>
      </c>
      <c r="B67" s="389" t="s">
        <v>1141</v>
      </c>
      <c r="C67" s="390" t="s">
        <v>374</v>
      </c>
      <c r="D67" s="390" t="s">
        <v>122</v>
      </c>
      <c r="E67" s="390"/>
      <c r="F67" s="390"/>
      <c r="G67" s="416">
        <v>0</v>
      </c>
      <c r="H67" s="416">
        <v>0</v>
      </c>
      <c r="I67" s="416">
        <v>0</v>
      </c>
      <c r="J67" s="392">
        <v>1</v>
      </c>
      <c r="K67" s="406">
        <v>29.469000000000001</v>
      </c>
      <c r="L67" s="393"/>
      <c r="M67" s="406">
        <v>6.7750000000000004</v>
      </c>
      <c r="N67" s="390"/>
      <c r="O67" s="423"/>
      <c r="P67" s="390"/>
      <c r="Q67" s="390"/>
      <c r="R67" s="455"/>
      <c r="S67" s="455"/>
      <c r="T67" s="455"/>
      <c r="U67" s="455"/>
      <c r="V67" s="455"/>
      <c r="W67" s="455"/>
    </row>
    <row r="68" spans="1:23" ht="15.75" customHeight="1">
      <c r="A68" s="441">
        <v>63</v>
      </c>
      <c r="B68" s="389" t="s">
        <v>1141</v>
      </c>
      <c r="C68" s="413" t="s">
        <v>338</v>
      </c>
      <c r="D68" s="413" t="s">
        <v>54</v>
      </c>
      <c r="E68" s="413"/>
      <c r="F68" s="413"/>
      <c r="G68" s="414">
        <v>1</v>
      </c>
      <c r="H68" s="414">
        <v>0</v>
      </c>
      <c r="I68" s="414">
        <v>0</v>
      </c>
      <c r="J68" s="414">
        <v>0</v>
      </c>
      <c r="K68" s="420">
        <v>258.41699999999997</v>
      </c>
      <c r="L68" s="452"/>
      <c r="M68" s="420">
        <v>126.73099999999999</v>
      </c>
      <c r="N68" s="413"/>
      <c r="O68" s="421"/>
      <c r="P68" s="413" t="s">
        <v>1173</v>
      </c>
      <c r="Q68" s="413" t="s">
        <v>1162</v>
      </c>
      <c r="R68" s="455"/>
      <c r="S68" s="455"/>
      <c r="T68" s="455"/>
      <c r="U68" s="455"/>
      <c r="V68" s="455"/>
      <c r="W68" s="455"/>
    </row>
    <row r="69" spans="1:23" ht="15.75" customHeight="1">
      <c r="A69" s="438">
        <v>64</v>
      </c>
      <c r="B69" s="389" t="s">
        <v>1141</v>
      </c>
      <c r="C69" s="391" t="s">
        <v>361</v>
      </c>
      <c r="D69" s="394" t="s">
        <v>270</v>
      </c>
      <c r="E69" s="394"/>
      <c r="F69" s="456">
        <v>2</v>
      </c>
      <c r="G69" s="392">
        <v>2</v>
      </c>
      <c r="H69" s="392">
        <v>2</v>
      </c>
      <c r="I69" s="392">
        <v>2</v>
      </c>
      <c r="J69" s="392">
        <v>2</v>
      </c>
      <c r="K69" s="403">
        <v>109.18300000000001</v>
      </c>
      <c r="L69" s="397"/>
      <c r="M69" s="407">
        <v>50.595999999999997</v>
      </c>
      <c r="N69" s="394"/>
      <c r="O69" s="422"/>
      <c r="P69" s="391" t="s">
        <v>1174</v>
      </c>
      <c r="Q69" s="391"/>
      <c r="R69" s="455"/>
      <c r="S69" s="455"/>
      <c r="T69" s="455"/>
      <c r="U69" s="455"/>
      <c r="V69" s="455"/>
      <c r="W69" s="455"/>
    </row>
    <row r="70" spans="1:23" ht="15.75" customHeight="1">
      <c r="A70" s="440">
        <v>65</v>
      </c>
      <c r="B70" s="389" t="s">
        <v>1141</v>
      </c>
      <c r="C70" s="394" t="s">
        <v>408</v>
      </c>
      <c r="D70" s="394" t="s">
        <v>54</v>
      </c>
      <c r="E70" s="394"/>
      <c r="F70" s="395"/>
      <c r="G70" s="396">
        <v>0</v>
      </c>
      <c r="H70" s="396">
        <v>0</v>
      </c>
      <c r="I70" s="392">
        <v>1</v>
      </c>
      <c r="J70" s="396">
        <v>0</v>
      </c>
      <c r="K70" s="407">
        <v>82.816999999999993</v>
      </c>
      <c r="L70" s="397"/>
      <c r="M70" s="407">
        <v>40.792000000000002</v>
      </c>
      <c r="N70" s="394"/>
      <c r="O70" s="422"/>
      <c r="P70" s="394"/>
      <c r="Q70" s="394"/>
      <c r="R70" s="455"/>
      <c r="S70" s="455"/>
      <c r="T70" s="455"/>
      <c r="U70" s="455"/>
      <c r="V70" s="455"/>
      <c r="W70" s="455"/>
    </row>
    <row r="71" spans="1:23" ht="15.75" customHeight="1">
      <c r="A71" s="441">
        <v>66</v>
      </c>
      <c r="B71" s="389" t="s">
        <v>1141</v>
      </c>
      <c r="C71" s="391" t="s">
        <v>352</v>
      </c>
      <c r="D71" s="394" t="s">
        <v>270</v>
      </c>
      <c r="E71" s="394"/>
      <c r="F71" s="398">
        <v>3</v>
      </c>
      <c r="G71" s="392">
        <v>3</v>
      </c>
      <c r="H71" s="392">
        <v>3</v>
      </c>
      <c r="I71" s="392">
        <v>4</v>
      </c>
      <c r="J71" s="392">
        <v>3</v>
      </c>
      <c r="K71" s="403">
        <v>90.132999999999996</v>
      </c>
      <c r="L71" s="397"/>
      <c r="M71" s="407">
        <v>31.88</v>
      </c>
      <c r="N71" s="394"/>
      <c r="O71" s="422"/>
      <c r="P71" s="459" t="s">
        <v>1175</v>
      </c>
      <c r="Q71" s="394"/>
      <c r="R71" s="455"/>
      <c r="S71" s="455"/>
      <c r="T71" s="455"/>
      <c r="U71" s="455"/>
      <c r="V71" s="455"/>
      <c r="W71" s="455"/>
    </row>
    <row r="72" spans="1:23" ht="15.75" customHeight="1">
      <c r="A72" s="438">
        <v>67</v>
      </c>
      <c r="B72" s="389" t="s">
        <v>1141</v>
      </c>
      <c r="C72" s="394" t="s">
        <v>591</v>
      </c>
      <c r="D72" s="394" t="s">
        <v>270</v>
      </c>
      <c r="E72" s="394"/>
      <c r="F72" s="398">
        <v>3</v>
      </c>
      <c r="G72" s="392">
        <v>4</v>
      </c>
      <c r="H72" s="392">
        <v>3</v>
      </c>
      <c r="I72" s="392">
        <v>4</v>
      </c>
      <c r="J72" s="392">
        <v>3</v>
      </c>
      <c r="K72" s="407">
        <v>82.716999999999999</v>
      </c>
      <c r="L72" s="397"/>
      <c r="M72" s="407">
        <v>13.972</v>
      </c>
      <c r="N72" s="394"/>
      <c r="O72" s="422"/>
      <c r="P72" s="394"/>
      <c r="Q72" s="394"/>
      <c r="R72" s="455"/>
      <c r="S72" s="455"/>
      <c r="T72" s="455"/>
      <c r="U72" s="455"/>
      <c r="V72" s="455"/>
      <c r="W72" s="455"/>
    </row>
    <row r="73" spans="1:23" ht="15.75" customHeight="1">
      <c r="A73" s="440">
        <v>68</v>
      </c>
      <c r="B73" s="389" t="s">
        <v>1141</v>
      </c>
      <c r="C73" s="394" t="s">
        <v>392</v>
      </c>
      <c r="D73" s="394" t="s">
        <v>270</v>
      </c>
      <c r="E73" s="394"/>
      <c r="F73" s="398">
        <v>3</v>
      </c>
      <c r="G73" s="392">
        <v>3</v>
      </c>
      <c r="H73" s="392">
        <v>4</v>
      </c>
      <c r="I73" s="392">
        <v>3</v>
      </c>
      <c r="J73" s="392">
        <v>3</v>
      </c>
      <c r="K73" s="407">
        <v>266.41699999999997</v>
      </c>
      <c r="L73" s="397"/>
      <c r="M73" s="407">
        <v>133.27799999999999</v>
      </c>
      <c r="N73" s="394"/>
      <c r="O73" s="422"/>
      <c r="P73" s="394"/>
      <c r="Q73" s="394"/>
      <c r="R73" s="455"/>
      <c r="S73" s="455"/>
      <c r="T73" s="455"/>
      <c r="U73" s="455"/>
      <c r="V73" s="455"/>
      <c r="W73" s="455"/>
    </row>
    <row r="74" spans="1:23" ht="15.75" customHeight="1">
      <c r="A74" s="441">
        <v>69</v>
      </c>
      <c r="B74" s="389" t="s">
        <v>1141</v>
      </c>
      <c r="C74" s="413" t="s">
        <v>334</v>
      </c>
      <c r="D74" s="413" t="s">
        <v>82</v>
      </c>
      <c r="E74" s="413"/>
      <c r="F74" s="413"/>
      <c r="G74" s="414">
        <v>0</v>
      </c>
      <c r="H74" s="414">
        <v>0</v>
      </c>
      <c r="I74" s="414">
        <v>0</v>
      </c>
      <c r="J74" s="414">
        <v>1</v>
      </c>
      <c r="K74" s="420">
        <v>58.15</v>
      </c>
      <c r="L74" s="452"/>
      <c r="M74" s="420">
        <v>20.044</v>
      </c>
      <c r="N74" s="413"/>
      <c r="O74" s="421"/>
      <c r="P74" s="413" t="s">
        <v>1176</v>
      </c>
      <c r="Q74" s="413" t="s">
        <v>1162</v>
      </c>
      <c r="R74" s="455"/>
      <c r="S74" s="455"/>
      <c r="T74" s="455"/>
      <c r="U74" s="455"/>
      <c r="V74" s="455"/>
      <c r="W74" s="455"/>
    </row>
    <row r="75" spans="1:23" ht="15.75" customHeight="1">
      <c r="A75" s="438">
        <v>70</v>
      </c>
      <c r="B75" s="389"/>
      <c r="C75" s="391" t="s">
        <v>320</v>
      </c>
      <c r="D75" s="394" t="s">
        <v>270</v>
      </c>
      <c r="E75" s="394"/>
      <c r="F75" s="395"/>
      <c r="G75" s="396">
        <v>0</v>
      </c>
      <c r="H75" s="396">
        <v>0</v>
      </c>
      <c r="I75" s="396">
        <v>0</v>
      </c>
      <c r="J75" s="396">
        <v>0</v>
      </c>
      <c r="K75" s="407">
        <v>379.65</v>
      </c>
      <c r="L75" s="397"/>
      <c r="M75" s="407">
        <v>287.60700000000003</v>
      </c>
      <c r="N75" s="394"/>
      <c r="O75" s="422"/>
      <c r="P75" s="391" t="s">
        <v>1177</v>
      </c>
      <c r="Q75" s="391"/>
      <c r="R75" s="455"/>
      <c r="S75" s="455"/>
      <c r="T75" s="455"/>
      <c r="U75" s="455"/>
      <c r="V75" s="455"/>
      <c r="W75" s="455"/>
    </row>
    <row r="76" spans="1:23" ht="15.75" customHeight="1">
      <c r="A76" s="440">
        <v>71</v>
      </c>
      <c r="B76" s="389" t="s">
        <v>1141</v>
      </c>
      <c r="C76" s="391" t="s">
        <v>306</v>
      </c>
      <c r="D76" s="394" t="s">
        <v>82</v>
      </c>
      <c r="E76" s="394"/>
      <c r="F76" s="394"/>
      <c r="G76" s="396">
        <v>0</v>
      </c>
      <c r="H76" s="396">
        <v>0</v>
      </c>
      <c r="I76" s="392">
        <v>1</v>
      </c>
      <c r="J76" s="396">
        <v>0</v>
      </c>
      <c r="K76" s="407">
        <v>551.81100000000004</v>
      </c>
      <c r="L76" s="397"/>
      <c r="M76" s="407">
        <v>283.02600000000001</v>
      </c>
      <c r="N76" s="394"/>
      <c r="O76" s="422"/>
      <c r="P76" s="459"/>
      <c r="Q76" s="394"/>
      <c r="R76" s="455"/>
      <c r="S76" s="455"/>
      <c r="T76" s="455"/>
      <c r="U76" s="455"/>
      <c r="V76" s="455"/>
      <c r="W76" s="455"/>
    </row>
    <row r="77" spans="1:23" ht="15.75" customHeight="1">
      <c r="A77" s="441">
        <v>72</v>
      </c>
      <c r="B77" s="389" t="s">
        <v>1141</v>
      </c>
      <c r="C77" s="391" t="s">
        <v>312</v>
      </c>
      <c r="D77" s="394" t="s">
        <v>82</v>
      </c>
      <c r="E77" s="394"/>
      <c r="F77" s="394"/>
      <c r="G77" s="396">
        <v>0</v>
      </c>
      <c r="H77" s="396">
        <v>0</v>
      </c>
      <c r="I77" s="392">
        <v>1</v>
      </c>
      <c r="J77" s="396">
        <v>0</v>
      </c>
      <c r="K77" s="407">
        <v>304.834</v>
      </c>
      <c r="L77" s="397"/>
      <c r="M77" s="407">
        <v>114.598</v>
      </c>
      <c r="N77" s="394"/>
      <c r="O77" s="422"/>
      <c r="P77" s="459"/>
      <c r="Q77" s="394"/>
      <c r="R77" s="455"/>
      <c r="S77" s="455"/>
      <c r="T77" s="455"/>
      <c r="U77" s="455"/>
      <c r="V77" s="455"/>
      <c r="W77" s="455"/>
    </row>
    <row r="78" spans="1:23" ht="15.75" customHeight="1">
      <c r="A78" s="438">
        <v>73</v>
      </c>
      <c r="B78" s="389"/>
      <c r="C78" s="391" t="s">
        <v>368</v>
      </c>
      <c r="D78" s="390" t="s">
        <v>309</v>
      </c>
      <c r="E78" s="390"/>
      <c r="F78" s="390"/>
      <c r="G78" s="416">
        <v>0</v>
      </c>
      <c r="H78" s="416">
        <v>0</v>
      </c>
      <c r="I78" s="416">
        <v>0</v>
      </c>
      <c r="J78" s="416">
        <v>0</v>
      </c>
      <c r="K78" s="406">
        <v>119.229</v>
      </c>
      <c r="L78" s="393"/>
      <c r="M78" s="406">
        <v>103.624</v>
      </c>
      <c r="N78" s="390"/>
      <c r="O78" s="423"/>
      <c r="P78" s="459"/>
      <c r="Q78" s="402"/>
      <c r="R78" s="455"/>
      <c r="S78" s="455"/>
      <c r="T78" s="455"/>
      <c r="U78" s="455"/>
      <c r="V78" s="455"/>
      <c r="W78" s="455"/>
    </row>
    <row r="79" spans="1:23" ht="15.75" customHeight="1">
      <c r="A79" s="440">
        <v>74</v>
      </c>
      <c r="B79" s="389" t="s">
        <v>1141</v>
      </c>
      <c r="C79" s="391" t="s">
        <v>314</v>
      </c>
      <c r="D79" s="394" t="s">
        <v>82</v>
      </c>
      <c r="E79" s="394"/>
      <c r="F79" s="394"/>
      <c r="G79" s="396">
        <v>0</v>
      </c>
      <c r="H79" s="396">
        <v>0</v>
      </c>
      <c r="I79" s="392">
        <v>1</v>
      </c>
      <c r="J79" s="396">
        <v>0</v>
      </c>
      <c r="K79" s="407">
        <v>74.897000000000006</v>
      </c>
      <c r="L79" s="397"/>
      <c r="M79" s="407">
        <v>10.113</v>
      </c>
      <c r="N79" s="394"/>
      <c r="O79" s="422"/>
      <c r="P79" s="391" t="s">
        <v>1178</v>
      </c>
      <c r="Q79" s="391"/>
      <c r="R79" s="455"/>
      <c r="S79" s="455"/>
      <c r="T79" s="455"/>
      <c r="U79" s="455"/>
      <c r="V79" s="455"/>
      <c r="W79" s="455"/>
    </row>
    <row r="80" spans="1:23" ht="15.75" customHeight="1">
      <c r="A80" s="441">
        <v>75</v>
      </c>
      <c r="B80" s="389"/>
      <c r="C80" s="391" t="s">
        <v>356</v>
      </c>
      <c r="D80" s="394" t="s">
        <v>82</v>
      </c>
      <c r="E80" s="398">
        <v>-1</v>
      </c>
      <c r="F80" s="394"/>
      <c r="G80" s="396">
        <v>0</v>
      </c>
      <c r="H80" s="396">
        <v>0</v>
      </c>
      <c r="I80" s="396">
        <v>0</v>
      </c>
      <c r="J80" s="396">
        <v>0</v>
      </c>
      <c r="K80" s="407">
        <v>73.95</v>
      </c>
      <c r="L80" s="397"/>
      <c r="M80" s="407">
        <v>12.784000000000001</v>
      </c>
      <c r="N80" s="394"/>
      <c r="O80" s="422"/>
      <c r="P80" s="459"/>
      <c r="Q80" s="394"/>
      <c r="R80" s="455"/>
      <c r="S80" s="455"/>
      <c r="T80" s="455"/>
      <c r="U80" s="455"/>
      <c r="V80" s="455"/>
      <c r="W80" s="455"/>
    </row>
    <row r="81" spans="1:23" ht="15.75" customHeight="1">
      <c r="A81" s="438">
        <v>76</v>
      </c>
      <c r="B81" s="389" t="s">
        <v>1141</v>
      </c>
      <c r="C81" s="410" t="s">
        <v>577</v>
      </c>
      <c r="D81" s="410" t="s">
        <v>309</v>
      </c>
      <c r="E81" s="390"/>
      <c r="F81" s="390"/>
      <c r="G81" s="416">
        <v>0</v>
      </c>
      <c r="H81" s="416">
        <v>0</v>
      </c>
      <c r="I81" s="392">
        <v>3</v>
      </c>
      <c r="J81" s="392">
        <v>3</v>
      </c>
      <c r="K81" s="406">
        <v>474.91699999999997</v>
      </c>
      <c r="L81" s="390"/>
      <c r="M81" s="406">
        <v>226.626</v>
      </c>
      <c r="N81" s="390"/>
      <c r="O81" s="419">
        <v>45300</v>
      </c>
      <c r="P81" s="390"/>
      <c r="Q81" s="390"/>
      <c r="R81" s="455"/>
      <c r="S81" s="455"/>
      <c r="T81" s="455"/>
      <c r="U81" s="455"/>
      <c r="V81" s="455"/>
      <c r="W81" s="455"/>
    </row>
    <row r="82" spans="1:23" ht="15.75" customHeight="1">
      <c r="A82" s="440">
        <v>77</v>
      </c>
      <c r="B82" s="389" t="s">
        <v>1141</v>
      </c>
      <c r="C82" s="409" t="s">
        <v>510</v>
      </c>
      <c r="D82" s="409" t="s">
        <v>54</v>
      </c>
      <c r="E82" s="394"/>
      <c r="F82" s="394"/>
      <c r="G82" s="396">
        <v>0</v>
      </c>
      <c r="H82" s="392">
        <v>4</v>
      </c>
      <c r="I82" s="396">
        <v>0</v>
      </c>
      <c r="J82" s="396">
        <v>0</v>
      </c>
      <c r="K82" s="407">
        <v>95.516999999999996</v>
      </c>
      <c r="L82" s="394"/>
      <c r="M82" s="407">
        <v>20.215</v>
      </c>
      <c r="N82" s="394"/>
      <c r="O82" s="424">
        <v>45300</v>
      </c>
      <c r="P82" s="394"/>
      <c r="Q82" s="394"/>
      <c r="R82" s="455"/>
      <c r="S82" s="455"/>
      <c r="T82" s="455"/>
      <c r="U82" s="455"/>
      <c r="V82" s="455"/>
      <c r="W82" s="455"/>
    </row>
    <row r="83" spans="1:23" ht="15.75" customHeight="1">
      <c r="A83" s="441">
        <v>78</v>
      </c>
      <c r="B83" s="389" t="s">
        <v>1141</v>
      </c>
      <c r="C83" s="409" t="s">
        <v>526</v>
      </c>
      <c r="D83" s="409" t="s">
        <v>54</v>
      </c>
      <c r="E83" s="394"/>
      <c r="F83" s="394"/>
      <c r="G83" s="396">
        <v>0</v>
      </c>
      <c r="H83" s="396">
        <v>0</v>
      </c>
      <c r="I83" s="396">
        <v>0</v>
      </c>
      <c r="J83" s="392">
        <v>3</v>
      </c>
      <c r="K83" s="407">
        <v>74.466999999999999</v>
      </c>
      <c r="L83" s="394"/>
      <c r="M83" s="415">
        <v>56.534999999999997</v>
      </c>
      <c r="N83" s="394"/>
      <c r="O83" s="424">
        <v>45300</v>
      </c>
      <c r="P83" s="394"/>
      <c r="Q83" s="394"/>
      <c r="R83" s="455"/>
      <c r="S83" s="455"/>
      <c r="T83" s="455"/>
      <c r="U83" s="455"/>
      <c r="V83" s="455"/>
      <c r="W83" s="455"/>
    </row>
    <row r="84" spans="1:23" ht="15.75" customHeight="1">
      <c r="A84" s="438">
        <v>79</v>
      </c>
      <c r="B84" s="389" t="s">
        <v>1141</v>
      </c>
      <c r="C84" s="408" t="s">
        <v>345</v>
      </c>
      <c r="D84" s="409" t="s">
        <v>270</v>
      </c>
      <c r="E84" s="394"/>
      <c r="F84" s="398">
        <v>3</v>
      </c>
      <c r="G84" s="392">
        <v>4</v>
      </c>
      <c r="H84" s="392">
        <v>3</v>
      </c>
      <c r="I84" s="392">
        <v>3</v>
      </c>
      <c r="J84" s="392">
        <v>3</v>
      </c>
      <c r="K84" s="407">
        <v>54.25</v>
      </c>
      <c r="L84" s="394"/>
      <c r="M84" s="415">
        <v>21.459</v>
      </c>
      <c r="N84" s="394"/>
      <c r="O84" s="424">
        <v>45300</v>
      </c>
      <c r="P84" s="391" t="s">
        <v>1179</v>
      </c>
      <c r="Q84" s="391"/>
      <c r="R84" s="455"/>
      <c r="S84" s="455"/>
      <c r="T84" s="455"/>
      <c r="U84" s="455"/>
      <c r="V84" s="455"/>
      <c r="W84" s="455"/>
    </row>
    <row r="85" spans="1:23" ht="15.75" customHeight="1">
      <c r="A85" s="440">
        <v>80</v>
      </c>
      <c r="B85" s="389" t="s">
        <v>1141</v>
      </c>
      <c r="C85" s="409" t="s">
        <v>536</v>
      </c>
      <c r="D85" s="409" t="s">
        <v>270</v>
      </c>
      <c r="E85" s="394"/>
      <c r="F85" s="395"/>
      <c r="G85" s="392">
        <v>2</v>
      </c>
      <c r="H85" s="392">
        <v>2</v>
      </c>
      <c r="I85" s="396">
        <v>0</v>
      </c>
      <c r="J85" s="396">
        <v>0</v>
      </c>
      <c r="K85" s="407">
        <v>35.517000000000003</v>
      </c>
      <c r="L85" s="394"/>
      <c r="M85" s="415">
        <v>14.371</v>
      </c>
      <c r="N85" s="394"/>
      <c r="O85" s="424">
        <v>45300</v>
      </c>
      <c r="P85" s="394"/>
      <c r="Q85" s="394"/>
      <c r="R85" s="455"/>
      <c r="S85" s="455"/>
      <c r="T85" s="455"/>
      <c r="U85" s="455"/>
      <c r="V85" s="455"/>
      <c r="W85" s="455"/>
    </row>
    <row r="86" spans="1:23" ht="15.75" customHeight="1">
      <c r="A86" s="441">
        <v>81</v>
      </c>
      <c r="B86" s="389" t="s">
        <v>1141</v>
      </c>
      <c r="C86" s="428" t="s">
        <v>202</v>
      </c>
      <c r="D86" s="428" t="s">
        <v>270</v>
      </c>
      <c r="E86" s="413"/>
      <c r="F86" s="457"/>
      <c r="G86" s="414">
        <v>0</v>
      </c>
      <c r="H86" s="414">
        <v>0</v>
      </c>
      <c r="I86" s="414">
        <v>0</v>
      </c>
      <c r="J86" s="414">
        <v>1</v>
      </c>
      <c r="K86" s="420">
        <v>269.16699999999997</v>
      </c>
      <c r="L86" s="413"/>
      <c r="M86" s="448">
        <v>177.797</v>
      </c>
      <c r="N86" s="413"/>
      <c r="O86" s="426">
        <v>45300</v>
      </c>
      <c r="P86" s="413" t="s">
        <v>1180</v>
      </c>
      <c r="Q86" s="425" t="s">
        <v>298</v>
      </c>
      <c r="R86" s="455"/>
      <c r="S86" s="455"/>
      <c r="T86" s="455"/>
      <c r="U86" s="455"/>
      <c r="V86" s="455"/>
      <c r="W86" s="455"/>
    </row>
    <row r="87" spans="1:23" ht="15.75" customHeight="1">
      <c r="A87" s="438">
        <v>82</v>
      </c>
      <c r="B87" s="389"/>
      <c r="C87" s="428" t="s">
        <v>209</v>
      </c>
      <c r="D87" s="428" t="s">
        <v>54</v>
      </c>
      <c r="E87" s="413"/>
      <c r="F87" s="457"/>
      <c r="G87" s="414">
        <v>0</v>
      </c>
      <c r="H87" s="414">
        <v>0</v>
      </c>
      <c r="I87" s="414">
        <v>0</v>
      </c>
      <c r="J87" s="414">
        <v>0</v>
      </c>
      <c r="K87" s="420">
        <v>343.483</v>
      </c>
      <c r="L87" s="413"/>
      <c r="M87" s="448">
        <v>239.93600000000001</v>
      </c>
      <c r="N87" s="413"/>
      <c r="O87" s="426">
        <v>45300</v>
      </c>
      <c r="P87" s="413" t="s">
        <v>1181</v>
      </c>
      <c r="Q87" s="425" t="s">
        <v>298</v>
      </c>
      <c r="R87" s="455"/>
      <c r="S87" s="455"/>
      <c r="T87" s="455"/>
      <c r="U87" s="455"/>
      <c r="V87" s="455"/>
      <c r="W87" s="455"/>
    </row>
    <row r="88" spans="1:23" ht="15.75" customHeight="1">
      <c r="A88" s="440">
        <v>83</v>
      </c>
      <c r="B88" s="389" t="s">
        <v>1141</v>
      </c>
      <c r="C88" s="428" t="s">
        <v>224</v>
      </c>
      <c r="D88" s="428" t="s">
        <v>64</v>
      </c>
      <c r="E88" s="413"/>
      <c r="F88" s="457"/>
      <c r="G88" s="414">
        <v>0</v>
      </c>
      <c r="H88" s="414">
        <v>3</v>
      </c>
      <c r="I88" s="414">
        <v>1</v>
      </c>
      <c r="J88" s="414">
        <v>0</v>
      </c>
      <c r="K88" s="420">
        <v>464.31700000000001</v>
      </c>
      <c r="L88" s="413"/>
      <c r="M88" s="448">
        <v>306.37200000000001</v>
      </c>
      <c r="N88" s="413"/>
      <c r="O88" s="426">
        <v>45300</v>
      </c>
      <c r="P88" s="413" t="s">
        <v>1182</v>
      </c>
      <c r="Q88" s="425" t="s">
        <v>298</v>
      </c>
      <c r="R88" s="455"/>
      <c r="S88" s="455"/>
      <c r="T88" s="455"/>
      <c r="U88" s="455"/>
      <c r="V88" s="455"/>
      <c r="W88" s="455"/>
    </row>
    <row r="89" spans="1:23" ht="15.75" customHeight="1">
      <c r="A89" s="441">
        <v>84</v>
      </c>
      <c r="B89" s="389"/>
      <c r="C89" s="428" t="s">
        <v>234</v>
      </c>
      <c r="D89" s="428" t="s">
        <v>54</v>
      </c>
      <c r="E89" s="413"/>
      <c r="F89" s="457"/>
      <c r="G89" s="414">
        <v>0</v>
      </c>
      <c r="H89" s="414">
        <v>0</v>
      </c>
      <c r="I89" s="414">
        <v>0</v>
      </c>
      <c r="J89" s="414">
        <v>0</v>
      </c>
      <c r="K89" s="420">
        <v>644.71699999999998</v>
      </c>
      <c r="L89" s="413"/>
      <c r="M89" s="448">
        <v>582.59900000000005</v>
      </c>
      <c r="N89" s="413"/>
      <c r="O89" s="426">
        <v>45300</v>
      </c>
      <c r="P89" s="413" t="s">
        <v>1183</v>
      </c>
      <c r="Q89" s="425" t="s">
        <v>298</v>
      </c>
      <c r="R89" s="455"/>
      <c r="S89" s="455"/>
      <c r="T89" s="455"/>
      <c r="U89" s="455"/>
      <c r="V89" s="455"/>
      <c r="W89" s="455"/>
    </row>
    <row r="90" spans="1:23" ht="15" customHeight="1">
      <c r="A90" s="438">
        <v>85</v>
      </c>
      <c r="B90" s="389"/>
      <c r="C90" s="428" t="s">
        <v>245</v>
      </c>
      <c r="D90" s="428" t="s">
        <v>64</v>
      </c>
      <c r="E90" s="413"/>
      <c r="F90" s="457"/>
      <c r="G90" s="414">
        <v>0</v>
      </c>
      <c r="H90" s="414">
        <v>0</v>
      </c>
      <c r="I90" s="414">
        <v>0</v>
      </c>
      <c r="J90" s="414">
        <v>0</v>
      </c>
      <c r="K90" s="420">
        <v>192.43299999999999</v>
      </c>
      <c r="L90" s="413"/>
      <c r="M90" s="448">
        <v>139.02799999999999</v>
      </c>
      <c r="N90" s="452"/>
      <c r="O90" s="426">
        <v>45300</v>
      </c>
      <c r="P90" s="413" t="s">
        <v>1184</v>
      </c>
      <c r="Q90" s="425" t="s">
        <v>298</v>
      </c>
      <c r="R90" s="455"/>
      <c r="S90" s="455"/>
      <c r="T90" s="455"/>
      <c r="U90" s="455"/>
      <c r="V90" s="455"/>
      <c r="W90" s="455"/>
    </row>
    <row r="91" spans="1:23" ht="15" customHeight="1">
      <c r="A91" s="440">
        <v>86</v>
      </c>
      <c r="B91" s="409" t="s">
        <v>1141</v>
      </c>
      <c r="C91" s="428" t="s">
        <v>240</v>
      </c>
      <c r="D91" s="428" t="s">
        <v>270</v>
      </c>
      <c r="E91" s="413"/>
      <c r="F91" s="457">
        <v>1</v>
      </c>
      <c r="G91" s="414">
        <v>1</v>
      </c>
      <c r="H91" s="414">
        <v>2</v>
      </c>
      <c r="I91" s="414">
        <v>1</v>
      </c>
      <c r="J91" s="414">
        <v>1</v>
      </c>
      <c r="K91" s="420">
        <v>270.56700000000001</v>
      </c>
      <c r="L91" s="413"/>
      <c r="M91" s="448">
        <v>123.839</v>
      </c>
      <c r="N91" s="452"/>
      <c r="O91" s="426">
        <v>45300</v>
      </c>
      <c r="P91" s="413" t="s">
        <v>1185</v>
      </c>
      <c r="Q91" s="425" t="s">
        <v>298</v>
      </c>
      <c r="R91" s="455"/>
      <c r="S91" s="455"/>
      <c r="T91" s="455"/>
      <c r="U91" s="455"/>
      <c r="V91" s="455"/>
      <c r="W91" s="455"/>
    </row>
    <row r="92" spans="1:23" ht="15" customHeight="1">
      <c r="A92" s="441">
        <v>87</v>
      </c>
      <c r="B92" s="409" t="s">
        <v>1141</v>
      </c>
      <c r="C92" s="410" t="s">
        <v>559</v>
      </c>
      <c r="D92" s="410" t="s">
        <v>1186</v>
      </c>
      <c r="E92" s="390"/>
      <c r="F92" s="417">
        <v>4</v>
      </c>
      <c r="G92" s="416">
        <v>4</v>
      </c>
      <c r="H92" s="416">
        <v>4</v>
      </c>
      <c r="I92" s="416">
        <v>4</v>
      </c>
      <c r="J92" s="416">
        <v>4</v>
      </c>
      <c r="K92" s="406">
        <v>102.651</v>
      </c>
      <c r="L92" s="390"/>
      <c r="M92" s="460">
        <v>342.89</v>
      </c>
      <c r="N92" s="393"/>
      <c r="O92" s="419">
        <v>45300</v>
      </c>
      <c r="P92" s="393"/>
      <c r="Q92" s="393"/>
      <c r="R92" s="455"/>
      <c r="S92" s="455"/>
      <c r="T92" s="455"/>
      <c r="U92" s="455"/>
      <c r="V92" s="455"/>
      <c r="W92" s="455"/>
    </row>
    <row r="93" spans="1:23" ht="15" customHeight="1">
      <c r="A93" s="438">
        <v>88</v>
      </c>
      <c r="B93" s="409" t="s">
        <v>1141</v>
      </c>
      <c r="C93" s="409" t="s">
        <v>550</v>
      </c>
      <c r="D93" s="409" t="s">
        <v>270</v>
      </c>
      <c r="E93" s="394"/>
      <c r="F93" s="398">
        <v>4</v>
      </c>
      <c r="G93" s="392">
        <v>4</v>
      </c>
      <c r="H93" s="392">
        <v>4</v>
      </c>
      <c r="I93" s="392">
        <v>4</v>
      </c>
      <c r="J93" s="392">
        <v>4</v>
      </c>
      <c r="K93" s="407">
        <v>511.767</v>
      </c>
      <c r="L93" s="394"/>
      <c r="M93" s="415">
        <v>302.87400000000002</v>
      </c>
      <c r="N93" s="394"/>
      <c r="O93" s="424">
        <v>45300</v>
      </c>
      <c r="P93" s="394"/>
      <c r="Q93" s="394"/>
      <c r="R93" s="455"/>
      <c r="S93" s="455"/>
      <c r="T93" s="455"/>
      <c r="U93" s="455"/>
      <c r="V93" s="455"/>
      <c r="W93" s="455"/>
    </row>
    <row r="94" spans="1:23" ht="15" customHeight="1">
      <c r="A94" s="440">
        <v>89</v>
      </c>
      <c r="B94" s="409" t="s">
        <v>1141</v>
      </c>
      <c r="C94" s="409" t="s">
        <v>532</v>
      </c>
      <c r="D94" s="409" t="s">
        <v>82</v>
      </c>
      <c r="E94" s="394"/>
      <c r="F94" s="395"/>
      <c r="G94" s="396">
        <v>0</v>
      </c>
      <c r="H94" s="396">
        <v>0</v>
      </c>
      <c r="I94" s="396">
        <v>0</v>
      </c>
      <c r="J94" s="392">
        <v>2</v>
      </c>
      <c r="K94" s="407">
        <v>121.063</v>
      </c>
      <c r="L94" s="394"/>
      <c r="M94" s="415">
        <v>38.768000000000001</v>
      </c>
      <c r="N94" s="394"/>
      <c r="O94" s="424">
        <v>45300</v>
      </c>
      <c r="P94" s="394"/>
      <c r="Q94" s="394"/>
      <c r="R94" s="455"/>
      <c r="S94" s="455"/>
      <c r="T94" s="455"/>
      <c r="U94" s="455"/>
      <c r="V94" s="455"/>
      <c r="W94" s="455"/>
    </row>
    <row r="95" spans="1:23" ht="15" customHeight="1">
      <c r="A95" s="441">
        <v>90</v>
      </c>
      <c r="B95" s="409" t="s">
        <v>1141</v>
      </c>
      <c r="C95" s="409" t="s">
        <v>570</v>
      </c>
      <c r="D95" s="409" t="s">
        <v>270</v>
      </c>
      <c r="E95" s="394"/>
      <c r="F95" s="395"/>
      <c r="G95" s="396">
        <v>0</v>
      </c>
      <c r="H95" s="392">
        <v>4</v>
      </c>
      <c r="I95" s="392">
        <v>1</v>
      </c>
      <c r="J95" s="396">
        <v>0</v>
      </c>
      <c r="K95" s="407">
        <v>454.92700000000002</v>
      </c>
      <c r="L95" s="394"/>
      <c r="M95" s="415">
        <v>204.81299999999999</v>
      </c>
      <c r="N95" s="394"/>
      <c r="O95" s="424">
        <v>45300</v>
      </c>
      <c r="P95" s="394"/>
      <c r="Q95" s="394"/>
      <c r="R95" s="455"/>
      <c r="S95" s="455"/>
      <c r="T95" s="455"/>
      <c r="U95" s="455"/>
      <c r="V95" s="455"/>
      <c r="W95" s="455"/>
    </row>
    <row r="96" spans="1:23" ht="15" customHeight="1">
      <c r="A96" s="438">
        <v>91</v>
      </c>
      <c r="B96" s="409" t="s">
        <v>1141</v>
      </c>
      <c r="C96" s="409" t="s">
        <v>574</v>
      </c>
      <c r="D96" s="409" t="s">
        <v>82</v>
      </c>
      <c r="E96" s="394"/>
      <c r="F96" s="395"/>
      <c r="G96" s="396">
        <v>0</v>
      </c>
      <c r="H96" s="392">
        <v>2</v>
      </c>
      <c r="I96" s="392">
        <v>1</v>
      </c>
      <c r="J96" s="396">
        <v>0</v>
      </c>
      <c r="K96" s="407">
        <v>686.16</v>
      </c>
      <c r="L96" s="394"/>
      <c r="M96" s="415">
        <v>280.64499999999998</v>
      </c>
      <c r="N96" s="394"/>
      <c r="O96" s="424">
        <v>45300</v>
      </c>
      <c r="P96" s="394"/>
      <c r="Q96" s="394"/>
      <c r="R96" s="455"/>
      <c r="S96" s="455"/>
      <c r="T96" s="455"/>
      <c r="U96" s="455"/>
      <c r="V96" s="455"/>
      <c r="W96" s="455"/>
    </row>
    <row r="97" spans="1:23" ht="15" customHeight="1">
      <c r="A97" s="440">
        <v>92</v>
      </c>
      <c r="B97" s="409"/>
      <c r="C97" s="428" t="s">
        <v>253</v>
      </c>
      <c r="D97" s="428" t="s">
        <v>64</v>
      </c>
      <c r="E97" s="413"/>
      <c r="F97" s="457"/>
      <c r="G97" s="414">
        <v>0</v>
      </c>
      <c r="H97" s="414">
        <v>0</v>
      </c>
      <c r="I97" s="414">
        <v>0</v>
      </c>
      <c r="J97" s="414">
        <v>0</v>
      </c>
      <c r="K97" s="420">
        <v>104.9</v>
      </c>
      <c r="L97" s="413"/>
      <c r="M97" s="448">
        <v>76.75</v>
      </c>
      <c r="N97" s="413"/>
      <c r="O97" s="426">
        <v>45300</v>
      </c>
      <c r="P97" s="413" t="s">
        <v>1187</v>
      </c>
      <c r="Q97" s="413" t="s">
        <v>1162</v>
      </c>
      <c r="R97" s="455"/>
      <c r="S97" s="455"/>
      <c r="T97" s="455"/>
      <c r="U97" s="455"/>
      <c r="V97" s="455"/>
      <c r="W97" s="455"/>
    </row>
    <row r="98" spans="1:23" ht="15" customHeight="1">
      <c r="A98" s="441">
        <v>93</v>
      </c>
      <c r="B98" s="409" t="s">
        <v>1141</v>
      </c>
      <c r="C98" s="409" t="s">
        <v>402</v>
      </c>
      <c r="D98" s="409" t="s">
        <v>54</v>
      </c>
      <c r="E98" s="394"/>
      <c r="F98" s="395"/>
      <c r="G98" s="392">
        <v>1</v>
      </c>
      <c r="H98" s="392">
        <v>1</v>
      </c>
      <c r="I98" s="392">
        <v>3</v>
      </c>
      <c r="J98" s="392">
        <v>1</v>
      </c>
      <c r="K98" s="407">
        <v>111.483</v>
      </c>
      <c r="L98" s="394"/>
      <c r="M98" s="415">
        <v>14.573</v>
      </c>
      <c r="N98" s="394"/>
      <c r="O98" s="424">
        <v>45300</v>
      </c>
      <c r="P98" s="394"/>
      <c r="Q98" s="394"/>
      <c r="R98" s="455"/>
      <c r="S98" s="455"/>
      <c r="T98" s="455"/>
      <c r="U98" s="455"/>
      <c r="V98" s="455"/>
      <c r="W98" s="455"/>
    </row>
    <row r="99" spans="1:23" ht="15" customHeight="1">
      <c r="A99" s="438">
        <v>94</v>
      </c>
      <c r="B99" s="409"/>
      <c r="C99" s="408" t="s">
        <v>370</v>
      </c>
      <c r="D99" s="409" t="s">
        <v>82</v>
      </c>
      <c r="E99" s="394"/>
      <c r="F99" s="395"/>
      <c r="G99" s="396">
        <v>0</v>
      </c>
      <c r="H99" s="396">
        <v>0</v>
      </c>
      <c r="I99" s="396">
        <v>0</v>
      </c>
      <c r="J99" s="396">
        <v>0</v>
      </c>
      <c r="K99" s="407">
        <v>245.53700000000001</v>
      </c>
      <c r="L99" s="394"/>
      <c r="M99" s="415">
        <v>112.464</v>
      </c>
      <c r="N99" s="394"/>
      <c r="O99" s="424">
        <v>45300</v>
      </c>
      <c r="P99" s="432"/>
      <c r="Q99" s="405"/>
      <c r="R99" s="455"/>
      <c r="S99" s="455"/>
      <c r="T99" s="455"/>
      <c r="U99" s="455"/>
      <c r="V99" s="455"/>
      <c r="W99" s="455"/>
    </row>
    <row r="100" spans="1:23" ht="15" customHeight="1">
      <c r="A100" s="440">
        <v>95</v>
      </c>
      <c r="B100" s="409"/>
      <c r="C100" s="409" t="s">
        <v>397</v>
      </c>
      <c r="D100" s="409" t="s">
        <v>270</v>
      </c>
      <c r="E100" s="394"/>
      <c r="F100" s="456">
        <v>0</v>
      </c>
      <c r="G100" s="392">
        <v>0</v>
      </c>
      <c r="H100" s="392">
        <v>0</v>
      </c>
      <c r="I100" s="392">
        <v>0</v>
      </c>
      <c r="J100" s="392">
        <v>0</v>
      </c>
      <c r="K100" s="407">
        <v>326.55</v>
      </c>
      <c r="L100" s="394"/>
      <c r="M100" s="415">
        <v>334.12299999999999</v>
      </c>
      <c r="N100" s="394"/>
      <c r="O100" s="424">
        <v>45300</v>
      </c>
      <c r="P100" s="394"/>
      <c r="Q100" s="394"/>
      <c r="R100" s="455"/>
      <c r="S100" s="455"/>
      <c r="T100" s="455"/>
      <c r="U100" s="455"/>
      <c r="V100" s="455"/>
      <c r="W100" s="455"/>
    </row>
    <row r="101" spans="1:23" ht="15" customHeight="1">
      <c r="A101" s="441">
        <v>96</v>
      </c>
      <c r="B101" s="409"/>
      <c r="C101" s="410" t="s">
        <v>485</v>
      </c>
      <c r="D101" s="410" t="s">
        <v>486</v>
      </c>
      <c r="E101" s="390"/>
      <c r="F101" s="417"/>
      <c r="G101" s="416">
        <v>0</v>
      </c>
      <c r="H101" s="416">
        <v>0</v>
      </c>
      <c r="I101" s="416">
        <v>0</v>
      </c>
      <c r="J101" s="416">
        <v>0</v>
      </c>
      <c r="K101" s="406">
        <v>400.8</v>
      </c>
      <c r="L101" s="390"/>
      <c r="M101" s="460">
        <v>293.96699999999998</v>
      </c>
      <c r="N101" s="390"/>
      <c r="O101" s="419">
        <v>45300</v>
      </c>
      <c r="P101" s="390"/>
      <c r="Q101" s="390"/>
      <c r="R101" s="455"/>
      <c r="S101" s="455"/>
      <c r="T101" s="455"/>
      <c r="U101" s="455"/>
      <c r="V101" s="455"/>
      <c r="W101" s="455"/>
    </row>
    <row r="102" spans="1:23" ht="15" customHeight="1">
      <c r="A102" s="438">
        <v>97</v>
      </c>
      <c r="B102" s="409" t="s">
        <v>1141</v>
      </c>
      <c r="C102" s="409" t="s">
        <v>405</v>
      </c>
      <c r="D102" s="409" t="s">
        <v>270</v>
      </c>
      <c r="E102" s="394"/>
      <c r="F102" s="395"/>
      <c r="G102" s="392">
        <v>1</v>
      </c>
      <c r="H102" s="392">
        <v>1</v>
      </c>
      <c r="I102" s="396">
        <v>0</v>
      </c>
      <c r="J102" s="396">
        <v>0</v>
      </c>
      <c r="K102" s="407">
        <v>74.400000000000006</v>
      </c>
      <c r="L102" s="394"/>
      <c r="M102" s="415">
        <v>17.753</v>
      </c>
      <c r="N102" s="394"/>
      <c r="O102" s="424">
        <v>45300</v>
      </c>
      <c r="P102" s="405"/>
      <c r="Q102" s="405"/>
      <c r="R102" s="455"/>
      <c r="S102" s="455"/>
      <c r="T102" s="455"/>
      <c r="U102" s="455"/>
      <c r="V102" s="455"/>
      <c r="W102" s="455"/>
    </row>
    <row r="103" spans="1:23" ht="15" customHeight="1">
      <c r="A103" s="440">
        <v>98</v>
      </c>
      <c r="B103" s="409"/>
      <c r="C103" s="409" t="s">
        <v>422</v>
      </c>
      <c r="D103" s="409" t="s">
        <v>64</v>
      </c>
      <c r="E103" s="394"/>
      <c r="F103" s="395"/>
      <c r="G103" s="396">
        <v>0</v>
      </c>
      <c r="H103" s="396">
        <v>0</v>
      </c>
      <c r="I103" s="396">
        <v>0</v>
      </c>
      <c r="J103" s="396">
        <v>0</v>
      </c>
      <c r="K103" s="407">
        <v>105.35</v>
      </c>
      <c r="L103" s="394"/>
      <c r="M103" s="415">
        <v>63.16</v>
      </c>
      <c r="N103" s="394"/>
      <c r="O103" s="424">
        <v>45300</v>
      </c>
      <c r="P103" s="394"/>
      <c r="Q103" s="394"/>
      <c r="R103" s="455"/>
      <c r="S103" s="455"/>
      <c r="T103" s="455"/>
      <c r="U103" s="455"/>
      <c r="V103" s="455"/>
      <c r="W103" s="455"/>
    </row>
    <row r="104" spans="1:23" ht="15" customHeight="1">
      <c r="A104" s="441">
        <v>99</v>
      </c>
      <c r="B104" s="409" t="s">
        <v>1141</v>
      </c>
      <c r="C104" s="409" t="s">
        <v>544</v>
      </c>
      <c r="D104" s="409" t="s">
        <v>54</v>
      </c>
      <c r="E104" s="394"/>
      <c r="F104" s="395"/>
      <c r="G104" s="396">
        <v>0</v>
      </c>
      <c r="H104" s="392">
        <v>2</v>
      </c>
      <c r="I104" s="396">
        <v>0</v>
      </c>
      <c r="J104" s="396">
        <v>0</v>
      </c>
      <c r="K104" s="407">
        <v>106.517</v>
      </c>
      <c r="L104" s="394"/>
      <c r="M104" s="415">
        <v>71.292000000000002</v>
      </c>
      <c r="N104" s="394"/>
      <c r="O104" s="424">
        <v>45300</v>
      </c>
      <c r="P104" s="394"/>
      <c r="Q104" s="394"/>
      <c r="R104" s="455"/>
      <c r="S104" s="455"/>
      <c r="T104" s="455"/>
      <c r="U104" s="455"/>
      <c r="V104" s="455"/>
      <c r="W104" s="455"/>
    </row>
    <row r="105" spans="1:23" ht="15" customHeight="1">
      <c r="A105" s="438">
        <v>100</v>
      </c>
      <c r="B105" s="409" t="s">
        <v>1141</v>
      </c>
      <c r="C105" s="409" t="s">
        <v>554</v>
      </c>
      <c r="D105" s="409" t="s">
        <v>270</v>
      </c>
      <c r="E105" s="394"/>
      <c r="F105" s="456">
        <v>0</v>
      </c>
      <c r="G105" s="392">
        <v>1</v>
      </c>
      <c r="H105" s="392">
        <v>2</v>
      </c>
      <c r="I105" s="392">
        <v>0</v>
      </c>
      <c r="J105" s="392">
        <v>0</v>
      </c>
      <c r="K105" s="407">
        <v>264</v>
      </c>
      <c r="L105" s="394"/>
      <c r="M105" s="415">
        <v>131.15600000000001</v>
      </c>
      <c r="N105" s="394"/>
      <c r="O105" s="424">
        <v>45300</v>
      </c>
      <c r="P105" s="394"/>
      <c r="Q105" s="394"/>
      <c r="R105" s="455"/>
      <c r="S105" s="455"/>
      <c r="T105" s="455"/>
      <c r="U105" s="455"/>
      <c r="V105" s="455"/>
      <c r="W105" s="455"/>
    </row>
    <row r="106" spans="1:23" ht="15" customHeight="1">
      <c r="A106" s="440">
        <v>101</v>
      </c>
      <c r="B106" s="409" t="s">
        <v>1141</v>
      </c>
      <c r="C106" s="409" t="s">
        <v>613</v>
      </c>
      <c r="D106" s="409" t="s">
        <v>270</v>
      </c>
      <c r="E106" s="394"/>
      <c r="F106" s="398">
        <v>1</v>
      </c>
      <c r="G106" s="392">
        <v>1</v>
      </c>
      <c r="H106" s="392">
        <v>3</v>
      </c>
      <c r="I106" s="392">
        <v>3</v>
      </c>
      <c r="J106" s="392">
        <v>1</v>
      </c>
      <c r="K106" s="407">
        <v>210.2</v>
      </c>
      <c r="L106" s="394"/>
      <c r="M106" s="415">
        <v>91.403000000000006</v>
      </c>
      <c r="N106" s="394"/>
      <c r="O106" s="424">
        <v>45300</v>
      </c>
      <c r="P106" s="405"/>
      <c r="Q106" s="405"/>
      <c r="R106" s="455"/>
      <c r="S106" s="455"/>
      <c r="T106" s="455"/>
      <c r="U106" s="455"/>
      <c r="V106" s="455"/>
      <c r="W106" s="455"/>
    </row>
    <row r="107" spans="1:23" ht="15" customHeight="1">
      <c r="A107" s="441">
        <v>102</v>
      </c>
      <c r="B107" s="409" t="s">
        <v>1141</v>
      </c>
      <c r="C107" s="410" t="s">
        <v>611</v>
      </c>
      <c r="D107" s="410" t="s">
        <v>486</v>
      </c>
      <c r="E107" s="390"/>
      <c r="F107" s="417"/>
      <c r="G107" s="416">
        <v>0</v>
      </c>
      <c r="H107" s="416">
        <v>1</v>
      </c>
      <c r="I107" s="416">
        <v>1</v>
      </c>
      <c r="J107" s="416">
        <v>0</v>
      </c>
      <c r="K107" s="406">
        <v>375.87400000000002</v>
      </c>
      <c r="L107" s="390"/>
      <c r="M107" s="460">
        <v>244.465</v>
      </c>
      <c r="N107" s="390"/>
      <c r="O107" s="419">
        <v>45300</v>
      </c>
      <c r="P107" s="390"/>
      <c r="Q107" s="390"/>
      <c r="R107" s="455"/>
      <c r="S107" s="455"/>
      <c r="T107" s="455"/>
      <c r="U107" s="455"/>
      <c r="V107" s="455"/>
      <c r="W107" s="455"/>
    </row>
    <row r="108" spans="1:23" ht="15" customHeight="1">
      <c r="A108" s="438">
        <v>103</v>
      </c>
      <c r="B108" s="409" t="s">
        <v>1141</v>
      </c>
      <c r="C108" s="428" t="s">
        <v>153</v>
      </c>
      <c r="D108" s="428" t="s">
        <v>82</v>
      </c>
      <c r="E108" s="413"/>
      <c r="F108" s="457"/>
      <c r="G108" s="414">
        <v>0</v>
      </c>
      <c r="H108" s="414">
        <v>0</v>
      </c>
      <c r="I108" s="414">
        <v>0</v>
      </c>
      <c r="J108" s="414">
        <v>1</v>
      </c>
      <c r="K108" s="420">
        <v>248.17699999999999</v>
      </c>
      <c r="L108" s="413"/>
      <c r="M108" s="448">
        <v>98.757000000000005</v>
      </c>
      <c r="N108" s="413"/>
      <c r="O108" s="426">
        <v>45300</v>
      </c>
      <c r="P108" s="413" t="s">
        <v>1188</v>
      </c>
      <c r="Q108" s="425" t="s">
        <v>298</v>
      </c>
      <c r="R108" s="455"/>
      <c r="S108" s="455"/>
      <c r="T108" s="455"/>
      <c r="U108" s="455"/>
      <c r="V108" s="455"/>
      <c r="W108" s="455"/>
    </row>
    <row r="109" spans="1:23" ht="15" customHeight="1">
      <c r="A109" s="440">
        <v>104</v>
      </c>
      <c r="B109" s="409" t="s">
        <v>1141</v>
      </c>
      <c r="C109" s="428" t="s">
        <v>183</v>
      </c>
      <c r="D109" s="428" t="s">
        <v>82</v>
      </c>
      <c r="E109" s="413"/>
      <c r="F109" s="457"/>
      <c r="G109" s="414">
        <v>0</v>
      </c>
      <c r="H109" s="414">
        <v>0</v>
      </c>
      <c r="I109" s="414">
        <v>1</v>
      </c>
      <c r="J109" s="414">
        <v>3</v>
      </c>
      <c r="K109" s="420">
        <v>674.16</v>
      </c>
      <c r="L109" s="413"/>
      <c r="M109" s="448">
        <v>250.709</v>
      </c>
      <c r="N109" s="413"/>
      <c r="O109" s="426">
        <v>45300</v>
      </c>
      <c r="P109" s="413" t="s">
        <v>1189</v>
      </c>
      <c r="Q109" s="425" t="s">
        <v>298</v>
      </c>
      <c r="R109" s="455"/>
      <c r="S109" s="455"/>
      <c r="T109" s="455"/>
      <c r="U109" s="455"/>
      <c r="V109" s="455"/>
      <c r="W109" s="455"/>
    </row>
    <row r="110" spans="1:23" ht="15" customHeight="1">
      <c r="A110" s="441">
        <v>105</v>
      </c>
      <c r="B110" s="409" t="s">
        <v>1141</v>
      </c>
      <c r="C110" s="428" t="s">
        <v>185</v>
      </c>
      <c r="D110" s="428" t="s">
        <v>82</v>
      </c>
      <c r="E110" s="413"/>
      <c r="F110" s="457"/>
      <c r="G110" s="414">
        <v>0</v>
      </c>
      <c r="H110" s="414">
        <v>0</v>
      </c>
      <c r="I110" s="414">
        <v>1</v>
      </c>
      <c r="J110" s="414">
        <v>2</v>
      </c>
      <c r="K110" s="420">
        <v>100.95399999999999</v>
      </c>
      <c r="L110" s="413"/>
      <c r="M110" s="448">
        <v>24.027000000000001</v>
      </c>
      <c r="N110" s="413"/>
      <c r="O110" s="426">
        <v>45300</v>
      </c>
      <c r="P110" s="413" t="s">
        <v>1190</v>
      </c>
      <c r="Q110" s="425" t="s">
        <v>298</v>
      </c>
      <c r="R110" s="455"/>
      <c r="S110" s="455"/>
      <c r="T110" s="455"/>
      <c r="U110" s="455"/>
      <c r="V110" s="455"/>
      <c r="W110" s="455"/>
    </row>
    <row r="111" spans="1:23" ht="15" customHeight="1">
      <c r="A111" s="438">
        <v>106</v>
      </c>
      <c r="B111" s="411" t="s">
        <v>1141</v>
      </c>
      <c r="C111" s="428" t="s">
        <v>190</v>
      </c>
      <c r="D111" s="428" t="s">
        <v>82</v>
      </c>
      <c r="E111" s="413"/>
      <c r="F111" s="457"/>
      <c r="G111" s="414">
        <v>0</v>
      </c>
      <c r="H111" s="414">
        <v>0</v>
      </c>
      <c r="I111" s="414">
        <v>1</v>
      </c>
      <c r="J111" s="414">
        <v>0</v>
      </c>
      <c r="K111" s="420">
        <v>551.12599999999998</v>
      </c>
      <c r="L111" s="413"/>
      <c r="M111" s="448">
        <v>317.51799999999997</v>
      </c>
      <c r="N111" s="425"/>
      <c r="O111" s="426">
        <v>45300</v>
      </c>
      <c r="P111" s="413" t="s">
        <v>1191</v>
      </c>
      <c r="Q111" s="425" t="s">
        <v>298</v>
      </c>
      <c r="R111" s="455"/>
      <c r="S111" s="455"/>
      <c r="T111" s="455"/>
      <c r="U111" s="455"/>
      <c r="V111" s="455"/>
      <c r="W111" s="455"/>
    </row>
    <row r="112" spans="1:23" ht="15" customHeight="1">
      <c r="A112" s="440">
        <v>107</v>
      </c>
      <c r="B112" s="409" t="s">
        <v>1141</v>
      </c>
      <c r="C112" s="409" t="s">
        <v>602</v>
      </c>
      <c r="D112" s="409" t="s">
        <v>270</v>
      </c>
      <c r="E112" s="394"/>
      <c r="F112" s="395"/>
      <c r="G112" s="396">
        <v>0</v>
      </c>
      <c r="H112" s="396">
        <v>0</v>
      </c>
      <c r="I112" s="392">
        <v>1</v>
      </c>
      <c r="J112" s="396">
        <v>0</v>
      </c>
      <c r="K112" s="407">
        <v>480.28300000000002</v>
      </c>
      <c r="L112" s="394"/>
      <c r="M112" s="415">
        <v>241.51</v>
      </c>
      <c r="N112" s="394"/>
      <c r="O112" s="424">
        <v>45300</v>
      </c>
      <c r="P112" s="394"/>
      <c r="Q112" s="394"/>
      <c r="R112" s="455"/>
      <c r="S112" s="455"/>
      <c r="T112" s="455"/>
      <c r="U112" s="455"/>
      <c r="V112" s="455"/>
      <c r="W112" s="455"/>
    </row>
    <row r="113" spans="1:23" ht="15" customHeight="1">
      <c r="A113" s="441">
        <v>108</v>
      </c>
      <c r="B113" s="411" t="s">
        <v>1141</v>
      </c>
      <c r="C113" s="410" t="s">
        <v>882</v>
      </c>
      <c r="D113" s="410" t="s">
        <v>1192</v>
      </c>
      <c r="E113" s="390"/>
      <c r="F113" s="456">
        <v>4</v>
      </c>
      <c r="G113" s="392">
        <v>4</v>
      </c>
      <c r="H113" s="392">
        <v>6</v>
      </c>
      <c r="I113" s="392">
        <v>4</v>
      </c>
      <c r="J113" s="392">
        <v>4</v>
      </c>
      <c r="K113" s="406">
        <v>454.56200000000001</v>
      </c>
      <c r="L113" s="390"/>
      <c r="M113" s="460">
        <v>387.42500000000001</v>
      </c>
      <c r="N113" s="390"/>
      <c r="O113" s="419">
        <v>45300</v>
      </c>
      <c r="P113" s="390"/>
      <c r="Q113" s="390"/>
      <c r="R113" s="455"/>
      <c r="S113" s="455"/>
      <c r="T113" s="455"/>
      <c r="U113" s="455"/>
      <c r="V113" s="455"/>
      <c r="W113" s="455"/>
    </row>
    <row r="114" spans="1:23" ht="15" customHeight="1">
      <c r="A114" s="438">
        <v>109</v>
      </c>
      <c r="B114" s="411" t="s">
        <v>1141</v>
      </c>
      <c r="C114" s="410" t="s">
        <v>878</v>
      </c>
      <c r="D114" s="410" t="s">
        <v>1192</v>
      </c>
      <c r="E114" s="390"/>
      <c r="F114" s="456">
        <v>0</v>
      </c>
      <c r="G114" s="392">
        <v>0</v>
      </c>
      <c r="H114" s="392">
        <v>1</v>
      </c>
      <c r="I114" s="392">
        <v>1</v>
      </c>
      <c r="J114" s="392">
        <v>0</v>
      </c>
      <c r="K114" s="406">
        <v>715.03200000000004</v>
      </c>
      <c r="L114" s="390"/>
      <c r="M114" s="460">
        <v>562.65099999999995</v>
      </c>
      <c r="N114" s="390"/>
      <c r="O114" s="419">
        <v>45300</v>
      </c>
      <c r="P114" s="390"/>
      <c r="Q114" s="390"/>
      <c r="R114" s="455"/>
      <c r="S114" s="455"/>
      <c r="T114" s="455"/>
      <c r="U114" s="455"/>
      <c r="V114" s="455"/>
      <c r="W114" s="455"/>
    </row>
    <row r="115" spans="1:23" ht="15" customHeight="1">
      <c r="A115" s="440">
        <v>110</v>
      </c>
      <c r="B115" s="411"/>
      <c r="C115" s="409" t="s">
        <v>599</v>
      </c>
      <c r="D115" s="409" t="s">
        <v>64</v>
      </c>
      <c r="E115" s="394"/>
      <c r="F115" s="395"/>
      <c r="G115" s="396">
        <v>0</v>
      </c>
      <c r="H115" s="396">
        <v>0</v>
      </c>
      <c r="I115" s="396">
        <v>0</v>
      </c>
      <c r="J115" s="396">
        <v>0</v>
      </c>
      <c r="K115" s="407">
        <v>38.65</v>
      </c>
      <c r="L115" s="394"/>
      <c r="M115" s="415">
        <v>24.155000000000001</v>
      </c>
      <c r="N115" s="394"/>
      <c r="O115" s="424">
        <v>45300</v>
      </c>
      <c r="P115" s="394"/>
      <c r="Q115" s="394"/>
      <c r="R115" s="455"/>
      <c r="S115" s="455"/>
      <c r="T115" s="455"/>
      <c r="U115" s="455"/>
      <c r="V115" s="455"/>
      <c r="W115" s="455"/>
    </row>
    <row r="116" spans="1:23" ht="15" customHeight="1">
      <c r="A116" s="441">
        <v>111</v>
      </c>
      <c r="B116" s="411"/>
      <c r="C116" s="428" t="s">
        <v>137</v>
      </c>
      <c r="D116" s="428" t="s">
        <v>64</v>
      </c>
      <c r="E116" s="413"/>
      <c r="F116" s="457"/>
      <c r="G116" s="414">
        <v>0</v>
      </c>
      <c r="H116" s="414">
        <v>0</v>
      </c>
      <c r="I116" s="414">
        <v>0</v>
      </c>
      <c r="J116" s="414">
        <v>0</v>
      </c>
      <c r="K116" s="420">
        <v>64.033000000000001</v>
      </c>
      <c r="L116" s="413"/>
      <c r="M116" s="448">
        <v>20.988</v>
      </c>
      <c r="N116" s="413"/>
      <c r="O116" s="426">
        <v>45300</v>
      </c>
      <c r="P116" s="413" t="s">
        <v>1193</v>
      </c>
      <c r="Q116" s="413" t="s">
        <v>1162</v>
      </c>
      <c r="R116" s="455"/>
      <c r="S116" s="455"/>
      <c r="T116" s="455"/>
      <c r="U116" s="455"/>
      <c r="V116" s="455"/>
      <c r="W116" s="455"/>
    </row>
    <row r="117" spans="1:23" ht="15" customHeight="1">
      <c r="A117" s="438">
        <v>112</v>
      </c>
      <c r="B117" s="411"/>
      <c r="C117" s="428" t="s">
        <v>124</v>
      </c>
      <c r="D117" s="428" t="s">
        <v>82</v>
      </c>
      <c r="E117" s="413"/>
      <c r="F117" s="457"/>
      <c r="G117" s="414">
        <v>0</v>
      </c>
      <c r="H117" s="414">
        <v>0</v>
      </c>
      <c r="I117" s="414">
        <v>0</v>
      </c>
      <c r="J117" s="414">
        <v>0</v>
      </c>
      <c r="K117" s="420">
        <v>91.063000000000002</v>
      </c>
      <c r="L117" s="413"/>
      <c r="M117" s="448">
        <v>39.024000000000001</v>
      </c>
      <c r="N117" s="413"/>
      <c r="O117" s="426">
        <v>45300</v>
      </c>
      <c r="P117" s="413" t="s">
        <v>1194</v>
      </c>
      <c r="Q117" s="413" t="s">
        <v>1162</v>
      </c>
      <c r="R117" s="455"/>
      <c r="S117" s="455"/>
      <c r="T117" s="455"/>
      <c r="U117" s="455"/>
      <c r="V117" s="455"/>
      <c r="W117" s="455"/>
    </row>
    <row r="118" spans="1:23" ht="15" customHeight="1">
      <c r="A118" s="440">
        <v>113</v>
      </c>
      <c r="B118" s="411"/>
      <c r="C118" s="428" t="s">
        <v>142</v>
      </c>
      <c r="D118" s="428" t="s">
        <v>82</v>
      </c>
      <c r="E118" s="413"/>
      <c r="F118" s="457"/>
      <c r="G118" s="414">
        <v>0</v>
      </c>
      <c r="H118" s="414">
        <v>0</v>
      </c>
      <c r="I118" s="414">
        <v>0</v>
      </c>
      <c r="J118" s="414">
        <v>0</v>
      </c>
      <c r="K118" s="420">
        <v>165.446</v>
      </c>
      <c r="L118" s="413"/>
      <c r="M118" s="448">
        <v>77.471999999999994</v>
      </c>
      <c r="N118" s="413"/>
      <c r="O118" s="426">
        <v>45300</v>
      </c>
      <c r="P118" s="413" t="s">
        <v>1195</v>
      </c>
      <c r="Q118" s="413" t="s">
        <v>1162</v>
      </c>
      <c r="R118" s="455"/>
      <c r="S118" s="455"/>
      <c r="T118" s="455"/>
      <c r="U118" s="455"/>
      <c r="V118" s="455"/>
      <c r="W118" s="455"/>
    </row>
    <row r="119" spans="1:23" ht="15" customHeight="1">
      <c r="A119" s="441">
        <v>114</v>
      </c>
      <c r="B119" s="411" t="s">
        <v>1141</v>
      </c>
      <c r="C119" s="428" t="s">
        <v>156</v>
      </c>
      <c r="D119" s="428" t="s">
        <v>64</v>
      </c>
      <c r="E119" s="413"/>
      <c r="F119" s="457"/>
      <c r="G119" s="414">
        <v>0</v>
      </c>
      <c r="H119" s="414">
        <v>0</v>
      </c>
      <c r="I119" s="414">
        <v>0</v>
      </c>
      <c r="J119" s="414">
        <v>1</v>
      </c>
      <c r="K119" s="420">
        <v>114.81699999999999</v>
      </c>
      <c r="L119" s="413"/>
      <c r="M119" s="448">
        <v>54.628999999999998</v>
      </c>
      <c r="N119" s="413"/>
      <c r="O119" s="426">
        <v>45300</v>
      </c>
      <c r="P119" s="413" t="s">
        <v>1196</v>
      </c>
      <c r="Q119" s="413" t="s">
        <v>1162</v>
      </c>
      <c r="R119" s="455"/>
      <c r="S119" s="455"/>
      <c r="T119" s="455"/>
      <c r="U119" s="455"/>
      <c r="V119" s="455"/>
      <c r="W119" s="455"/>
    </row>
    <row r="120" spans="1:23" ht="15" customHeight="1">
      <c r="A120" s="438">
        <v>115</v>
      </c>
      <c r="B120" s="411" t="s">
        <v>1141</v>
      </c>
      <c r="C120" s="428" t="s">
        <v>172</v>
      </c>
      <c r="D120" s="428" t="s">
        <v>64</v>
      </c>
      <c r="E120" s="413"/>
      <c r="F120" s="457"/>
      <c r="G120" s="414">
        <v>0</v>
      </c>
      <c r="H120" s="414">
        <v>1</v>
      </c>
      <c r="I120" s="414">
        <v>0</v>
      </c>
      <c r="J120" s="414">
        <v>0</v>
      </c>
      <c r="K120" s="420">
        <v>118.95</v>
      </c>
      <c r="L120" s="413"/>
      <c r="M120" s="448">
        <v>69.341999999999999</v>
      </c>
      <c r="N120" s="413"/>
      <c r="O120" s="426">
        <v>45300</v>
      </c>
      <c r="P120" s="413" t="s">
        <v>1197</v>
      </c>
      <c r="Q120" s="413" t="s">
        <v>1162</v>
      </c>
      <c r="R120" s="455"/>
      <c r="S120" s="455"/>
      <c r="T120" s="455"/>
      <c r="U120" s="455"/>
      <c r="V120" s="455"/>
      <c r="W120" s="455"/>
    </row>
    <row r="121" spans="1:23" ht="15" customHeight="1">
      <c r="A121" s="440">
        <v>116</v>
      </c>
      <c r="B121" s="411"/>
      <c r="C121" s="428" t="s">
        <v>379</v>
      </c>
      <c r="D121" s="428" t="s">
        <v>380</v>
      </c>
      <c r="E121" s="413"/>
      <c r="F121" s="457"/>
      <c r="G121" s="414">
        <v>0</v>
      </c>
      <c r="H121" s="414">
        <v>0</v>
      </c>
      <c r="I121" s="414">
        <v>0</v>
      </c>
      <c r="J121" s="414">
        <v>0</v>
      </c>
      <c r="K121" s="420">
        <v>16.509</v>
      </c>
      <c r="L121" s="413"/>
      <c r="M121" s="420"/>
      <c r="N121" s="413"/>
      <c r="O121" s="426">
        <v>45282</v>
      </c>
      <c r="P121" s="413"/>
      <c r="Q121" s="413"/>
      <c r="R121" s="455"/>
      <c r="S121" s="455"/>
      <c r="T121" s="455"/>
      <c r="U121" s="455"/>
      <c r="V121" s="455"/>
      <c r="W121" s="455"/>
    </row>
    <row r="122" spans="1:23" ht="15" customHeight="1">
      <c r="A122" s="441">
        <v>117</v>
      </c>
      <c r="B122" s="411"/>
      <c r="C122" s="410" t="s">
        <v>456</v>
      </c>
      <c r="D122" s="410" t="s">
        <v>309</v>
      </c>
      <c r="E122" s="390"/>
      <c r="F122" s="417"/>
      <c r="G122" s="416">
        <v>0</v>
      </c>
      <c r="H122" s="416">
        <v>0</v>
      </c>
      <c r="I122" s="416">
        <v>0</v>
      </c>
      <c r="J122" s="416">
        <v>0</v>
      </c>
      <c r="K122" s="406">
        <v>97.629000000000005</v>
      </c>
      <c r="L122" s="390"/>
      <c r="M122" s="406">
        <v>97.629000000000005</v>
      </c>
      <c r="N122" s="390"/>
      <c r="O122" s="419">
        <v>45282</v>
      </c>
      <c r="P122" s="390"/>
      <c r="Q122" s="390"/>
      <c r="R122" s="455"/>
      <c r="S122" s="455"/>
      <c r="T122" s="455"/>
      <c r="U122" s="455"/>
      <c r="V122" s="455"/>
      <c r="W122" s="455"/>
    </row>
    <row r="123" spans="1:23" ht="15" customHeight="1">
      <c r="A123" s="438">
        <v>118</v>
      </c>
      <c r="B123" s="458" t="s">
        <v>1141</v>
      </c>
      <c r="C123" s="428" t="s">
        <v>439</v>
      </c>
      <c r="D123" s="428" t="s">
        <v>64</v>
      </c>
      <c r="E123" s="413"/>
      <c r="F123" s="457"/>
      <c r="G123" s="414">
        <v>0</v>
      </c>
      <c r="H123" s="414">
        <v>0</v>
      </c>
      <c r="I123" s="414">
        <v>0</v>
      </c>
      <c r="J123" s="414">
        <v>1</v>
      </c>
      <c r="K123" s="420">
        <v>30.167000000000002</v>
      </c>
      <c r="L123" s="413"/>
      <c r="M123" s="420"/>
      <c r="N123" s="413"/>
      <c r="O123" s="421">
        <v>45282</v>
      </c>
      <c r="P123" s="413"/>
      <c r="Q123" s="413"/>
      <c r="R123" s="455"/>
      <c r="S123" s="455"/>
      <c r="T123" s="455"/>
      <c r="U123" s="455"/>
      <c r="V123" s="455"/>
      <c r="W123" s="455"/>
    </row>
    <row r="124" spans="1:23" ht="15" customHeight="1">
      <c r="A124" s="440">
        <v>119</v>
      </c>
      <c r="B124" s="409"/>
      <c r="C124" s="409" t="s">
        <v>389</v>
      </c>
      <c r="D124" s="409" t="s">
        <v>64</v>
      </c>
      <c r="E124" s="394"/>
      <c r="F124" s="395"/>
      <c r="G124" s="396">
        <v>0</v>
      </c>
      <c r="H124" s="396">
        <v>0</v>
      </c>
      <c r="I124" s="396">
        <v>0</v>
      </c>
      <c r="J124" s="396">
        <v>0</v>
      </c>
      <c r="K124" s="407">
        <v>74.349999999999994</v>
      </c>
      <c r="L124" s="394"/>
      <c r="M124" s="407">
        <v>57.328000000000003</v>
      </c>
      <c r="N124" s="394"/>
      <c r="O124" s="422">
        <v>45282</v>
      </c>
      <c r="P124" s="394"/>
      <c r="Q124" s="394"/>
      <c r="R124" s="455"/>
      <c r="S124" s="455"/>
      <c r="T124" s="455"/>
      <c r="U124" s="455"/>
      <c r="V124" s="455"/>
      <c r="W124" s="455"/>
    </row>
    <row r="125" spans="1:23" ht="15" customHeight="1">
      <c r="A125" s="441">
        <v>120</v>
      </c>
      <c r="B125" s="458" t="s">
        <v>1141</v>
      </c>
      <c r="C125" s="428" t="s">
        <v>119</v>
      </c>
      <c r="D125" s="428" t="s">
        <v>64</v>
      </c>
      <c r="E125" s="413"/>
      <c r="F125" s="457"/>
      <c r="G125" s="414">
        <v>0</v>
      </c>
      <c r="H125" s="414">
        <v>0</v>
      </c>
      <c r="I125" s="414">
        <v>0</v>
      </c>
      <c r="J125" s="414">
        <v>1</v>
      </c>
      <c r="K125" s="420">
        <v>29.783000000000001</v>
      </c>
      <c r="L125" s="413"/>
      <c r="M125" s="420"/>
      <c r="N125" s="413"/>
      <c r="O125" s="421">
        <v>45282</v>
      </c>
      <c r="P125" s="413"/>
      <c r="Q125" s="413"/>
      <c r="R125" s="455"/>
      <c r="S125" s="455"/>
      <c r="T125" s="455"/>
      <c r="U125" s="455"/>
      <c r="V125" s="455"/>
      <c r="W125" s="455"/>
    </row>
    <row r="126" spans="1:23" ht="15" customHeight="1">
      <c r="A126" s="438">
        <v>121</v>
      </c>
      <c r="B126" s="411"/>
      <c r="C126" s="428" t="s">
        <v>105</v>
      </c>
      <c r="D126" s="428" t="s">
        <v>64</v>
      </c>
      <c r="E126" s="413"/>
      <c r="F126" s="457"/>
      <c r="G126" s="414">
        <v>0</v>
      </c>
      <c r="H126" s="414">
        <v>0</v>
      </c>
      <c r="I126" s="414">
        <v>0</v>
      </c>
      <c r="J126" s="414">
        <v>0</v>
      </c>
      <c r="K126" s="420">
        <v>88.917000000000002</v>
      </c>
      <c r="L126" s="413"/>
      <c r="M126" s="420">
        <v>67.301000000000002</v>
      </c>
      <c r="N126" s="413"/>
      <c r="O126" s="421">
        <v>45282</v>
      </c>
      <c r="P126" s="461" t="s">
        <v>1198</v>
      </c>
      <c r="Q126" s="413" t="s">
        <v>1162</v>
      </c>
      <c r="R126" s="455"/>
      <c r="S126" s="455"/>
      <c r="T126" s="455"/>
      <c r="U126" s="455"/>
      <c r="V126" s="455"/>
      <c r="W126" s="455"/>
    </row>
    <row r="127" spans="1:23" ht="15" customHeight="1">
      <c r="A127" s="440">
        <v>122</v>
      </c>
      <c r="B127" s="458"/>
      <c r="C127" s="428" t="s">
        <v>97</v>
      </c>
      <c r="D127" s="428" t="s">
        <v>1154</v>
      </c>
      <c r="E127" s="413"/>
      <c r="F127" s="457"/>
      <c r="G127" s="414">
        <v>0</v>
      </c>
      <c r="H127" s="414">
        <v>0</v>
      </c>
      <c r="I127" s="414">
        <v>0</v>
      </c>
      <c r="J127" s="414">
        <v>0</v>
      </c>
      <c r="K127" s="420">
        <v>30.925999999999998</v>
      </c>
      <c r="L127" s="413"/>
      <c r="M127" s="420"/>
      <c r="N127" s="413"/>
      <c r="O127" s="421">
        <v>45282</v>
      </c>
      <c r="P127" s="413"/>
      <c r="Q127" s="413"/>
      <c r="R127" s="455"/>
      <c r="S127" s="455"/>
      <c r="T127" s="455"/>
      <c r="U127" s="455"/>
      <c r="V127" s="455"/>
      <c r="W127" s="455"/>
    </row>
    <row r="128" spans="1:23" ht="15" customHeight="1">
      <c r="A128" s="441">
        <v>123</v>
      </c>
      <c r="B128" s="458"/>
      <c r="C128" s="428" t="s">
        <v>87</v>
      </c>
      <c r="D128" s="428" t="s">
        <v>64</v>
      </c>
      <c r="E128" s="413"/>
      <c r="F128" s="457"/>
      <c r="G128" s="414">
        <v>0</v>
      </c>
      <c r="H128" s="414">
        <v>0</v>
      </c>
      <c r="I128" s="414">
        <v>0</v>
      </c>
      <c r="J128" s="414">
        <v>0</v>
      </c>
      <c r="K128" s="420">
        <v>51.683</v>
      </c>
      <c r="L128" s="413"/>
      <c r="M128" s="420"/>
      <c r="N128" s="413"/>
      <c r="O128" s="421">
        <v>45282</v>
      </c>
      <c r="P128" s="413"/>
      <c r="Q128" s="413"/>
      <c r="R128" s="455"/>
      <c r="S128" s="455"/>
      <c r="T128" s="455"/>
      <c r="U128" s="455"/>
      <c r="V128" s="455"/>
      <c r="W128" s="455"/>
    </row>
    <row r="129" spans="1:23" ht="15" customHeight="1">
      <c r="A129" s="438">
        <v>124</v>
      </c>
      <c r="B129" s="411" t="s">
        <v>1141</v>
      </c>
      <c r="C129" s="409" t="s">
        <v>447</v>
      </c>
      <c r="D129" s="409" t="s">
        <v>54</v>
      </c>
      <c r="E129" s="394"/>
      <c r="F129" s="395"/>
      <c r="G129" s="396">
        <v>0</v>
      </c>
      <c r="H129" s="396">
        <v>0</v>
      </c>
      <c r="I129" s="392">
        <v>2</v>
      </c>
      <c r="J129" s="396">
        <v>0</v>
      </c>
      <c r="K129" s="407">
        <v>609.4</v>
      </c>
      <c r="L129" s="394"/>
      <c r="M129" s="407">
        <v>443.00200000000001</v>
      </c>
      <c r="N129" s="394"/>
      <c r="O129" s="422">
        <v>45282</v>
      </c>
      <c r="P129" s="394"/>
      <c r="Q129" s="394"/>
      <c r="R129" s="455"/>
      <c r="S129" s="455"/>
      <c r="T129" s="455"/>
      <c r="U129" s="455"/>
      <c r="V129" s="455"/>
      <c r="W129" s="455"/>
    </row>
    <row r="130" spans="1:23" ht="15" customHeight="1">
      <c r="A130" s="440">
        <v>125</v>
      </c>
      <c r="B130" s="411"/>
      <c r="C130" s="428" t="s">
        <v>111</v>
      </c>
      <c r="D130" s="428" t="s">
        <v>54</v>
      </c>
      <c r="E130" s="413"/>
      <c r="F130" s="457"/>
      <c r="G130" s="414">
        <v>0</v>
      </c>
      <c r="H130" s="414">
        <v>0</v>
      </c>
      <c r="I130" s="414">
        <v>0</v>
      </c>
      <c r="J130" s="414">
        <v>0</v>
      </c>
      <c r="K130" s="420">
        <v>69.983000000000004</v>
      </c>
      <c r="L130" s="413"/>
      <c r="M130" s="420"/>
      <c r="N130" s="413"/>
      <c r="O130" s="421">
        <v>45282</v>
      </c>
      <c r="P130" s="413"/>
      <c r="Q130" s="413"/>
      <c r="R130" s="455"/>
      <c r="S130" s="455"/>
      <c r="T130" s="455"/>
      <c r="U130" s="455"/>
      <c r="V130" s="455"/>
      <c r="W130" s="455"/>
    </row>
    <row r="131" spans="1:23" ht="15" customHeight="1">
      <c r="A131" s="441">
        <v>126</v>
      </c>
      <c r="B131" s="411" t="s">
        <v>1141</v>
      </c>
      <c r="C131" s="428" t="s">
        <v>259</v>
      </c>
      <c r="D131" s="428" t="s">
        <v>64</v>
      </c>
      <c r="E131" s="428"/>
      <c r="F131" s="430"/>
      <c r="G131" s="429">
        <v>2</v>
      </c>
      <c r="H131" s="429">
        <v>2</v>
      </c>
      <c r="I131" s="429">
        <v>0</v>
      </c>
      <c r="J131" s="429">
        <v>0</v>
      </c>
      <c r="K131" s="420">
        <v>150.11500000000001</v>
      </c>
      <c r="L131" s="428"/>
      <c r="M131" s="420">
        <v>67.989999999999995</v>
      </c>
      <c r="N131" s="413"/>
      <c r="O131" s="421">
        <v>45282</v>
      </c>
      <c r="P131" s="413" t="s">
        <v>1199</v>
      </c>
      <c r="Q131" s="413" t="s">
        <v>1162</v>
      </c>
      <c r="R131" s="455"/>
      <c r="S131" s="455"/>
      <c r="T131" s="455"/>
      <c r="U131" s="455"/>
      <c r="V131" s="455"/>
      <c r="W131" s="455"/>
    </row>
    <row r="132" spans="1:23" ht="15" customHeight="1">
      <c r="A132" s="438">
        <v>127</v>
      </c>
      <c r="B132" s="411"/>
      <c r="C132" s="428" t="s">
        <v>187</v>
      </c>
      <c r="D132" s="428" t="s">
        <v>54</v>
      </c>
      <c r="E132" s="428"/>
      <c r="F132" s="430"/>
      <c r="G132" s="429">
        <v>0</v>
      </c>
      <c r="H132" s="429">
        <v>0</v>
      </c>
      <c r="I132" s="429">
        <v>0</v>
      </c>
      <c r="J132" s="429">
        <v>0</v>
      </c>
      <c r="K132" s="429">
        <v>130.22800000000001</v>
      </c>
      <c r="L132" s="428"/>
      <c r="M132" s="429">
        <v>98.667000000000002</v>
      </c>
      <c r="N132" s="413"/>
      <c r="O132" s="421">
        <v>45282</v>
      </c>
      <c r="P132" s="413" t="s">
        <v>1200</v>
      </c>
      <c r="Q132" s="413" t="s">
        <v>1162</v>
      </c>
      <c r="R132" s="455"/>
      <c r="S132" s="455"/>
      <c r="T132" s="455"/>
      <c r="U132" s="455"/>
      <c r="V132" s="455"/>
      <c r="W132" s="455"/>
    </row>
    <row r="133" spans="1:23" ht="15" customHeight="1">
      <c r="A133" s="440">
        <v>128</v>
      </c>
      <c r="B133" s="411" t="s">
        <v>1141</v>
      </c>
      <c r="C133" s="428" t="s">
        <v>235</v>
      </c>
      <c r="D133" s="428" t="s">
        <v>270</v>
      </c>
      <c r="E133" s="428"/>
      <c r="F133" s="430"/>
      <c r="G133" s="429">
        <v>0</v>
      </c>
      <c r="H133" s="429">
        <v>0</v>
      </c>
      <c r="I133" s="429">
        <v>0</v>
      </c>
      <c r="J133" s="429">
        <v>1</v>
      </c>
      <c r="K133" s="420">
        <v>237.78</v>
      </c>
      <c r="L133" s="428"/>
      <c r="M133" s="429">
        <v>155.44900000000001</v>
      </c>
      <c r="N133" s="413"/>
      <c r="O133" s="421">
        <v>45282</v>
      </c>
      <c r="P133" s="413" t="s">
        <v>1201</v>
      </c>
      <c r="Q133" s="413" t="s">
        <v>1162</v>
      </c>
      <c r="R133" s="455"/>
      <c r="S133" s="455"/>
      <c r="T133" s="455"/>
      <c r="U133" s="455"/>
      <c r="V133" s="455"/>
      <c r="W133" s="455"/>
    </row>
    <row r="134" spans="1:23" ht="15" customHeight="1">
      <c r="A134" s="441">
        <v>129</v>
      </c>
      <c r="B134" s="411" t="s">
        <v>1141</v>
      </c>
      <c r="C134" s="428" t="s">
        <v>247</v>
      </c>
      <c r="D134" s="428" t="s">
        <v>54</v>
      </c>
      <c r="E134" s="428"/>
      <c r="F134" s="430"/>
      <c r="G134" s="429">
        <v>1</v>
      </c>
      <c r="H134" s="429">
        <v>2</v>
      </c>
      <c r="I134" s="429">
        <v>1</v>
      </c>
      <c r="J134" s="429">
        <v>0</v>
      </c>
      <c r="K134" s="420">
        <v>139.24199999999999</v>
      </c>
      <c r="L134" s="428"/>
      <c r="M134" s="429">
        <v>18.852</v>
      </c>
      <c r="N134" s="413"/>
      <c r="O134" s="421">
        <v>45282</v>
      </c>
      <c r="P134" s="413" t="s">
        <v>1202</v>
      </c>
      <c r="Q134" s="413" t="s">
        <v>1162</v>
      </c>
      <c r="R134" s="455"/>
      <c r="S134" s="455"/>
      <c r="T134" s="455"/>
      <c r="U134" s="455"/>
      <c r="V134" s="455"/>
      <c r="W134" s="455"/>
    </row>
    <row r="135" spans="1:23" ht="15" customHeight="1">
      <c r="A135" s="438">
        <v>130</v>
      </c>
      <c r="B135" s="411"/>
      <c r="C135" s="428" t="s">
        <v>275</v>
      </c>
      <c r="D135" s="428" t="s">
        <v>122</v>
      </c>
      <c r="E135" s="428"/>
      <c r="F135" s="430"/>
      <c r="G135" s="429">
        <v>0</v>
      </c>
      <c r="H135" s="429">
        <v>0</v>
      </c>
      <c r="I135" s="429">
        <v>0</v>
      </c>
      <c r="J135" s="429">
        <v>0</v>
      </c>
      <c r="K135" s="420">
        <v>50.997</v>
      </c>
      <c r="L135" s="428"/>
      <c r="M135" s="420">
        <v>36.79</v>
      </c>
      <c r="N135" s="413"/>
      <c r="O135" s="421">
        <v>45282</v>
      </c>
      <c r="P135" s="413" t="s">
        <v>1203</v>
      </c>
      <c r="Q135" s="413" t="s">
        <v>1162</v>
      </c>
      <c r="R135" s="455"/>
      <c r="S135" s="455"/>
      <c r="T135" s="455"/>
      <c r="U135" s="455"/>
      <c r="V135" s="455"/>
      <c r="W135" s="455"/>
    </row>
    <row r="136" spans="1:23" ht="15" customHeight="1">
      <c r="A136" s="440">
        <v>131</v>
      </c>
      <c r="B136" s="411" t="s">
        <v>1141</v>
      </c>
      <c r="C136" s="428" t="s">
        <v>250</v>
      </c>
      <c r="D136" s="428" t="s">
        <v>64</v>
      </c>
      <c r="E136" s="428"/>
      <c r="F136" s="430"/>
      <c r="G136" s="429">
        <v>0</v>
      </c>
      <c r="H136" s="429">
        <v>0</v>
      </c>
      <c r="I136" s="429">
        <v>1</v>
      </c>
      <c r="J136" s="429">
        <v>2</v>
      </c>
      <c r="K136" s="420">
        <v>200.38800000000001</v>
      </c>
      <c r="L136" s="428"/>
      <c r="M136" s="429">
        <v>135.911</v>
      </c>
      <c r="N136" s="413"/>
      <c r="O136" s="421">
        <v>45282</v>
      </c>
      <c r="P136" s="413" t="s">
        <v>1204</v>
      </c>
      <c r="Q136" s="413" t="s">
        <v>1162</v>
      </c>
      <c r="R136" s="455"/>
      <c r="S136" s="455"/>
      <c r="T136" s="455"/>
      <c r="U136" s="455"/>
      <c r="V136" s="455"/>
      <c r="W136" s="455"/>
    </row>
    <row r="137" spans="1:23" ht="15" customHeight="1">
      <c r="A137" s="441">
        <v>132</v>
      </c>
      <c r="B137" s="411" t="s">
        <v>1141</v>
      </c>
      <c r="C137" s="428" t="s">
        <v>116</v>
      </c>
      <c r="D137" s="428" t="s">
        <v>64</v>
      </c>
      <c r="E137" s="428"/>
      <c r="F137" s="430"/>
      <c r="G137" s="429">
        <v>0</v>
      </c>
      <c r="H137" s="429">
        <v>1</v>
      </c>
      <c r="I137" s="429">
        <v>0</v>
      </c>
      <c r="J137" s="429">
        <v>0</v>
      </c>
      <c r="K137" s="420">
        <v>22.433</v>
      </c>
      <c r="L137" s="428"/>
      <c r="M137" s="429"/>
      <c r="N137" s="413"/>
      <c r="O137" s="421">
        <v>45282</v>
      </c>
      <c r="P137" s="413"/>
      <c r="Q137" s="413"/>
      <c r="R137" s="455"/>
      <c r="S137" s="455"/>
      <c r="T137" s="455"/>
      <c r="U137" s="455"/>
      <c r="V137" s="455"/>
      <c r="W137" s="455"/>
    </row>
    <row r="138" spans="1:23" ht="15" customHeight="1">
      <c r="A138" s="438">
        <v>133</v>
      </c>
      <c r="B138" s="411"/>
      <c r="C138" s="428" t="s">
        <v>94</v>
      </c>
      <c r="D138" s="428" t="s">
        <v>64</v>
      </c>
      <c r="E138" s="428"/>
      <c r="F138" s="430"/>
      <c r="G138" s="429">
        <v>0</v>
      </c>
      <c r="H138" s="429">
        <v>0</v>
      </c>
      <c r="I138" s="429">
        <v>0</v>
      </c>
      <c r="J138" s="429">
        <v>0</v>
      </c>
      <c r="K138" s="420">
        <v>27.141999999999999</v>
      </c>
      <c r="L138" s="428"/>
      <c r="M138" s="429"/>
      <c r="N138" s="425"/>
      <c r="O138" s="421">
        <v>45282</v>
      </c>
      <c r="P138" s="425"/>
      <c r="Q138" s="425"/>
      <c r="R138" s="455"/>
      <c r="S138" s="455"/>
      <c r="T138" s="455"/>
      <c r="U138" s="455"/>
      <c r="V138" s="455"/>
      <c r="W138" s="455"/>
    </row>
    <row r="139" spans="1:23" ht="15" customHeight="1">
      <c r="A139" s="440">
        <v>134</v>
      </c>
      <c r="B139" s="409"/>
      <c r="C139" s="428" t="s">
        <v>85</v>
      </c>
      <c r="D139" s="428" t="s">
        <v>82</v>
      </c>
      <c r="E139" s="428"/>
      <c r="F139" s="430"/>
      <c r="G139" s="429">
        <v>0</v>
      </c>
      <c r="H139" s="429">
        <v>0</v>
      </c>
      <c r="I139" s="429">
        <v>0</v>
      </c>
      <c r="J139" s="429">
        <v>0</v>
      </c>
      <c r="K139" s="420">
        <v>109.34099999999999</v>
      </c>
      <c r="L139" s="428"/>
      <c r="M139" s="429">
        <v>45.234000000000002</v>
      </c>
      <c r="N139" s="425"/>
      <c r="O139" s="421">
        <v>45282</v>
      </c>
      <c r="P139" s="425" t="s">
        <v>1205</v>
      </c>
      <c r="Q139" s="413" t="s">
        <v>1162</v>
      </c>
      <c r="R139" s="455"/>
      <c r="S139" s="455"/>
      <c r="T139" s="455"/>
      <c r="U139" s="455"/>
      <c r="V139" s="455"/>
      <c r="W139" s="455"/>
    </row>
    <row r="140" spans="1:23" ht="15" customHeight="1">
      <c r="A140" s="441">
        <v>135</v>
      </c>
      <c r="B140" s="462"/>
      <c r="C140" s="428" t="s">
        <v>63</v>
      </c>
      <c r="D140" s="428" t="s">
        <v>64</v>
      </c>
      <c r="E140" s="428"/>
      <c r="F140" s="430"/>
      <c r="G140" s="429">
        <v>0</v>
      </c>
      <c r="H140" s="429">
        <v>0</v>
      </c>
      <c r="I140" s="429">
        <v>0</v>
      </c>
      <c r="J140" s="429">
        <v>0</v>
      </c>
      <c r="K140" s="420">
        <v>23.573</v>
      </c>
      <c r="L140" s="428"/>
      <c r="M140" s="429"/>
      <c r="N140" s="425"/>
      <c r="O140" s="421">
        <v>45282</v>
      </c>
      <c r="P140" s="425"/>
      <c r="Q140" s="425"/>
      <c r="R140" s="455"/>
      <c r="S140" s="455"/>
      <c r="T140" s="455"/>
      <c r="U140" s="455"/>
      <c r="V140" s="455"/>
      <c r="W140" s="455"/>
    </row>
    <row r="141" spans="1:23" ht="15" customHeight="1">
      <c r="A141" s="438">
        <v>136</v>
      </c>
      <c r="B141" s="411"/>
      <c r="C141" s="428" t="s">
        <v>230</v>
      </c>
      <c r="D141" s="428" t="s">
        <v>231</v>
      </c>
      <c r="E141" s="428"/>
      <c r="F141" s="430"/>
      <c r="G141" s="429">
        <v>0</v>
      </c>
      <c r="H141" s="429">
        <v>0</v>
      </c>
      <c r="I141" s="429">
        <v>0</v>
      </c>
      <c r="J141" s="429">
        <v>0</v>
      </c>
      <c r="K141" s="420">
        <v>199.63300000000001</v>
      </c>
      <c r="L141" s="428"/>
      <c r="M141" s="429">
        <v>199.63300000000001</v>
      </c>
      <c r="N141" s="425"/>
      <c r="O141" s="421">
        <v>45282</v>
      </c>
      <c r="P141" s="425" t="s">
        <v>1206</v>
      </c>
      <c r="Q141" s="413" t="s">
        <v>1162</v>
      </c>
      <c r="R141" s="455"/>
      <c r="S141" s="455"/>
      <c r="T141" s="455"/>
      <c r="U141" s="455"/>
      <c r="V141" s="455"/>
      <c r="W141" s="455"/>
    </row>
    <row r="142" spans="1:23" ht="15" customHeight="1">
      <c r="A142" s="440">
        <v>137</v>
      </c>
      <c r="B142" s="411"/>
      <c r="C142" s="428" t="s">
        <v>194</v>
      </c>
      <c r="D142" s="428" t="s">
        <v>64</v>
      </c>
      <c r="E142" s="428"/>
      <c r="F142" s="430"/>
      <c r="G142" s="429">
        <v>0</v>
      </c>
      <c r="H142" s="429">
        <v>0</v>
      </c>
      <c r="I142" s="429">
        <v>0</v>
      </c>
      <c r="J142" s="429">
        <v>0</v>
      </c>
      <c r="K142" s="420">
        <v>173.68299999999999</v>
      </c>
      <c r="L142" s="428"/>
      <c r="M142" s="429">
        <v>140.624</v>
      </c>
      <c r="N142" s="425"/>
      <c r="O142" s="421">
        <v>45282</v>
      </c>
      <c r="P142" s="425" t="s">
        <v>1207</v>
      </c>
      <c r="Q142" s="413" t="s">
        <v>1162</v>
      </c>
      <c r="R142" s="455"/>
      <c r="S142" s="455"/>
      <c r="T142" s="455"/>
      <c r="U142" s="455"/>
      <c r="V142" s="455"/>
      <c r="W142" s="455"/>
    </row>
    <row r="143" spans="1:23" ht="15" customHeight="1">
      <c r="A143" s="441">
        <v>138</v>
      </c>
      <c r="B143" s="458"/>
      <c r="C143" s="428" t="s">
        <v>213</v>
      </c>
      <c r="D143" s="428" t="s">
        <v>64</v>
      </c>
      <c r="E143" s="428"/>
      <c r="F143" s="430"/>
      <c r="G143" s="429">
        <v>0</v>
      </c>
      <c r="H143" s="429">
        <v>0</v>
      </c>
      <c r="I143" s="429">
        <v>0</v>
      </c>
      <c r="J143" s="429">
        <v>0</v>
      </c>
      <c r="K143" s="420">
        <v>31.908000000000001</v>
      </c>
      <c r="L143" s="428"/>
      <c r="M143" s="429"/>
      <c r="N143" s="425"/>
      <c r="O143" s="421">
        <v>45282</v>
      </c>
      <c r="P143" s="425"/>
      <c r="Q143" s="425"/>
      <c r="R143" s="455"/>
      <c r="S143" s="455"/>
      <c r="T143" s="455"/>
      <c r="U143" s="455"/>
      <c r="V143" s="455"/>
      <c r="W143" s="455"/>
    </row>
    <row r="144" spans="1:23">
      <c r="A144" s="431"/>
      <c r="B144" s="431"/>
      <c r="C144" s="431"/>
      <c r="D144" s="431"/>
      <c r="E144" s="431"/>
      <c r="F144" s="431"/>
      <c r="G144" s="431"/>
      <c r="H144" s="431"/>
      <c r="I144" s="431"/>
      <c r="J144" s="431"/>
      <c r="K144" s="433"/>
      <c r="L144" s="431"/>
      <c r="M144" s="431"/>
      <c r="N144" s="431"/>
      <c r="O144" s="431"/>
      <c r="P144" s="431"/>
      <c r="Q144" s="431"/>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3908" priority="5" stopIfTrue="1">
      <formula>IF($AK1048024="TEN",TRUE,FALSE)</formula>
    </cfRule>
  </conditionalFormatting>
  <conditionalFormatting sqref="C35">
    <cfRule type="expression" dxfId="3907" priority="17" stopIfTrue="1">
      <formula>IF($AK1048026="TEN",TRUE,FALSE)</formula>
    </cfRule>
  </conditionalFormatting>
  <conditionalFormatting sqref="C36">
    <cfRule type="expression" dxfId="3906" priority="16" stopIfTrue="1">
      <formula>IF($AK1048028="TEN",TRUE,FALSE)</formula>
    </cfRule>
  </conditionalFormatting>
  <conditionalFormatting sqref="C37">
    <cfRule type="expression" dxfId="3905" priority="15" stopIfTrue="1">
      <formula>IF($AK1048030="TEN",TRUE,FALSE)</formula>
    </cfRule>
  </conditionalFormatting>
  <conditionalFormatting sqref="C38">
    <cfRule type="expression" dxfId="3904" priority="14" stopIfTrue="1">
      <formula>IF($AK1048032="TEN",TRUE,FALSE)</formula>
    </cfRule>
  </conditionalFormatting>
  <conditionalFormatting sqref="C39">
    <cfRule type="expression" dxfId="3903" priority="13" stopIfTrue="1">
      <formula>IF($AK1048034="TEN",TRUE,FALSE)</formula>
    </cfRule>
  </conditionalFormatting>
  <conditionalFormatting sqref="C40">
    <cfRule type="expression" dxfId="3902" priority="12" stopIfTrue="1">
      <formula>IF($AK1048036="TEN",TRUE,FALSE)</formula>
    </cfRule>
  </conditionalFormatting>
  <conditionalFormatting sqref="C41">
    <cfRule type="expression" dxfId="3901" priority="11" stopIfTrue="1">
      <formula>IF($AK1048038="TEN",TRUE,FALSE)</formula>
    </cfRule>
  </conditionalFormatting>
  <conditionalFormatting sqref="C42">
    <cfRule type="expression" dxfId="3900" priority="10" stopIfTrue="1">
      <formula>IF($AK1048040="TEN",TRUE,FALSE)</formula>
    </cfRule>
  </conditionalFormatting>
  <conditionalFormatting sqref="C43">
    <cfRule type="expression" dxfId="3899" priority="9" stopIfTrue="1">
      <formula>IF($AK1048042="TEN",TRUE,FALSE)</formula>
    </cfRule>
  </conditionalFormatting>
  <conditionalFormatting sqref="C44">
    <cfRule type="expression" dxfId="3898" priority="8" stopIfTrue="1">
      <formula>IF($AK1048044="TEN",TRUE,FALSE)</formula>
    </cfRule>
  </conditionalFormatting>
  <conditionalFormatting sqref="C45">
    <cfRule type="expression" dxfId="3897" priority="7" stopIfTrue="1">
      <formula>IF($AK1048046="TEN",TRUE,FALSE)</formula>
    </cfRule>
  </conditionalFormatting>
  <conditionalFormatting sqref="C46">
    <cfRule type="expression" dxfId="3896" priority="6" stopIfTrue="1">
      <formula>IF($AK1048048="TEN",TRUE,FALSE)</formula>
    </cfRule>
  </conditionalFormatting>
  <conditionalFormatting sqref="D28">
    <cfRule type="expression" dxfId="3895" priority="2" stopIfTrue="1">
      <formula>IF($AO1048116="TEN",TRUE,FALSE)</formula>
    </cfRule>
  </conditionalFormatting>
  <conditionalFormatting sqref="D29">
    <cfRule type="expression" dxfId="3894" priority="1" stopIfTrue="1">
      <formula>IF($AO1048118="TEN",TRUE,FALSE)</formula>
    </cfRule>
  </conditionalFormatting>
  <conditionalFormatting sqref="D46">
    <cfRule type="expression" dxfId="3893" priority="3" stopIfTrue="1">
      <formula>IF($AO1048152="TEN",TRUE,FALSE)</formula>
    </cfRule>
  </conditionalFormatting>
  <conditionalFormatting sqref="D47">
    <cfRule type="expression" dxfId="3892" priority="4" stopIfTrue="1">
      <formula>IF($AO1048154="TEN",TRUE,FALSE)</formula>
    </cfRule>
  </conditionalFormatting>
  <conditionalFormatting sqref="M83:M91">
    <cfRule type="expression" dxfId="3891" priority="19" stopIfTrue="1">
      <formula>IF($AH1048087="TEN",TRUE,FALSE)</formula>
    </cfRule>
  </conditionalFormatting>
  <conditionalFormatting sqref="M92:M120">
    <cfRule type="expression" dxfId="3890" priority="18" stopIfTrue="1">
      <formula>IF($AM1048096="TEN",TRUE,FALSE)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L13"/>
  <sheetViews>
    <sheetView workbookViewId="0">
      <selection activeCell="G8" sqref="G8"/>
    </sheetView>
  </sheetViews>
  <sheetFormatPr defaultColWidth="9" defaultRowHeight="14.4"/>
  <cols>
    <col min="1" max="1" width="4.88671875" customWidth="1"/>
    <col min="2" max="2" width="7.44140625" customWidth="1"/>
    <col min="3" max="3" width="8.6640625" customWidth="1"/>
    <col min="4" max="4" width="9.109375" customWidth="1"/>
    <col min="5" max="6" width="10.88671875" customWidth="1"/>
    <col min="7" max="7" width="21.33203125" customWidth="1"/>
    <col min="8" max="8" width="14.109375" customWidth="1"/>
    <col min="9" max="9" width="19.88671875" customWidth="1"/>
    <col min="10" max="10" width="20" customWidth="1"/>
    <col min="11" max="11" width="17.109375" customWidth="1"/>
    <col min="12" max="12" width="16.33203125" customWidth="1"/>
  </cols>
  <sheetData>
    <row r="4" spans="1:12">
      <c r="A4" s="463"/>
      <c r="B4" s="1342" t="s">
        <v>1114</v>
      </c>
      <c r="C4" s="1342"/>
      <c r="D4" s="1342"/>
      <c r="E4" s="1342"/>
      <c r="F4" s="1342"/>
      <c r="G4" s="1342"/>
      <c r="H4" s="1342"/>
      <c r="I4" s="1342"/>
      <c r="J4" s="1342"/>
      <c r="K4" s="1342"/>
    </row>
    <row r="5" spans="1:12" ht="52.8">
      <c r="A5" s="463"/>
      <c r="B5" s="464" t="s">
        <v>1115</v>
      </c>
      <c r="C5" s="464" t="s">
        <v>1116</v>
      </c>
      <c r="D5" s="464" t="s">
        <v>45</v>
      </c>
      <c r="E5" s="464" t="s">
        <v>48</v>
      </c>
      <c r="F5" s="464" t="s">
        <v>718</v>
      </c>
      <c r="G5" s="465" t="s">
        <v>1117</v>
      </c>
      <c r="H5" s="465" t="s">
        <v>1118</v>
      </c>
      <c r="I5" s="465" t="s">
        <v>1119</v>
      </c>
      <c r="J5" s="465" t="s">
        <v>1120</v>
      </c>
      <c r="K5" s="479" t="s">
        <v>1121</v>
      </c>
    </row>
    <row r="6" spans="1:12" s="454" customFormat="1" ht="26.25" customHeight="1">
      <c r="A6" s="466"/>
      <c r="B6" s="467">
        <v>1</v>
      </c>
      <c r="C6" s="468" t="s">
        <v>1004</v>
      </c>
      <c r="D6" s="307" t="s">
        <v>184</v>
      </c>
      <c r="E6" s="468" t="s">
        <v>1040</v>
      </c>
      <c r="F6" s="468" t="s">
        <v>524</v>
      </c>
      <c r="G6" s="467">
        <v>83</v>
      </c>
      <c r="H6" s="467">
        <v>17.190000000000001</v>
      </c>
      <c r="I6" s="467">
        <v>282.10000000000002</v>
      </c>
      <c r="J6" s="467">
        <v>0.37</v>
      </c>
      <c r="K6" s="467">
        <v>2.73</v>
      </c>
      <c r="L6" s="480"/>
    </row>
    <row r="7" spans="1:12" s="454" customFormat="1" ht="26.25" customHeight="1">
      <c r="A7" s="466"/>
      <c r="B7" s="467"/>
      <c r="C7" s="468"/>
      <c r="D7" s="307"/>
      <c r="E7" s="468"/>
      <c r="F7" s="468"/>
      <c r="G7" s="469"/>
      <c r="H7" s="467"/>
      <c r="I7" s="469"/>
      <c r="J7" s="469"/>
      <c r="K7" s="469"/>
      <c r="L7" s="480"/>
    </row>
    <row r="8" spans="1:12" s="454" customFormat="1" ht="26.25" customHeight="1">
      <c r="A8" s="466"/>
      <c r="B8" s="467"/>
      <c r="C8" s="468"/>
      <c r="D8" s="307"/>
      <c r="E8" s="468"/>
      <c r="F8" s="468"/>
      <c r="G8" s="469"/>
      <c r="H8" s="467"/>
      <c r="I8" s="469"/>
      <c r="J8" s="469"/>
      <c r="K8" s="469"/>
      <c r="L8" s="480"/>
    </row>
    <row r="9" spans="1:12" s="454" customFormat="1" ht="26.25" customHeight="1">
      <c r="A9" s="466"/>
      <c r="B9" s="467"/>
      <c r="C9" s="468"/>
      <c r="D9" s="307"/>
      <c r="E9" s="468"/>
      <c r="F9" s="468"/>
      <c r="G9" s="469"/>
      <c r="H9" s="467"/>
      <c r="I9" s="469"/>
      <c r="J9" s="469"/>
      <c r="K9" s="469"/>
      <c r="L9" s="480"/>
    </row>
    <row r="10" spans="1:12" s="454" customFormat="1" ht="26.25" customHeight="1">
      <c r="A10" s="466"/>
      <c r="B10" s="467"/>
      <c r="C10" s="468"/>
      <c r="D10" s="307"/>
      <c r="E10" s="468"/>
      <c r="F10" s="468"/>
      <c r="G10" s="469"/>
      <c r="H10" s="467"/>
      <c r="I10" s="469"/>
      <c r="J10" s="469"/>
      <c r="K10" s="469"/>
      <c r="L10" s="480"/>
    </row>
    <row r="11" spans="1:12" s="454" customFormat="1" ht="26.25" customHeight="1">
      <c r="A11" s="466"/>
      <c r="B11" s="467"/>
      <c r="C11" s="469"/>
      <c r="D11" s="469"/>
      <c r="E11" s="470"/>
      <c r="F11" s="470"/>
      <c r="G11" s="469"/>
      <c r="H11" s="471"/>
      <c r="I11" s="469"/>
      <c r="J11" s="469"/>
      <c r="K11" s="469"/>
      <c r="L11" s="480"/>
    </row>
    <row r="12" spans="1:12" s="454" customFormat="1">
      <c r="A12" s="466"/>
      <c r="B12" s="467"/>
      <c r="C12" s="472"/>
      <c r="D12" s="473"/>
      <c r="E12" s="474"/>
      <c r="F12" s="474"/>
      <c r="G12" s="475"/>
      <c r="H12" s="471"/>
      <c r="I12" s="475"/>
      <c r="J12" s="481"/>
      <c r="K12" s="481"/>
      <c r="L12" s="480"/>
    </row>
    <row r="13" spans="1:12" s="454" customFormat="1">
      <c r="A13" s="466"/>
      <c r="B13" s="1343" t="s">
        <v>1122</v>
      </c>
      <c r="C13" s="1344"/>
      <c r="D13" s="1344"/>
      <c r="E13" s="1345"/>
      <c r="F13" s="476"/>
      <c r="G13" s="477">
        <f>SUM(G6:G12)</f>
        <v>83</v>
      </c>
      <c r="H13" s="478"/>
      <c r="I13" s="482">
        <f t="shared" ref="I13:K13" si="0">SUM(I6:I12)</f>
        <v>282.10000000000002</v>
      </c>
      <c r="J13" s="483">
        <f t="shared" si="0"/>
        <v>0.37</v>
      </c>
      <c r="K13" s="477">
        <f t="shared" si="0"/>
        <v>2.73</v>
      </c>
      <c r="L13" s="480"/>
    </row>
  </sheetData>
  <mergeCells count="2">
    <mergeCell ref="B4:K4"/>
    <mergeCell ref="B13:E13"/>
  </mergeCells>
  <conditionalFormatting sqref="C11">
    <cfRule type="duplicateValues" dxfId="3889" priority="2"/>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04"/>
  <sheetViews>
    <sheetView topLeftCell="A185" workbookViewId="0">
      <selection activeCell="M208" sqref="M208"/>
    </sheetView>
  </sheetViews>
  <sheetFormatPr defaultColWidth="9" defaultRowHeight="14.4"/>
  <cols>
    <col min="1" max="1" width="4.5546875" customWidth="1"/>
    <col min="2" max="2" width="3.33203125" hidden="1" customWidth="1"/>
    <col min="3" max="3" width="7.44140625" customWidth="1"/>
    <col min="4" max="4" width="8.5546875" customWidth="1"/>
    <col min="5" max="5" width="7.6640625" customWidth="1"/>
    <col min="6" max="6" width="7.109375" customWidth="1"/>
    <col min="7" max="7" width="5" customWidth="1"/>
    <col min="8" max="8" width="4.88671875" customWidth="1"/>
    <col min="9" max="9" width="4.5546875" customWidth="1"/>
    <col min="10" max="10" width="4.44140625" customWidth="1"/>
    <col min="11" max="11" width="10.109375" customWidth="1"/>
    <col min="12" max="12" width="7.5546875" customWidth="1"/>
    <col min="13" max="13" width="10" customWidth="1"/>
    <col min="14" max="14" width="7.33203125" customWidth="1"/>
    <col min="15" max="15" width="9" customWidth="1"/>
    <col min="16" max="16" width="8" customWidth="1"/>
    <col min="17" max="17" width="8.33203125" customWidth="1"/>
  </cols>
  <sheetData>
    <row r="1" spans="1:17" ht="15.6">
      <c r="A1" s="1323" t="s">
        <v>1123</v>
      </c>
      <c r="B1" s="1324"/>
      <c r="C1" s="1324"/>
      <c r="D1" s="1324"/>
      <c r="E1" s="1324"/>
      <c r="F1" s="1324"/>
      <c r="G1" s="1324"/>
      <c r="H1" s="1324"/>
      <c r="I1" s="1324"/>
      <c r="J1" s="1324"/>
      <c r="K1" s="1324"/>
      <c r="L1" s="1324"/>
      <c r="M1" s="1324"/>
      <c r="N1" s="1324"/>
      <c r="O1" s="1324"/>
      <c r="P1" s="1324"/>
      <c r="Q1" s="1324"/>
    </row>
    <row r="2" spans="1:17" ht="11.25" customHeight="1">
      <c r="A2" s="1346" t="s">
        <v>1124</v>
      </c>
      <c r="B2" s="1349" t="s">
        <v>1125</v>
      </c>
      <c r="C2" s="1352" t="s">
        <v>1126</v>
      </c>
      <c r="D2" s="1355" t="s">
        <v>45</v>
      </c>
      <c r="E2" s="1355" t="s">
        <v>1127</v>
      </c>
      <c r="F2" s="1355" t="s">
        <v>1128</v>
      </c>
      <c r="G2" s="1355" t="s">
        <v>1129</v>
      </c>
      <c r="H2" s="1355"/>
      <c r="I2" s="1355"/>
      <c r="J2" s="1355"/>
      <c r="K2" s="1358" t="s">
        <v>1130</v>
      </c>
      <c r="L2" s="1359"/>
      <c r="M2" s="1358" t="s">
        <v>1131</v>
      </c>
      <c r="N2" s="1359"/>
      <c r="O2" s="1352" t="s">
        <v>1132</v>
      </c>
      <c r="P2" s="1349" t="s">
        <v>1133</v>
      </c>
      <c r="Q2" s="1349" t="s">
        <v>1134</v>
      </c>
    </row>
    <row r="3" spans="1:17" ht="10.5" customHeight="1">
      <c r="A3" s="1347"/>
      <c r="B3" s="1350"/>
      <c r="C3" s="1353"/>
      <c r="D3" s="1356"/>
      <c r="E3" s="1356"/>
      <c r="F3" s="1356"/>
      <c r="G3" s="1356"/>
      <c r="H3" s="1356"/>
      <c r="I3" s="1356"/>
      <c r="J3" s="1356"/>
      <c r="K3" s="1360"/>
      <c r="L3" s="1361"/>
      <c r="M3" s="1360"/>
      <c r="N3" s="1361"/>
      <c r="O3" s="1353"/>
      <c r="P3" s="1350"/>
      <c r="Q3" s="1350"/>
    </row>
    <row r="4" spans="1:17">
      <c r="A4" s="1348"/>
      <c r="B4" s="1351"/>
      <c r="C4" s="1354"/>
      <c r="D4" s="1357"/>
      <c r="E4" s="1357"/>
      <c r="F4" s="1357"/>
      <c r="G4" s="811" t="s">
        <v>1135</v>
      </c>
      <c r="H4" s="811" t="s">
        <v>1136</v>
      </c>
      <c r="I4" s="811" t="s">
        <v>1137</v>
      </c>
      <c r="J4" s="811" t="s">
        <v>1138</v>
      </c>
      <c r="K4" s="812" t="s">
        <v>1139</v>
      </c>
      <c r="L4" s="812" t="s">
        <v>1140</v>
      </c>
      <c r="M4" s="813" t="s">
        <v>1139</v>
      </c>
      <c r="N4" s="812" t="s">
        <v>1140</v>
      </c>
      <c r="O4" s="1354"/>
      <c r="P4" s="1351"/>
      <c r="Q4" s="1351"/>
    </row>
    <row r="5" spans="1:17" ht="15.75" customHeight="1">
      <c r="A5" s="814"/>
      <c r="B5" s="815"/>
      <c r="C5" s="816"/>
      <c r="D5" s="816"/>
      <c r="E5" s="815"/>
      <c r="F5" s="815"/>
      <c r="G5" s="815"/>
      <c r="H5" s="815"/>
      <c r="I5" s="815"/>
      <c r="J5" s="817"/>
      <c r="K5" s="818"/>
      <c r="L5" s="819"/>
      <c r="M5" s="818"/>
      <c r="N5" s="820"/>
      <c r="O5" s="820"/>
      <c r="P5" s="821"/>
      <c r="Q5" s="820"/>
    </row>
    <row r="6" spans="1:17" ht="15.75" customHeight="1">
      <c r="A6" s="389">
        <f t="shared" ref="A6:A78" si="0">A5+1</f>
        <v>1</v>
      </c>
      <c r="B6" s="389"/>
      <c r="C6" s="822" t="s">
        <v>1928</v>
      </c>
      <c r="D6" s="822" t="s">
        <v>2369</v>
      </c>
      <c r="E6" s="823"/>
      <c r="F6" s="822">
        <v>283.2</v>
      </c>
      <c r="G6" s="822"/>
      <c r="H6" s="822"/>
      <c r="I6" s="822"/>
      <c r="J6" s="822" t="s">
        <v>2476</v>
      </c>
      <c r="K6" s="822">
        <v>111.651</v>
      </c>
      <c r="L6" s="394"/>
      <c r="M6" s="824">
        <v>89.5</v>
      </c>
      <c r="N6" s="405"/>
      <c r="O6" s="405"/>
      <c r="P6" s="405"/>
      <c r="Q6" s="405"/>
    </row>
    <row r="7" spans="1:17" ht="15.75" customHeight="1">
      <c r="A7" s="389">
        <f t="shared" si="0"/>
        <v>2</v>
      </c>
      <c r="B7" s="389"/>
      <c r="C7" s="825" t="s">
        <v>2363</v>
      </c>
      <c r="D7" s="825" t="s">
        <v>1016</v>
      </c>
      <c r="E7" s="826"/>
      <c r="F7" s="825">
        <v>284.92700000000002</v>
      </c>
      <c r="G7" s="825"/>
      <c r="H7" s="825"/>
      <c r="I7" s="825"/>
      <c r="J7" s="825"/>
      <c r="K7" s="825">
        <v>270.30900000000003</v>
      </c>
      <c r="L7" s="394"/>
      <c r="M7" s="825">
        <v>265.38099999999997</v>
      </c>
      <c r="N7" s="394"/>
      <c r="O7" s="394"/>
      <c r="P7" s="394"/>
      <c r="Q7" s="394"/>
    </row>
    <row r="8" spans="1:17" ht="15.75" customHeight="1">
      <c r="A8" s="389">
        <f t="shared" si="0"/>
        <v>3</v>
      </c>
      <c r="B8" s="389"/>
      <c r="C8" s="825" t="s">
        <v>2364</v>
      </c>
      <c r="D8" s="825" t="s">
        <v>82</v>
      </c>
      <c r="E8" s="826"/>
      <c r="F8" s="825">
        <v>292.17899999999997</v>
      </c>
      <c r="G8" s="825"/>
      <c r="H8" s="825"/>
      <c r="I8" s="825">
        <v>2</v>
      </c>
      <c r="J8" s="825" t="s">
        <v>2476</v>
      </c>
      <c r="K8" s="825">
        <v>46.488999999999997</v>
      </c>
      <c r="L8" s="394"/>
      <c r="M8" s="825">
        <v>22.529</v>
      </c>
      <c r="N8" s="394"/>
      <c r="O8" s="394"/>
      <c r="P8" s="394"/>
      <c r="Q8" s="394"/>
    </row>
    <row r="9" spans="1:17" ht="15.75" customHeight="1">
      <c r="A9" s="389">
        <f t="shared" si="0"/>
        <v>4</v>
      </c>
      <c r="B9" s="389"/>
      <c r="C9" s="825" t="s">
        <v>2372</v>
      </c>
      <c r="D9" s="825" t="s">
        <v>82</v>
      </c>
      <c r="E9" s="826"/>
      <c r="F9" s="825">
        <v>281.45800000000003</v>
      </c>
      <c r="G9" s="825"/>
      <c r="H9" s="825"/>
      <c r="I9" s="825" t="s">
        <v>2476</v>
      </c>
      <c r="J9" s="825"/>
      <c r="K9" s="825">
        <v>45.554000000000002</v>
      </c>
      <c r="L9" s="394"/>
      <c r="M9" s="825">
        <v>45.554000000000002</v>
      </c>
      <c r="N9" s="394"/>
      <c r="O9" s="394"/>
      <c r="P9" s="394"/>
      <c r="Q9" s="394"/>
    </row>
    <row r="10" spans="1:17" ht="15.75" customHeight="1">
      <c r="A10" s="389">
        <f t="shared" si="0"/>
        <v>5</v>
      </c>
      <c r="B10" s="389"/>
      <c r="C10" s="825" t="s">
        <v>2373</v>
      </c>
      <c r="D10" s="825" t="s">
        <v>64</v>
      </c>
      <c r="E10" s="826"/>
      <c r="F10" s="825">
        <v>281.50799999999998</v>
      </c>
      <c r="G10" s="825" t="s">
        <v>2476</v>
      </c>
      <c r="H10" s="825"/>
      <c r="I10" s="825"/>
      <c r="J10" s="825"/>
      <c r="K10" s="825">
        <v>81.372</v>
      </c>
      <c r="L10" s="394"/>
      <c r="M10" s="825">
        <v>64.075000000000003</v>
      </c>
      <c r="N10" s="394"/>
      <c r="O10" s="394"/>
      <c r="P10" s="394"/>
      <c r="Q10" s="394"/>
    </row>
    <row r="11" spans="1:17" ht="15.75" customHeight="1">
      <c r="A11" s="389">
        <f t="shared" si="0"/>
        <v>6</v>
      </c>
      <c r="B11" s="389"/>
      <c r="C11" s="825" t="s">
        <v>2374</v>
      </c>
      <c r="D11" s="825" t="s">
        <v>54</v>
      </c>
      <c r="E11" s="826"/>
      <c r="F11" s="825">
        <v>288.53899999999999</v>
      </c>
      <c r="G11" s="825"/>
      <c r="H11" s="825" t="s">
        <v>2476</v>
      </c>
      <c r="I11" s="825"/>
      <c r="J11" s="825"/>
      <c r="K11" s="825">
        <v>88.77</v>
      </c>
      <c r="L11" s="394"/>
      <c r="M11" s="825">
        <v>88.77</v>
      </c>
      <c r="N11" s="394"/>
      <c r="O11" s="394"/>
      <c r="P11" s="394"/>
      <c r="Q11" s="394"/>
    </row>
    <row r="12" spans="1:17" ht="15.75" customHeight="1">
      <c r="A12" s="389">
        <f t="shared" si="0"/>
        <v>7</v>
      </c>
      <c r="B12" s="389"/>
      <c r="C12" s="825" t="s">
        <v>1208</v>
      </c>
      <c r="D12" s="825" t="s">
        <v>231</v>
      </c>
      <c r="E12" s="827"/>
      <c r="F12" s="825">
        <v>277.99700000000001</v>
      </c>
      <c r="G12" s="825" t="s">
        <v>2476</v>
      </c>
      <c r="H12" s="825" t="s">
        <v>2476</v>
      </c>
      <c r="I12" s="825"/>
      <c r="J12" s="825">
        <v>2</v>
      </c>
      <c r="K12" s="825">
        <v>69.275000000000006</v>
      </c>
      <c r="L12" s="394"/>
      <c r="M12" s="828">
        <v>35.549999999999997</v>
      </c>
      <c r="N12" s="394"/>
      <c r="O12" s="394"/>
      <c r="P12" s="394"/>
      <c r="Q12" s="394"/>
    </row>
    <row r="13" spans="1:17" ht="15.75" customHeight="1">
      <c r="A13" s="389">
        <f t="shared" si="0"/>
        <v>8</v>
      </c>
      <c r="B13" s="389"/>
      <c r="C13" s="825" t="s">
        <v>1209</v>
      </c>
      <c r="D13" s="825" t="s">
        <v>82</v>
      </c>
      <c r="E13" s="827"/>
      <c r="F13" s="825">
        <v>282.59100000000001</v>
      </c>
      <c r="G13" s="825"/>
      <c r="H13" s="825"/>
      <c r="I13" s="825" t="s">
        <v>2476</v>
      </c>
      <c r="J13" s="825" t="s">
        <v>2476</v>
      </c>
      <c r="K13" s="825"/>
      <c r="L13" s="394"/>
      <c r="M13" s="825">
        <v>140.97</v>
      </c>
      <c r="N13" s="394"/>
      <c r="O13" s="394"/>
      <c r="P13" s="394"/>
      <c r="Q13" s="394"/>
    </row>
    <row r="14" spans="1:17" ht="15.75" customHeight="1">
      <c r="A14" s="389">
        <f t="shared" si="0"/>
        <v>9</v>
      </c>
      <c r="B14" s="389"/>
      <c r="C14" s="825" t="s">
        <v>1210</v>
      </c>
      <c r="D14" s="825" t="s">
        <v>82</v>
      </c>
      <c r="E14" s="827"/>
      <c r="F14" s="825">
        <v>293.06799999999998</v>
      </c>
      <c r="G14" s="825" t="s">
        <v>2476</v>
      </c>
      <c r="H14" s="825" t="s">
        <v>2476</v>
      </c>
      <c r="I14" s="825"/>
      <c r="J14" s="825"/>
      <c r="K14" s="825"/>
      <c r="L14" s="394"/>
      <c r="M14" s="825">
        <v>22.61</v>
      </c>
      <c r="N14" s="394"/>
      <c r="O14" s="394"/>
      <c r="P14" s="394"/>
      <c r="Q14" s="394"/>
    </row>
    <row r="15" spans="1:17" ht="15.75" customHeight="1">
      <c r="A15" s="389">
        <f t="shared" si="0"/>
        <v>10</v>
      </c>
      <c r="B15" s="389"/>
      <c r="C15" s="825" t="s">
        <v>1211</v>
      </c>
      <c r="D15" s="825" t="s">
        <v>64</v>
      </c>
      <c r="E15" s="827"/>
      <c r="F15" s="825">
        <v>294.94200000000001</v>
      </c>
      <c r="G15" s="825"/>
      <c r="H15" s="825"/>
      <c r="I15" s="825"/>
      <c r="J15" s="825"/>
      <c r="K15" s="825"/>
      <c r="L15" s="394"/>
      <c r="M15" s="825">
        <v>28.01</v>
      </c>
      <c r="N15" s="394"/>
      <c r="O15" s="394"/>
      <c r="P15" s="394"/>
      <c r="Q15" s="394"/>
    </row>
    <row r="16" spans="1:17" ht="15.75" customHeight="1">
      <c r="A16" s="389">
        <f t="shared" si="0"/>
        <v>11</v>
      </c>
      <c r="B16" s="389"/>
      <c r="C16" s="825" t="s">
        <v>1212</v>
      </c>
      <c r="D16" s="825" t="s">
        <v>64</v>
      </c>
      <c r="E16" s="827"/>
      <c r="F16" s="825">
        <v>295.49099999999999</v>
      </c>
      <c r="G16" s="825"/>
      <c r="H16" s="825" t="s">
        <v>2476</v>
      </c>
      <c r="I16" s="825" t="s">
        <v>2476</v>
      </c>
      <c r="J16" s="825"/>
      <c r="K16" s="825"/>
      <c r="L16" s="394"/>
      <c r="M16" s="825">
        <v>53.49</v>
      </c>
      <c r="N16" s="394"/>
      <c r="O16" s="394"/>
      <c r="P16" s="394"/>
      <c r="Q16" s="394"/>
    </row>
    <row r="17" spans="1:17" ht="15.75" customHeight="1">
      <c r="A17" s="389">
        <f t="shared" si="0"/>
        <v>12</v>
      </c>
      <c r="B17" s="389"/>
      <c r="C17" s="825" t="s">
        <v>1213</v>
      </c>
      <c r="D17" s="825" t="s">
        <v>54</v>
      </c>
      <c r="E17" s="827"/>
      <c r="F17" s="825">
        <v>288.339</v>
      </c>
      <c r="G17" s="825"/>
      <c r="H17" s="825" t="s">
        <v>2477</v>
      </c>
      <c r="I17" s="825"/>
      <c r="J17" s="825"/>
      <c r="K17" s="825"/>
      <c r="L17" s="394"/>
      <c r="M17" s="825">
        <v>107.54</v>
      </c>
      <c r="N17" s="394"/>
      <c r="O17" s="394"/>
      <c r="P17" s="394"/>
      <c r="Q17" s="394"/>
    </row>
    <row r="18" spans="1:17" ht="15.75" customHeight="1">
      <c r="A18" s="389">
        <f t="shared" si="0"/>
        <v>13</v>
      </c>
      <c r="B18" s="389"/>
      <c r="C18" s="825" t="s">
        <v>1214</v>
      </c>
      <c r="D18" s="825" t="s">
        <v>54</v>
      </c>
      <c r="E18" s="827"/>
      <c r="F18" s="825">
        <v>283.55700000000002</v>
      </c>
      <c r="G18" s="825"/>
      <c r="H18" s="825"/>
      <c r="I18" s="825" t="s">
        <v>2476</v>
      </c>
      <c r="J18" s="825"/>
      <c r="K18" s="825"/>
      <c r="L18" s="394"/>
      <c r="M18" s="825">
        <v>209.95</v>
      </c>
      <c r="N18" s="394"/>
      <c r="O18" s="394"/>
      <c r="P18" s="394"/>
      <c r="Q18" s="394"/>
    </row>
    <row r="19" spans="1:17" ht="15.75" customHeight="1">
      <c r="A19" s="389">
        <f t="shared" si="0"/>
        <v>14</v>
      </c>
      <c r="B19" s="389"/>
      <c r="C19" s="825" t="s">
        <v>1216</v>
      </c>
      <c r="D19" s="825" t="s">
        <v>916</v>
      </c>
      <c r="E19" s="827"/>
      <c r="F19" s="825">
        <v>276.28300000000002</v>
      </c>
      <c r="G19" s="825">
        <v>2</v>
      </c>
      <c r="H19" s="825">
        <v>2</v>
      </c>
      <c r="I19" s="825">
        <v>2</v>
      </c>
      <c r="J19" s="825">
        <v>2</v>
      </c>
      <c r="K19" s="825"/>
      <c r="L19" s="394"/>
      <c r="M19" s="825"/>
      <c r="N19" s="394"/>
      <c r="O19" s="394"/>
      <c r="P19" s="394"/>
      <c r="Q19" s="394"/>
    </row>
    <row r="20" spans="1:17" ht="15.75" customHeight="1">
      <c r="A20" s="389">
        <f t="shared" si="0"/>
        <v>15</v>
      </c>
      <c r="B20" s="389"/>
      <c r="C20" s="825" t="s">
        <v>1217</v>
      </c>
      <c r="D20" s="825" t="s">
        <v>1186</v>
      </c>
      <c r="E20" s="827"/>
      <c r="F20" s="825">
        <v>278.49400000000003</v>
      </c>
      <c r="G20" s="825">
        <v>2</v>
      </c>
      <c r="H20" s="825">
        <v>2</v>
      </c>
      <c r="I20" s="825">
        <v>2</v>
      </c>
      <c r="J20" s="825">
        <v>2</v>
      </c>
      <c r="K20" s="825"/>
      <c r="L20" s="394"/>
      <c r="M20" s="825"/>
      <c r="N20" s="394"/>
      <c r="O20" s="394"/>
      <c r="P20" s="394"/>
      <c r="Q20" s="394"/>
    </row>
    <row r="21" spans="1:17" ht="15.75" customHeight="1">
      <c r="A21" s="389">
        <f t="shared" si="0"/>
        <v>16</v>
      </c>
      <c r="B21" s="389"/>
      <c r="C21" s="825" t="s">
        <v>1218</v>
      </c>
      <c r="D21" s="825" t="s">
        <v>82</v>
      </c>
      <c r="E21" s="827"/>
      <c r="F21" s="825">
        <v>286.666</v>
      </c>
      <c r="G21" s="825" t="s">
        <v>2476</v>
      </c>
      <c r="H21" s="825"/>
      <c r="I21" s="825"/>
      <c r="J21" s="825"/>
      <c r="K21" s="825"/>
      <c r="L21" s="394"/>
      <c r="M21" s="825">
        <v>53.48</v>
      </c>
      <c r="N21" s="394"/>
      <c r="O21" s="394"/>
      <c r="P21" s="394"/>
      <c r="Q21" s="394"/>
    </row>
    <row r="22" spans="1:17" ht="15.75" customHeight="1">
      <c r="A22" s="389">
        <f t="shared" si="0"/>
        <v>17</v>
      </c>
      <c r="B22" s="389"/>
      <c r="C22" s="825" t="s">
        <v>1220</v>
      </c>
      <c r="D22" s="825" t="s">
        <v>64</v>
      </c>
      <c r="E22" s="826"/>
      <c r="F22" s="825">
        <v>273.91399999999999</v>
      </c>
      <c r="G22" s="825"/>
      <c r="H22" s="825"/>
      <c r="I22" s="825"/>
      <c r="J22" s="825">
        <v>1</v>
      </c>
      <c r="K22" s="825"/>
      <c r="L22" s="394"/>
      <c r="M22" s="825">
        <v>42.94</v>
      </c>
      <c r="N22" s="394"/>
      <c r="O22" s="394"/>
      <c r="P22" s="394"/>
      <c r="Q22" s="394"/>
    </row>
    <row r="23" spans="1:17" ht="15.75" customHeight="1">
      <c r="A23" s="389">
        <f t="shared" si="0"/>
        <v>18</v>
      </c>
      <c r="B23" s="389"/>
      <c r="C23" s="825" t="s">
        <v>1221</v>
      </c>
      <c r="D23" s="825" t="s">
        <v>82</v>
      </c>
      <c r="E23" s="826"/>
      <c r="F23" s="825">
        <v>276.39800000000002</v>
      </c>
      <c r="G23" s="825">
        <v>1</v>
      </c>
      <c r="H23" s="825">
        <v>1</v>
      </c>
      <c r="I23" s="825">
        <v>1</v>
      </c>
      <c r="J23" s="825">
        <v>2</v>
      </c>
      <c r="K23" s="825"/>
      <c r="L23" s="394"/>
      <c r="M23" s="825">
        <v>14.89</v>
      </c>
      <c r="N23" s="394"/>
      <c r="O23" s="394"/>
      <c r="P23" s="394"/>
      <c r="Q23" s="394"/>
    </row>
    <row r="24" spans="1:17" ht="15.75" customHeight="1">
      <c r="A24" s="389">
        <f t="shared" si="0"/>
        <v>19</v>
      </c>
      <c r="B24" s="389"/>
      <c r="C24" s="825" t="s">
        <v>1222</v>
      </c>
      <c r="D24" s="825" t="s">
        <v>64</v>
      </c>
      <c r="E24" s="826"/>
      <c r="F24" s="825">
        <v>278.58600000000001</v>
      </c>
      <c r="G24" s="825"/>
      <c r="H24" s="825"/>
      <c r="I24" s="825"/>
      <c r="J24" s="825"/>
      <c r="K24" s="825"/>
      <c r="L24" s="394"/>
      <c r="M24" s="825">
        <v>35.69</v>
      </c>
      <c r="N24" s="394"/>
      <c r="O24" s="394"/>
      <c r="P24" s="394"/>
      <c r="Q24" s="394"/>
    </row>
    <row r="25" spans="1:17" ht="15.75" customHeight="1">
      <c r="A25" s="389">
        <f t="shared" si="0"/>
        <v>20</v>
      </c>
      <c r="B25" s="389"/>
      <c r="C25" s="825" t="s">
        <v>1223</v>
      </c>
      <c r="D25" s="825" t="s">
        <v>64</v>
      </c>
      <c r="E25" s="826"/>
      <c r="F25" s="825">
        <v>271.84800000000001</v>
      </c>
      <c r="G25" s="825"/>
      <c r="H25" s="825"/>
      <c r="I25" s="825"/>
      <c r="J25" s="825"/>
      <c r="K25" s="825"/>
      <c r="L25" s="394"/>
      <c r="M25" s="825">
        <v>42.16</v>
      </c>
      <c r="N25" s="394"/>
      <c r="O25" s="394"/>
      <c r="P25" s="394"/>
      <c r="Q25" s="394"/>
    </row>
    <row r="26" spans="1:17" ht="15.75" customHeight="1">
      <c r="A26" s="389">
        <f t="shared" si="0"/>
        <v>21</v>
      </c>
      <c r="B26" s="389"/>
      <c r="C26" s="825" t="s">
        <v>1226</v>
      </c>
      <c r="D26" s="825" t="s">
        <v>64</v>
      </c>
      <c r="E26" s="826"/>
      <c r="F26" s="825">
        <v>260.83499999999998</v>
      </c>
      <c r="G26" s="825"/>
      <c r="H26" s="825"/>
      <c r="I26" s="825"/>
      <c r="J26" s="825"/>
      <c r="K26" s="825"/>
      <c r="L26" s="394"/>
      <c r="M26" s="825">
        <v>74.8</v>
      </c>
      <c r="N26" s="394"/>
      <c r="O26" s="394"/>
      <c r="P26" s="394"/>
      <c r="Q26" s="394"/>
    </row>
    <row r="27" spans="1:17" ht="15.75" customHeight="1">
      <c r="A27" s="389">
        <f t="shared" si="0"/>
        <v>22</v>
      </c>
      <c r="B27" s="389"/>
      <c r="C27" s="825" t="s">
        <v>1227</v>
      </c>
      <c r="D27" s="825" t="s">
        <v>82</v>
      </c>
      <c r="E27" s="826"/>
      <c r="F27" s="825">
        <v>258.66500000000002</v>
      </c>
      <c r="G27" s="825">
        <v>1</v>
      </c>
      <c r="H27" s="825">
        <v>4</v>
      </c>
      <c r="I27" s="825"/>
      <c r="J27" s="825"/>
      <c r="K27" s="825"/>
      <c r="L27" s="394"/>
      <c r="M27" s="825">
        <v>60.5</v>
      </c>
      <c r="N27" s="394"/>
      <c r="O27" s="394"/>
      <c r="P27" s="394"/>
      <c r="Q27" s="394"/>
    </row>
    <row r="28" spans="1:17" ht="15.75" customHeight="1">
      <c r="A28" s="389">
        <f t="shared" si="0"/>
        <v>23</v>
      </c>
      <c r="B28" s="389"/>
      <c r="C28" s="825" t="s">
        <v>1228</v>
      </c>
      <c r="D28" s="825" t="s">
        <v>270</v>
      </c>
      <c r="E28" s="826"/>
      <c r="F28" s="825">
        <v>265.71100000000001</v>
      </c>
      <c r="G28" s="825">
        <v>2</v>
      </c>
      <c r="H28" s="825">
        <v>6</v>
      </c>
      <c r="I28" s="825">
        <v>1</v>
      </c>
      <c r="J28" s="825">
        <v>1</v>
      </c>
      <c r="K28" s="825"/>
      <c r="L28" s="394"/>
      <c r="M28" s="825">
        <v>30.7</v>
      </c>
      <c r="N28" s="394"/>
      <c r="O28" s="394"/>
      <c r="P28" s="394"/>
      <c r="Q28" s="394"/>
    </row>
    <row r="29" spans="1:17" ht="15.75" customHeight="1">
      <c r="A29" s="389">
        <f t="shared" si="0"/>
        <v>24</v>
      </c>
      <c r="B29" s="389"/>
      <c r="C29" s="825" t="s">
        <v>1229</v>
      </c>
      <c r="D29" s="825" t="s">
        <v>264</v>
      </c>
      <c r="E29" s="826"/>
      <c r="F29" s="825">
        <v>282.363</v>
      </c>
      <c r="G29" s="825">
        <v>2</v>
      </c>
      <c r="H29" s="825">
        <v>4</v>
      </c>
      <c r="I29" s="825"/>
      <c r="J29" s="825">
        <v>3</v>
      </c>
      <c r="K29" s="825">
        <v>415.64400000000001</v>
      </c>
      <c r="L29" s="394"/>
      <c r="M29" s="825">
        <v>213.82300000000001</v>
      </c>
      <c r="N29" s="394"/>
      <c r="O29" s="394"/>
      <c r="P29" s="394"/>
      <c r="Q29" s="394"/>
    </row>
    <row r="30" spans="1:17" ht="15.75" customHeight="1">
      <c r="A30" s="389">
        <f t="shared" si="0"/>
        <v>25</v>
      </c>
      <c r="B30" s="389"/>
      <c r="C30" s="825" t="s">
        <v>1968</v>
      </c>
      <c r="D30" s="825" t="s">
        <v>54</v>
      </c>
      <c r="E30" s="826"/>
      <c r="F30" s="825">
        <v>280.58800000000002</v>
      </c>
      <c r="G30" s="825"/>
      <c r="H30" s="825">
        <v>2</v>
      </c>
      <c r="I30" s="825"/>
      <c r="J30" s="825"/>
      <c r="K30" s="825">
        <v>260.613</v>
      </c>
      <c r="L30" s="394"/>
      <c r="M30" s="825">
        <v>159.32900000000001</v>
      </c>
      <c r="N30" s="394"/>
      <c r="O30" s="394"/>
      <c r="P30" s="394"/>
      <c r="Q30" s="394"/>
    </row>
    <row r="31" spans="1:17" ht="15.75" customHeight="1">
      <c r="A31" s="389">
        <f t="shared" si="0"/>
        <v>26</v>
      </c>
      <c r="B31" s="389"/>
      <c r="C31" s="825" t="s">
        <v>1969</v>
      </c>
      <c r="D31" s="825" t="s">
        <v>270</v>
      </c>
      <c r="E31" s="829" t="s">
        <v>2478</v>
      </c>
      <c r="F31" s="825">
        <v>260.52199999999999</v>
      </c>
      <c r="G31" s="825"/>
      <c r="H31" s="825"/>
      <c r="I31" s="825">
        <v>2</v>
      </c>
      <c r="J31" s="825"/>
      <c r="K31" s="825">
        <v>101.072</v>
      </c>
      <c r="L31" s="394"/>
      <c r="M31" s="825"/>
      <c r="N31" s="394"/>
      <c r="O31" s="394"/>
      <c r="P31" s="394"/>
      <c r="Q31" s="394"/>
    </row>
    <row r="32" spans="1:17" ht="15.75" customHeight="1">
      <c r="A32" s="389">
        <f t="shared" si="0"/>
        <v>27</v>
      </c>
      <c r="B32" s="389"/>
      <c r="C32" s="825" t="s">
        <v>1972</v>
      </c>
      <c r="D32" s="825" t="s">
        <v>64</v>
      </c>
      <c r="E32" s="826"/>
      <c r="F32" s="825">
        <v>249.12899999999999</v>
      </c>
      <c r="G32" s="825">
        <v>1</v>
      </c>
      <c r="H32" s="825">
        <v>1</v>
      </c>
      <c r="I32" s="825"/>
      <c r="J32" s="825">
        <v>1</v>
      </c>
      <c r="K32" s="825">
        <v>58.783000000000001</v>
      </c>
      <c r="L32" s="394"/>
      <c r="M32" s="828">
        <v>58.783033333336448</v>
      </c>
      <c r="N32" s="394"/>
      <c r="O32" s="394"/>
      <c r="P32" s="394"/>
      <c r="Q32" s="394"/>
    </row>
    <row r="33" spans="1:17" ht="15.75" customHeight="1">
      <c r="A33" s="389">
        <f t="shared" si="0"/>
        <v>28</v>
      </c>
      <c r="B33" s="389"/>
      <c r="C33" s="825" t="s">
        <v>1974</v>
      </c>
      <c r="D33" s="825" t="s">
        <v>64</v>
      </c>
      <c r="E33" s="826"/>
      <c r="F33" s="825">
        <v>244.613</v>
      </c>
      <c r="G33" s="825"/>
      <c r="H33" s="825"/>
      <c r="I33" s="825"/>
      <c r="J33" s="825"/>
      <c r="K33" s="825">
        <v>87.852000000000004</v>
      </c>
      <c r="L33" s="394"/>
      <c r="M33" s="825">
        <v>64.41</v>
      </c>
      <c r="N33" s="394"/>
      <c r="O33" s="394"/>
      <c r="P33" s="394"/>
      <c r="Q33" s="394"/>
    </row>
    <row r="34" spans="1:17" ht="15.75" customHeight="1">
      <c r="A34" s="389">
        <f t="shared" si="0"/>
        <v>29</v>
      </c>
      <c r="B34" s="389"/>
      <c r="C34" s="825" t="s">
        <v>1978</v>
      </c>
      <c r="D34" s="825" t="s">
        <v>82</v>
      </c>
      <c r="E34" s="826"/>
      <c r="F34" s="825">
        <v>251.55</v>
      </c>
      <c r="G34" s="825"/>
      <c r="H34" s="825">
        <v>1</v>
      </c>
      <c r="I34" s="825"/>
      <c r="J34" s="825"/>
      <c r="K34" s="825">
        <v>31.471</v>
      </c>
      <c r="L34" s="394"/>
      <c r="M34" s="825">
        <v>18.401</v>
      </c>
      <c r="N34" s="394"/>
      <c r="O34" s="394"/>
      <c r="P34" s="394"/>
      <c r="Q34" s="394"/>
    </row>
    <row r="35" spans="1:17" ht="15.75" customHeight="1">
      <c r="A35" s="389">
        <f t="shared" si="0"/>
        <v>30</v>
      </c>
      <c r="B35" s="389"/>
      <c r="C35" s="825" t="s">
        <v>1230</v>
      </c>
      <c r="D35" s="825" t="s">
        <v>82</v>
      </c>
      <c r="E35" s="826"/>
      <c r="F35" s="825">
        <v>261.411</v>
      </c>
      <c r="G35" s="825">
        <v>2</v>
      </c>
      <c r="H35" s="825">
        <v>3</v>
      </c>
      <c r="I35" s="825">
        <v>1</v>
      </c>
      <c r="J35" s="825">
        <v>4</v>
      </c>
      <c r="K35" s="825">
        <v>171.833</v>
      </c>
      <c r="L35" s="394"/>
      <c r="M35" s="825">
        <v>79.75</v>
      </c>
      <c r="N35" s="394"/>
      <c r="O35" s="394"/>
      <c r="P35" s="394"/>
      <c r="Q35" s="394"/>
    </row>
    <row r="36" spans="1:17" ht="15.75" customHeight="1">
      <c r="A36" s="389">
        <f t="shared" si="0"/>
        <v>31</v>
      </c>
      <c r="B36" s="389"/>
      <c r="C36" s="825" t="s">
        <v>1231</v>
      </c>
      <c r="D36" s="825" t="s">
        <v>82</v>
      </c>
      <c r="E36" s="826"/>
      <c r="F36" s="825">
        <v>260.74299999999999</v>
      </c>
      <c r="G36" s="825"/>
      <c r="H36" s="825">
        <v>2</v>
      </c>
      <c r="I36" s="825">
        <v>4</v>
      </c>
      <c r="J36" s="825">
        <v>1</v>
      </c>
      <c r="K36" s="825">
        <v>146.70099999999999</v>
      </c>
      <c r="L36" s="394"/>
      <c r="M36" s="825">
        <v>89.319000000000003</v>
      </c>
      <c r="N36" s="394"/>
      <c r="O36" s="394"/>
      <c r="P36" s="394"/>
      <c r="Q36" s="394"/>
    </row>
    <row r="37" spans="1:17" ht="15.75" customHeight="1">
      <c r="A37" s="389">
        <f t="shared" si="0"/>
        <v>32</v>
      </c>
      <c r="B37" s="389"/>
      <c r="C37" s="825" t="s">
        <v>1995</v>
      </c>
      <c r="D37" s="825" t="s">
        <v>270</v>
      </c>
      <c r="E37" s="830"/>
      <c r="F37" s="825">
        <v>262.78100000000001</v>
      </c>
      <c r="G37" s="825"/>
      <c r="H37" s="825"/>
      <c r="I37" s="825"/>
      <c r="J37" s="825">
        <v>1</v>
      </c>
      <c r="K37" s="825">
        <v>251.12700000000001</v>
      </c>
      <c r="L37" s="394"/>
      <c r="M37" s="825"/>
      <c r="N37" s="394"/>
      <c r="O37" s="394"/>
      <c r="P37" s="394"/>
      <c r="Q37" s="394"/>
    </row>
    <row r="38" spans="1:17" ht="15.75" customHeight="1">
      <c r="A38" s="389">
        <f t="shared" si="0"/>
        <v>33</v>
      </c>
      <c r="B38" s="389"/>
      <c r="C38" s="825" t="s">
        <v>1997</v>
      </c>
      <c r="D38" s="825" t="s">
        <v>64</v>
      </c>
      <c r="E38" s="829">
        <v>-0.26</v>
      </c>
      <c r="F38" s="825">
        <v>256.60199999999998</v>
      </c>
      <c r="G38" s="825">
        <v>1</v>
      </c>
      <c r="H38" s="825"/>
      <c r="I38" s="825"/>
      <c r="J38" s="825">
        <v>1</v>
      </c>
      <c r="K38" s="825">
        <v>216.018</v>
      </c>
      <c r="L38" s="394"/>
      <c r="M38" s="825"/>
      <c r="N38" s="394"/>
      <c r="O38" s="394"/>
      <c r="P38" s="394"/>
      <c r="Q38" s="394"/>
    </row>
    <row r="39" spans="1:17" ht="15.75" customHeight="1">
      <c r="A39" s="389">
        <f t="shared" si="0"/>
        <v>34</v>
      </c>
      <c r="B39" s="389"/>
      <c r="C39" s="825" t="s">
        <v>1233</v>
      </c>
      <c r="D39" s="825" t="s">
        <v>64</v>
      </c>
      <c r="E39" s="829">
        <v>-0.3</v>
      </c>
      <c r="F39" s="825">
        <v>254.32900000000001</v>
      </c>
      <c r="G39" s="825"/>
      <c r="H39" s="825"/>
      <c r="I39" s="825"/>
      <c r="J39" s="825"/>
      <c r="K39" s="825">
        <v>192.51900000000001</v>
      </c>
      <c r="L39" s="394"/>
      <c r="M39" s="825"/>
      <c r="N39" s="394"/>
      <c r="O39" s="394"/>
      <c r="P39" s="394"/>
      <c r="Q39" s="394"/>
    </row>
    <row r="40" spans="1:17" ht="15.75" customHeight="1">
      <c r="A40" s="389">
        <f t="shared" si="0"/>
        <v>35</v>
      </c>
      <c r="B40" s="389"/>
      <c r="C40" s="825" t="s">
        <v>1234</v>
      </c>
      <c r="D40" s="825" t="s">
        <v>82</v>
      </c>
      <c r="E40" s="830"/>
      <c r="F40" s="825">
        <v>254.20099999999999</v>
      </c>
      <c r="G40" s="825"/>
      <c r="H40" s="825"/>
      <c r="I40" s="825"/>
      <c r="J40" s="825">
        <v>1</v>
      </c>
      <c r="K40" s="825"/>
      <c r="L40" s="394"/>
      <c r="M40" s="825"/>
      <c r="N40" s="394"/>
      <c r="O40" s="394"/>
      <c r="P40" s="405"/>
      <c r="Q40" s="405"/>
    </row>
    <row r="41" spans="1:17" ht="15.75" customHeight="1">
      <c r="A41" s="389">
        <f t="shared" si="0"/>
        <v>36</v>
      </c>
      <c r="B41" s="389"/>
      <c r="C41" s="825" t="s">
        <v>1999</v>
      </c>
      <c r="D41" s="825" t="s">
        <v>270</v>
      </c>
      <c r="E41" s="829">
        <v>-0.2</v>
      </c>
      <c r="F41" s="825">
        <v>244.16200000000001</v>
      </c>
      <c r="G41" s="825"/>
      <c r="H41" s="825"/>
      <c r="I41" s="825"/>
      <c r="J41" s="825"/>
      <c r="K41" s="825">
        <v>284.108</v>
      </c>
      <c r="L41" s="394"/>
      <c r="M41" s="825">
        <v>284.108</v>
      </c>
      <c r="N41" s="394"/>
      <c r="O41" s="394"/>
      <c r="P41" s="405"/>
      <c r="Q41" s="405"/>
    </row>
    <row r="42" spans="1:17" ht="15.75" customHeight="1">
      <c r="A42" s="389">
        <f t="shared" si="0"/>
        <v>37</v>
      </c>
      <c r="B42" s="389"/>
      <c r="C42" s="825" t="s">
        <v>2007</v>
      </c>
      <c r="D42" s="825" t="s">
        <v>231</v>
      </c>
      <c r="E42" s="829">
        <v>-0.25900000000000001</v>
      </c>
      <c r="F42" s="825">
        <v>233.24700000000001</v>
      </c>
      <c r="G42" s="825"/>
      <c r="H42" s="825"/>
      <c r="I42" s="825"/>
      <c r="J42" s="825"/>
      <c r="K42" s="825">
        <v>313.98500000000001</v>
      </c>
      <c r="L42" s="394"/>
      <c r="M42" s="825">
        <v>313.98500000000001</v>
      </c>
      <c r="N42" s="394"/>
      <c r="O42" s="394"/>
      <c r="P42" s="405"/>
      <c r="Q42" s="405"/>
    </row>
    <row r="43" spans="1:17" ht="15.75" customHeight="1">
      <c r="A43" s="389">
        <f t="shared" si="0"/>
        <v>38</v>
      </c>
      <c r="B43" s="389"/>
      <c r="C43" s="825" t="s">
        <v>2029</v>
      </c>
      <c r="D43" s="825" t="s">
        <v>64</v>
      </c>
      <c r="E43" s="829">
        <v>-0.2</v>
      </c>
      <c r="F43" s="825">
        <v>225.46100000000001</v>
      </c>
      <c r="G43" s="825"/>
      <c r="H43" s="825"/>
      <c r="I43" s="825"/>
      <c r="J43" s="825"/>
      <c r="K43" s="825">
        <v>133.71799999999999</v>
      </c>
      <c r="L43" s="394"/>
      <c r="M43" s="825"/>
      <c r="N43" s="394"/>
      <c r="O43" s="394"/>
      <c r="P43" s="394"/>
      <c r="Q43" s="394"/>
    </row>
    <row r="44" spans="1:17" ht="15.75" customHeight="1">
      <c r="A44" s="389">
        <f t="shared" si="0"/>
        <v>39</v>
      </c>
      <c r="B44" s="389"/>
      <c r="C44" s="825" t="s">
        <v>2033</v>
      </c>
      <c r="D44" s="825" t="s">
        <v>64</v>
      </c>
      <c r="E44" s="830"/>
      <c r="F44" s="825">
        <v>230.84399999999999</v>
      </c>
      <c r="G44" s="825"/>
      <c r="H44" s="825"/>
      <c r="I44" s="825"/>
      <c r="J44" s="825">
        <v>1</v>
      </c>
      <c r="K44" s="825">
        <v>79.944999999999993</v>
      </c>
      <c r="L44" s="394"/>
      <c r="M44" s="825">
        <v>41.176000000000002</v>
      </c>
      <c r="N44" s="394"/>
      <c r="O44" s="394"/>
      <c r="P44" s="405"/>
      <c r="Q44" s="405"/>
    </row>
    <row r="45" spans="1:17" ht="15.75" customHeight="1">
      <c r="A45" s="389">
        <f t="shared" si="0"/>
        <v>40</v>
      </c>
      <c r="B45" s="389"/>
      <c r="C45" s="825" t="s">
        <v>2034</v>
      </c>
      <c r="D45" s="825" t="s">
        <v>270</v>
      </c>
      <c r="E45" s="829" t="s">
        <v>2479</v>
      </c>
      <c r="F45" s="825">
        <v>238.73500000000001</v>
      </c>
      <c r="G45" s="825"/>
      <c r="H45" s="825">
        <v>2</v>
      </c>
      <c r="I45" s="825">
        <v>2</v>
      </c>
      <c r="J45" s="825"/>
      <c r="K45" s="825">
        <v>286.553</v>
      </c>
      <c r="L45" s="394"/>
      <c r="M45" s="825">
        <v>200.73699999999999</v>
      </c>
      <c r="N45" s="394"/>
      <c r="O45" s="394"/>
      <c r="P45" s="394"/>
      <c r="Q45" s="394"/>
    </row>
    <row r="46" spans="1:17" ht="15.75" customHeight="1">
      <c r="A46" s="389">
        <f t="shared" si="0"/>
        <v>41</v>
      </c>
      <c r="B46" s="389"/>
      <c r="C46" s="825" t="s">
        <v>2035</v>
      </c>
      <c r="D46" s="825" t="s">
        <v>270</v>
      </c>
      <c r="E46" s="830"/>
      <c r="F46" s="825">
        <v>229.95400000000001</v>
      </c>
      <c r="G46" s="825">
        <v>3</v>
      </c>
      <c r="H46" s="825">
        <v>3</v>
      </c>
      <c r="I46" s="825">
        <v>4</v>
      </c>
      <c r="J46" s="825">
        <v>5</v>
      </c>
      <c r="K46" s="825">
        <v>146.352</v>
      </c>
      <c r="L46" s="394"/>
      <c r="M46" s="825">
        <v>60.478000000000002</v>
      </c>
      <c r="N46" s="394"/>
      <c r="O46" s="394"/>
      <c r="P46" s="394"/>
      <c r="Q46" s="394"/>
    </row>
    <row r="47" spans="1:17" ht="15.75" customHeight="1">
      <c r="A47" s="389">
        <f t="shared" si="0"/>
        <v>42</v>
      </c>
      <c r="B47" s="389"/>
      <c r="C47" s="825" t="s">
        <v>2036</v>
      </c>
      <c r="D47" s="825" t="s">
        <v>1154</v>
      </c>
      <c r="E47" s="829">
        <v>-0.3</v>
      </c>
      <c r="F47" s="825">
        <v>232.477</v>
      </c>
      <c r="G47" s="825"/>
      <c r="H47" s="825"/>
      <c r="I47" s="825"/>
      <c r="J47" s="825"/>
      <c r="K47" s="825">
        <v>190.49</v>
      </c>
      <c r="L47" s="394"/>
      <c r="M47" s="825"/>
      <c r="N47" s="394"/>
      <c r="O47" s="394"/>
      <c r="P47" s="394"/>
      <c r="Q47" s="394"/>
    </row>
    <row r="48" spans="1:17" ht="15.75" customHeight="1">
      <c r="A48" s="389">
        <f t="shared" si="0"/>
        <v>43</v>
      </c>
      <c r="B48" s="389"/>
      <c r="C48" s="825" t="s">
        <v>2037</v>
      </c>
      <c r="D48" s="825" t="s">
        <v>82</v>
      </c>
      <c r="E48" s="831"/>
      <c r="F48" s="825">
        <v>239.958</v>
      </c>
      <c r="G48" s="825">
        <v>1</v>
      </c>
      <c r="H48" s="825"/>
      <c r="I48" s="825">
        <v>1</v>
      </c>
      <c r="J48" s="825">
        <v>3</v>
      </c>
      <c r="K48" s="825">
        <v>97.224000000000004</v>
      </c>
      <c r="L48" s="394"/>
      <c r="M48" s="825"/>
      <c r="N48" s="394"/>
      <c r="O48" s="394"/>
      <c r="P48" s="394"/>
      <c r="Q48" s="394"/>
    </row>
    <row r="49" spans="1:17" ht="15.75" customHeight="1">
      <c r="A49" s="389">
        <f t="shared" si="0"/>
        <v>44</v>
      </c>
      <c r="B49" s="389"/>
      <c r="C49" s="825" t="s">
        <v>2038</v>
      </c>
      <c r="D49" s="825" t="s">
        <v>270</v>
      </c>
      <c r="E49" s="831"/>
      <c r="F49" s="825">
        <v>220.15700000000001</v>
      </c>
      <c r="G49" s="825">
        <v>2</v>
      </c>
      <c r="H49" s="825">
        <v>2</v>
      </c>
      <c r="I49" s="825">
        <v>2</v>
      </c>
      <c r="J49" s="825">
        <v>2</v>
      </c>
      <c r="K49" s="825"/>
      <c r="L49" s="394"/>
      <c r="M49" s="825"/>
      <c r="N49" s="394"/>
      <c r="O49" s="394"/>
      <c r="P49" s="405"/>
      <c r="Q49" s="405"/>
    </row>
    <row r="50" spans="1:17" ht="15.75" customHeight="1">
      <c r="A50" s="389">
        <f t="shared" si="0"/>
        <v>45</v>
      </c>
      <c r="B50" s="389"/>
      <c r="C50" s="825" t="s">
        <v>2039</v>
      </c>
      <c r="D50" s="825" t="s">
        <v>1279</v>
      </c>
      <c r="E50" s="831"/>
      <c r="F50" s="825">
        <v>219.85599999999999</v>
      </c>
      <c r="G50" s="825">
        <v>2</v>
      </c>
      <c r="H50" s="825">
        <v>2</v>
      </c>
      <c r="I50" s="825">
        <v>2</v>
      </c>
      <c r="J50" s="825">
        <v>2</v>
      </c>
      <c r="K50" s="825"/>
      <c r="L50" s="394"/>
      <c r="M50" s="825"/>
      <c r="N50" s="394"/>
      <c r="O50" s="394"/>
      <c r="P50" s="405"/>
      <c r="Q50" s="405"/>
    </row>
    <row r="51" spans="1:17" ht="15.75" customHeight="1">
      <c r="A51" s="389">
        <f t="shared" si="0"/>
        <v>46</v>
      </c>
      <c r="B51" s="389"/>
      <c r="C51" s="825" t="s">
        <v>2040</v>
      </c>
      <c r="D51" s="825" t="s">
        <v>1279</v>
      </c>
      <c r="E51" s="827"/>
      <c r="F51" s="825">
        <v>221.06100000000001</v>
      </c>
      <c r="G51" s="825">
        <v>2</v>
      </c>
      <c r="H51" s="825">
        <v>2</v>
      </c>
      <c r="I51" s="825">
        <v>2</v>
      </c>
      <c r="J51" s="825">
        <v>2</v>
      </c>
      <c r="K51" s="825"/>
      <c r="L51" s="394"/>
      <c r="M51" s="825"/>
      <c r="N51" s="394"/>
      <c r="O51" s="394"/>
      <c r="P51" s="394"/>
      <c r="Q51" s="394"/>
    </row>
    <row r="52" spans="1:17" ht="15.75" customHeight="1">
      <c r="A52" s="389">
        <f t="shared" si="0"/>
        <v>47</v>
      </c>
      <c r="B52" s="389"/>
      <c r="C52" s="825" t="s">
        <v>1236</v>
      </c>
      <c r="D52" s="825" t="s">
        <v>64</v>
      </c>
      <c r="E52" s="827"/>
      <c r="F52" s="825">
        <v>220.023</v>
      </c>
      <c r="G52" s="825"/>
      <c r="H52" s="825"/>
      <c r="I52" s="825">
        <v>1</v>
      </c>
      <c r="J52" s="825"/>
      <c r="K52" s="825"/>
      <c r="L52" s="394"/>
      <c r="M52" s="825">
        <v>13.878</v>
      </c>
      <c r="N52" s="394"/>
      <c r="O52" s="394"/>
      <c r="P52" s="394"/>
      <c r="Q52" s="394"/>
    </row>
    <row r="53" spans="1:17" ht="15.75" customHeight="1">
      <c r="A53" s="389">
        <f t="shared" si="0"/>
        <v>48</v>
      </c>
      <c r="B53" s="389"/>
      <c r="C53" s="825" t="s">
        <v>1237</v>
      </c>
      <c r="D53" s="825" t="s">
        <v>64</v>
      </c>
      <c r="E53" s="827"/>
      <c r="F53" s="825">
        <v>230.57499999999999</v>
      </c>
      <c r="G53" s="825"/>
      <c r="H53" s="825"/>
      <c r="I53" s="825"/>
      <c r="J53" s="825">
        <v>2</v>
      </c>
      <c r="K53" s="825"/>
      <c r="L53" s="394"/>
      <c r="M53" s="825">
        <v>175.845</v>
      </c>
      <c r="N53" s="394"/>
      <c r="O53" s="394"/>
      <c r="P53" s="394"/>
      <c r="Q53" s="394"/>
    </row>
    <row r="54" spans="1:17" ht="15.75" customHeight="1">
      <c r="A54" s="389">
        <f t="shared" si="0"/>
        <v>49</v>
      </c>
      <c r="B54" s="389"/>
      <c r="C54" s="825" t="s">
        <v>1238</v>
      </c>
      <c r="D54" s="825" t="s">
        <v>270</v>
      </c>
      <c r="E54" s="827"/>
      <c r="F54" s="825">
        <v>220.959</v>
      </c>
      <c r="G54" s="825">
        <v>1</v>
      </c>
      <c r="H54" s="825">
        <v>1</v>
      </c>
      <c r="I54" s="825"/>
      <c r="J54" s="825"/>
      <c r="K54" s="825"/>
      <c r="L54" s="394"/>
      <c r="M54" s="825">
        <v>127.123</v>
      </c>
      <c r="N54" s="394"/>
      <c r="O54" s="394"/>
      <c r="P54" s="405"/>
      <c r="Q54" s="405"/>
    </row>
    <row r="55" spans="1:17" ht="15.75" customHeight="1">
      <c r="A55" s="389">
        <f t="shared" si="0"/>
        <v>50</v>
      </c>
      <c r="B55" s="389"/>
      <c r="C55" s="825" t="s">
        <v>1239</v>
      </c>
      <c r="D55" s="825" t="s">
        <v>270</v>
      </c>
      <c r="E55" s="827"/>
      <c r="F55" s="825">
        <v>213.70699999999999</v>
      </c>
      <c r="G55" s="825"/>
      <c r="H55" s="825"/>
      <c r="I55" s="825">
        <v>1</v>
      </c>
      <c r="J55" s="825"/>
      <c r="K55" s="825"/>
      <c r="L55" s="394"/>
      <c r="M55" s="825">
        <v>80.099000000000004</v>
      </c>
      <c r="N55" s="394"/>
      <c r="O55" s="394"/>
      <c r="P55" s="394"/>
      <c r="Q55" s="394"/>
    </row>
    <row r="56" spans="1:17" ht="15.75" customHeight="1">
      <c r="A56" s="389">
        <f t="shared" si="0"/>
        <v>51</v>
      </c>
      <c r="B56" s="389"/>
      <c r="C56" s="825" t="s">
        <v>1240</v>
      </c>
      <c r="D56" s="825" t="s">
        <v>54</v>
      </c>
      <c r="E56" s="827"/>
      <c r="F56" s="825">
        <v>222.31</v>
      </c>
      <c r="G56" s="825"/>
      <c r="H56" s="825"/>
      <c r="I56" s="825">
        <v>2</v>
      </c>
      <c r="J56" s="825">
        <v>1</v>
      </c>
      <c r="K56" s="825"/>
      <c r="L56" s="394"/>
      <c r="M56" s="825">
        <v>249.59800000000001</v>
      </c>
      <c r="N56" s="394"/>
      <c r="O56" s="394"/>
      <c r="P56" s="394"/>
      <c r="Q56" s="394"/>
    </row>
    <row r="57" spans="1:17" ht="15.75" customHeight="1">
      <c r="A57" s="389">
        <f t="shared" si="0"/>
        <v>52</v>
      </c>
      <c r="B57" s="389"/>
      <c r="C57" s="825" t="s">
        <v>1241</v>
      </c>
      <c r="D57" s="825" t="s">
        <v>54</v>
      </c>
      <c r="E57" s="827"/>
      <c r="F57" s="825">
        <v>215.19399999999999</v>
      </c>
      <c r="G57" s="825"/>
      <c r="H57" s="825"/>
      <c r="I57" s="825"/>
      <c r="J57" s="825">
        <v>1</v>
      </c>
      <c r="K57" s="825"/>
      <c r="L57" s="394"/>
      <c r="M57" s="825">
        <v>176.87299999999999</v>
      </c>
      <c r="N57" s="394"/>
      <c r="O57" s="394"/>
      <c r="P57" s="394"/>
      <c r="Q57" s="394"/>
    </row>
    <row r="58" spans="1:17" ht="15.75" customHeight="1">
      <c r="A58" s="389">
        <f t="shared" si="0"/>
        <v>53</v>
      </c>
      <c r="B58" s="389"/>
      <c r="C58" s="825" t="s">
        <v>1242</v>
      </c>
      <c r="D58" s="825" t="s">
        <v>122</v>
      </c>
      <c r="E58" s="827"/>
      <c r="F58" s="825">
        <v>216.58799999999999</v>
      </c>
      <c r="G58" s="825"/>
      <c r="H58" s="825">
        <v>1</v>
      </c>
      <c r="I58" s="825"/>
      <c r="J58" s="825"/>
      <c r="K58" s="825"/>
      <c r="L58" s="394"/>
      <c r="M58" s="825">
        <v>344.38600000000002</v>
      </c>
      <c r="N58" s="394"/>
      <c r="O58" s="394"/>
      <c r="P58" s="394"/>
      <c r="Q58" s="394"/>
    </row>
    <row r="59" spans="1:17" ht="15.75" customHeight="1">
      <c r="A59" s="389">
        <f t="shared" si="0"/>
        <v>54</v>
      </c>
      <c r="B59" s="389"/>
      <c r="C59" s="825" t="s">
        <v>1243</v>
      </c>
      <c r="D59" s="825" t="s">
        <v>82</v>
      </c>
      <c r="E59" s="827"/>
      <c r="F59" s="825">
        <v>217.38300000000001</v>
      </c>
      <c r="G59" s="825"/>
      <c r="H59" s="825"/>
      <c r="I59" s="825"/>
      <c r="J59" s="825"/>
      <c r="K59" s="825"/>
      <c r="L59" s="394"/>
      <c r="M59" s="825">
        <v>76.44</v>
      </c>
      <c r="N59" s="394"/>
      <c r="O59" s="394"/>
      <c r="P59" s="394"/>
      <c r="Q59" s="394"/>
    </row>
    <row r="60" spans="1:17" ht="15.75" customHeight="1">
      <c r="A60" s="389">
        <f t="shared" si="0"/>
        <v>55</v>
      </c>
      <c r="B60" s="389"/>
      <c r="C60" s="825" t="s">
        <v>1244</v>
      </c>
      <c r="D60" s="825" t="s">
        <v>82</v>
      </c>
      <c r="E60" s="827"/>
      <c r="F60" s="825">
        <v>209.56399999999999</v>
      </c>
      <c r="G60" s="825"/>
      <c r="H60" s="825"/>
      <c r="I60" s="825"/>
      <c r="J60" s="825"/>
      <c r="K60" s="825"/>
      <c r="L60" s="394"/>
      <c r="M60" s="825">
        <v>33.81</v>
      </c>
      <c r="N60" s="394"/>
      <c r="O60" s="394"/>
      <c r="P60" s="394"/>
      <c r="Q60" s="394"/>
    </row>
    <row r="61" spans="1:17" ht="15.75" customHeight="1">
      <c r="A61" s="389">
        <f t="shared" si="0"/>
        <v>56</v>
      </c>
      <c r="B61" s="389"/>
      <c r="C61" s="825" t="s">
        <v>1245</v>
      </c>
      <c r="D61" s="825" t="s">
        <v>54</v>
      </c>
      <c r="E61" s="827"/>
      <c r="F61" s="825">
        <v>209.953</v>
      </c>
      <c r="G61" s="825"/>
      <c r="H61" s="825"/>
      <c r="I61" s="825"/>
      <c r="J61" s="825"/>
      <c r="K61" s="825"/>
      <c r="L61" s="394"/>
      <c r="M61" s="825">
        <v>95.149000000000001</v>
      </c>
      <c r="N61" s="394"/>
      <c r="O61" s="394"/>
      <c r="P61" s="394"/>
      <c r="Q61" s="394"/>
    </row>
    <row r="62" spans="1:17" ht="15.75" customHeight="1">
      <c r="A62" s="389">
        <f t="shared" si="0"/>
        <v>57</v>
      </c>
      <c r="B62" s="389"/>
      <c r="C62" s="825" t="s">
        <v>1246</v>
      </c>
      <c r="D62" s="825" t="s">
        <v>270</v>
      </c>
      <c r="E62" s="827"/>
      <c r="F62" s="825">
        <v>210.06700000000001</v>
      </c>
      <c r="G62" s="825">
        <v>1</v>
      </c>
      <c r="H62" s="825"/>
      <c r="I62" s="825"/>
      <c r="J62" s="825">
        <v>2</v>
      </c>
      <c r="K62" s="825"/>
      <c r="L62" s="394"/>
      <c r="M62" s="825">
        <v>212.81200000000001</v>
      </c>
      <c r="N62" s="394"/>
      <c r="O62" s="394"/>
      <c r="P62" s="394"/>
      <c r="Q62" s="394"/>
    </row>
    <row r="63" spans="1:17" ht="15.75" customHeight="1">
      <c r="A63" s="389">
        <f t="shared" si="0"/>
        <v>58</v>
      </c>
      <c r="B63" s="389"/>
      <c r="C63" s="825" t="s">
        <v>1247</v>
      </c>
      <c r="D63" s="825" t="s">
        <v>270</v>
      </c>
      <c r="E63" s="827"/>
      <c r="F63" s="825">
        <v>214.619</v>
      </c>
      <c r="G63" s="825">
        <v>1</v>
      </c>
      <c r="H63" s="825">
        <v>1</v>
      </c>
      <c r="I63" s="825"/>
      <c r="J63" s="825"/>
      <c r="K63" s="825"/>
      <c r="L63" s="394"/>
      <c r="M63" s="825">
        <v>119.029</v>
      </c>
      <c r="N63" s="394"/>
      <c r="O63" s="394"/>
      <c r="P63" s="394"/>
      <c r="Q63" s="394"/>
    </row>
    <row r="64" spans="1:17" ht="15.75" customHeight="1">
      <c r="A64" s="389">
        <f t="shared" si="0"/>
        <v>59</v>
      </c>
      <c r="B64" s="389"/>
      <c r="C64" s="825" t="s">
        <v>1248</v>
      </c>
      <c r="D64" s="825" t="s">
        <v>54</v>
      </c>
      <c r="E64" s="827"/>
      <c r="F64" s="825">
        <v>205.245</v>
      </c>
      <c r="G64" s="825"/>
      <c r="H64" s="825"/>
      <c r="I64" s="825">
        <v>1</v>
      </c>
      <c r="J64" s="825"/>
      <c r="K64" s="825"/>
      <c r="L64" s="394"/>
      <c r="M64" s="825">
        <v>107.373</v>
      </c>
      <c r="N64" s="394"/>
      <c r="O64" s="394"/>
      <c r="P64" s="394"/>
      <c r="Q64" s="394"/>
    </row>
    <row r="65" spans="1:17" ht="15.75" customHeight="1">
      <c r="A65" s="389">
        <f t="shared" si="0"/>
        <v>60</v>
      </c>
      <c r="B65" s="389"/>
      <c r="C65" s="825" t="s">
        <v>1250</v>
      </c>
      <c r="D65" s="825" t="s">
        <v>82</v>
      </c>
      <c r="E65" s="827"/>
      <c r="F65" s="825">
        <v>199.363</v>
      </c>
      <c r="G65" s="825">
        <v>1</v>
      </c>
      <c r="H65" s="825"/>
      <c r="I65" s="825"/>
      <c r="J65" s="825"/>
      <c r="K65" s="825"/>
      <c r="L65" s="394"/>
      <c r="M65" s="825">
        <v>20.536000000000001</v>
      </c>
      <c r="N65" s="394"/>
      <c r="O65" s="394"/>
      <c r="P65" s="394"/>
      <c r="Q65" s="394"/>
    </row>
    <row r="66" spans="1:17" ht="15.75" customHeight="1">
      <c r="A66" s="389">
        <f t="shared" si="0"/>
        <v>61</v>
      </c>
      <c r="B66" s="389"/>
      <c r="C66" s="825" t="s">
        <v>1252</v>
      </c>
      <c r="D66" s="825" t="s">
        <v>82</v>
      </c>
      <c r="E66" s="826"/>
      <c r="F66" s="825">
        <v>199.27600000000001</v>
      </c>
      <c r="G66" s="825"/>
      <c r="H66" s="825"/>
      <c r="I66" s="825"/>
      <c r="J66" s="825"/>
      <c r="K66" s="825"/>
      <c r="L66" s="394"/>
      <c r="M66" s="825">
        <v>18.102</v>
      </c>
      <c r="N66" s="394"/>
      <c r="O66" s="394"/>
      <c r="P66" s="394"/>
      <c r="Q66" s="394"/>
    </row>
    <row r="67" spans="1:17" ht="15.75" customHeight="1">
      <c r="A67" s="389">
        <f t="shared" si="0"/>
        <v>62</v>
      </c>
      <c r="B67" s="389"/>
      <c r="C67" s="825" t="s">
        <v>1253</v>
      </c>
      <c r="D67" s="825" t="s">
        <v>82</v>
      </c>
      <c r="E67" s="826"/>
      <c r="F67" s="825">
        <v>204.41900000000001</v>
      </c>
      <c r="G67" s="825"/>
      <c r="H67" s="825">
        <v>2</v>
      </c>
      <c r="I67" s="825">
        <v>1</v>
      </c>
      <c r="J67" s="825"/>
      <c r="K67" s="825"/>
      <c r="L67" s="394"/>
      <c r="M67" s="825">
        <v>35.283000000000001</v>
      </c>
      <c r="N67" s="394"/>
      <c r="O67" s="394"/>
      <c r="P67" s="394"/>
      <c r="Q67" s="394"/>
    </row>
    <row r="68" spans="1:17" ht="15.75" customHeight="1">
      <c r="A68" s="389">
        <f t="shared" si="0"/>
        <v>63</v>
      </c>
      <c r="B68" s="389"/>
      <c r="C68" s="825" t="s">
        <v>1254</v>
      </c>
      <c r="D68" s="825" t="s">
        <v>82</v>
      </c>
      <c r="E68" s="826"/>
      <c r="F68" s="825">
        <v>211.05699999999999</v>
      </c>
      <c r="G68" s="825"/>
      <c r="H68" s="825">
        <v>4</v>
      </c>
      <c r="I68" s="825">
        <v>1</v>
      </c>
      <c r="J68" s="825"/>
      <c r="K68" s="825"/>
      <c r="L68" s="394"/>
      <c r="M68" s="825">
        <v>89.486999999999995</v>
      </c>
      <c r="N68" s="394"/>
      <c r="O68" s="394"/>
      <c r="P68" s="394"/>
      <c r="Q68" s="394"/>
    </row>
    <row r="69" spans="1:17" ht="15.75" customHeight="1">
      <c r="A69" s="389">
        <f t="shared" si="0"/>
        <v>64</v>
      </c>
      <c r="B69" s="389"/>
      <c r="C69" s="825" t="s">
        <v>1255</v>
      </c>
      <c r="D69" s="825" t="s">
        <v>64</v>
      </c>
      <c r="E69" s="826"/>
      <c r="F69" s="825">
        <v>196.91900000000001</v>
      </c>
      <c r="G69" s="825">
        <v>1</v>
      </c>
      <c r="H69" s="825"/>
      <c r="I69" s="825"/>
      <c r="J69" s="825"/>
      <c r="K69" s="825"/>
      <c r="L69" s="394"/>
      <c r="M69" s="825">
        <v>4.2750000000000004</v>
      </c>
      <c r="N69" s="394"/>
      <c r="O69" s="394"/>
      <c r="P69" s="394"/>
      <c r="Q69" s="394"/>
    </row>
    <row r="70" spans="1:17" ht="15.75" customHeight="1">
      <c r="A70" s="389">
        <f t="shared" si="0"/>
        <v>65</v>
      </c>
      <c r="B70" s="389"/>
      <c r="C70" s="825" t="s">
        <v>1256</v>
      </c>
      <c r="D70" s="825" t="s">
        <v>270</v>
      </c>
      <c r="E70" s="826"/>
      <c r="F70" s="825">
        <v>197.874</v>
      </c>
      <c r="G70" s="825">
        <v>4</v>
      </c>
      <c r="H70" s="825">
        <v>3</v>
      </c>
      <c r="I70" s="825">
        <v>3</v>
      </c>
      <c r="J70" s="825">
        <v>3</v>
      </c>
      <c r="K70" s="825"/>
      <c r="L70" s="394"/>
      <c r="M70" s="825">
        <v>147.9</v>
      </c>
      <c r="N70" s="394"/>
      <c r="O70" s="394"/>
      <c r="P70" s="394"/>
      <c r="Q70" s="394"/>
    </row>
    <row r="71" spans="1:17" ht="15.75" customHeight="1">
      <c r="A71" s="389">
        <f t="shared" si="0"/>
        <v>66</v>
      </c>
      <c r="B71" s="389"/>
      <c r="C71" s="825" t="s">
        <v>1257</v>
      </c>
      <c r="D71" s="825" t="s">
        <v>270</v>
      </c>
      <c r="E71" s="826"/>
      <c r="F71" s="825">
        <v>196.16900000000001</v>
      </c>
      <c r="G71" s="825">
        <v>4</v>
      </c>
      <c r="H71" s="825">
        <v>4</v>
      </c>
      <c r="I71" s="825">
        <v>4</v>
      </c>
      <c r="J71" s="825">
        <v>4</v>
      </c>
      <c r="K71" s="825"/>
      <c r="L71" s="394"/>
      <c r="M71" s="825"/>
      <c r="N71" s="394"/>
      <c r="O71" s="394"/>
      <c r="P71" s="394"/>
      <c r="Q71" s="394"/>
    </row>
    <row r="72" spans="1:17" ht="15.75" customHeight="1">
      <c r="A72" s="389">
        <f t="shared" si="0"/>
        <v>67</v>
      </c>
      <c r="B72" s="389"/>
      <c r="C72" s="825" t="s">
        <v>1258</v>
      </c>
      <c r="D72" s="825" t="s">
        <v>64</v>
      </c>
      <c r="E72" s="826"/>
      <c r="F72" s="825">
        <v>194.33600000000001</v>
      </c>
      <c r="G72" s="825"/>
      <c r="H72" s="825">
        <v>1</v>
      </c>
      <c r="I72" s="825">
        <v>1</v>
      </c>
      <c r="J72" s="825"/>
      <c r="K72" s="825"/>
      <c r="L72" s="394"/>
      <c r="M72" s="825">
        <v>163.29499999999999</v>
      </c>
      <c r="N72" s="394"/>
      <c r="O72" s="394"/>
      <c r="P72" s="394"/>
      <c r="Q72" s="394"/>
    </row>
    <row r="73" spans="1:17" ht="15.75" customHeight="1">
      <c r="A73" s="389">
        <f t="shared" si="0"/>
        <v>68</v>
      </c>
      <c r="B73" s="389"/>
      <c r="C73" s="825" t="s">
        <v>1259</v>
      </c>
      <c r="D73" s="825" t="s">
        <v>64</v>
      </c>
      <c r="E73" s="826"/>
      <c r="F73" s="825">
        <v>204.39</v>
      </c>
      <c r="G73" s="825"/>
      <c r="H73" s="825">
        <v>2</v>
      </c>
      <c r="I73" s="825">
        <v>3</v>
      </c>
      <c r="J73" s="825"/>
      <c r="K73" s="825"/>
      <c r="L73" s="394"/>
      <c r="M73" s="825">
        <v>120.131</v>
      </c>
      <c r="N73" s="394"/>
      <c r="O73" s="394"/>
      <c r="P73" s="394"/>
      <c r="Q73" s="394"/>
    </row>
    <row r="74" spans="1:17" ht="15.75" customHeight="1">
      <c r="A74" s="389">
        <f t="shared" si="0"/>
        <v>69</v>
      </c>
      <c r="B74" s="389"/>
      <c r="C74" s="825" t="s">
        <v>1260</v>
      </c>
      <c r="D74" s="825" t="s">
        <v>82</v>
      </c>
      <c r="E74" s="826"/>
      <c r="F74" s="825">
        <v>199.98500000000001</v>
      </c>
      <c r="G74" s="825"/>
      <c r="H74" s="825"/>
      <c r="I74" s="825"/>
      <c r="J74" s="825"/>
      <c r="K74" s="825"/>
      <c r="L74" s="394"/>
      <c r="M74" s="825">
        <v>96.397999999999996</v>
      </c>
      <c r="N74" s="394"/>
      <c r="O74" s="394"/>
      <c r="P74" s="394"/>
      <c r="Q74" s="394"/>
    </row>
    <row r="75" spans="1:17" ht="15.75" customHeight="1">
      <c r="A75" s="389">
        <f t="shared" si="0"/>
        <v>70</v>
      </c>
      <c r="B75" s="389"/>
      <c r="C75" s="825" t="s">
        <v>1261</v>
      </c>
      <c r="D75" s="825" t="s">
        <v>270</v>
      </c>
      <c r="E75" s="826"/>
      <c r="F75" s="825">
        <v>211.69399999999999</v>
      </c>
      <c r="G75" s="825">
        <v>3</v>
      </c>
      <c r="H75" s="825">
        <v>2</v>
      </c>
      <c r="I75" s="825"/>
      <c r="J75" s="825"/>
      <c r="K75" s="825"/>
      <c r="L75" s="394"/>
      <c r="M75" s="825">
        <v>144.13499999999999</v>
      </c>
      <c r="N75" s="394"/>
      <c r="O75" s="394"/>
      <c r="P75" s="394"/>
      <c r="Q75" s="394"/>
    </row>
    <row r="76" spans="1:17" ht="15.75" customHeight="1">
      <c r="A76" s="389">
        <f t="shared" si="0"/>
        <v>71</v>
      </c>
      <c r="B76" s="389"/>
      <c r="C76" s="825" t="s">
        <v>1262</v>
      </c>
      <c r="D76" s="825" t="s">
        <v>270</v>
      </c>
      <c r="E76" s="826"/>
      <c r="F76" s="825">
        <v>215.13900000000001</v>
      </c>
      <c r="G76" s="825">
        <v>2</v>
      </c>
      <c r="H76" s="825"/>
      <c r="I76" s="825"/>
      <c r="J76" s="825">
        <v>2</v>
      </c>
      <c r="K76" s="825"/>
      <c r="L76" s="394"/>
      <c r="M76" s="825">
        <v>55.000999999999998</v>
      </c>
      <c r="N76" s="394"/>
      <c r="O76" s="394"/>
      <c r="P76" s="394"/>
      <c r="Q76" s="394"/>
    </row>
    <row r="77" spans="1:17" ht="15.75" customHeight="1">
      <c r="A77" s="389">
        <f t="shared" si="0"/>
        <v>72</v>
      </c>
      <c r="B77" s="389"/>
      <c r="C77" s="825" t="s">
        <v>1263</v>
      </c>
      <c r="D77" s="825" t="s">
        <v>82</v>
      </c>
      <c r="E77" s="826"/>
      <c r="F77" s="825">
        <v>232.988</v>
      </c>
      <c r="G77" s="825">
        <v>2</v>
      </c>
      <c r="H77" s="825"/>
      <c r="I77" s="825"/>
      <c r="J77" s="825">
        <v>1</v>
      </c>
      <c r="K77" s="825"/>
      <c r="L77" s="394"/>
      <c r="M77" s="825">
        <v>19.091000000000001</v>
      </c>
      <c r="N77" s="394"/>
      <c r="O77" s="394"/>
      <c r="P77" s="394"/>
      <c r="Q77" s="394"/>
    </row>
    <row r="78" spans="1:17" ht="15.75" customHeight="1">
      <c r="A78" s="389">
        <f t="shared" si="0"/>
        <v>73</v>
      </c>
      <c r="B78" s="389"/>
      <c r="C78" s="825" t="s">
        <v>1264</v>
      </c>
      <c r="D78" s="825" t="s">
        <v>64</v>
      </c>
      <c r="E78" s="826"/>
      <c r="F78" s="825">
        <v>226.69499999999999</v>
      </c>
      <c r="G78" s="825">
        <v>1</v>
      </c>
      <c r="H78" s="825"/>
      <c r="I78" s="825"/>
      <c r="J78" s="825">
        <v>3</v>
      </c>
      <c r="K78" s="825"/>
      <c r="L78" s="394"/>
      <c r="M78" s="825">
        <v>125.85599999999999</v>
      </c>
      <c r="N78" s="394"/>
      <c r="O78" s="394"/>
      <c r="P78" s="394"/>
      <c r="Q78" s="394"/>
    </row>
    <row r="79" spans="1:17" ht="15.75" customHeight="1">
      <c r="A79" s="389">
        <f t="shared" ref="A79:A142" si="1">A78+1</f>
        <v>74</v>
      </c>
      <c r="B79" s="389"/>
      <c r="C79" s="825" t="s">
        <v>1265</v>
      </c>
      <c r="D79" s="825" t="s">
        <v>1266</v>
      </c>
      <c r="E79" s="826"/>
      <c r="F79" s="825">
        <v>230.16499999999999</v>
      </c>
      <c r="G79" s="825">
        <v>1</v>
      </c>
      <c r="H79" s="825">
        <v>1</v>
      </c>
      <c r="I79" s="825">
        <v>1</v>
      </c>
      <c r="J79" s="825">
        <v>1</v>
      </c>
      <c r="K79" s="825"/>
      <c r="L79" s="394"/>
      <c r="M79" s="825"/>
      <c r="N79" s="394"/>
      <c r="O79" s="394"/>
      <c r="P79" s="394"/>
      <c r="Q79" s="394"/>
    </row>
    <row r="80" spans="1:17" ht="15.75" customHeight="1">
      <c r="A80" s="389">
        <f t="shared" si="1"/>
        <v>75</v>
      </c>
      <c r="B80" s="389"/>
      <c r="C80" s="825" t="s">
        <v>1267</v>
      </c>
      <c r="D80" s="825" t="s">
        <v>916</v>
      </c>
      <c r="E80" s="826"/>
      <c r="F80" s="825">
        <v>193.81399999999999</v>
      </c>
      <c r="G80" s="825">
        <v>3</v>
      </c>
      <c r="H80" s="825">
        <v>3</v>
      </c>
      <c r="I80" s="825">
        <v>4</v>
      </c>
      <c r="J80" s="825">
        <v>5</v>
      </c>
      <c r="K80" s="825"/>
      <c r="L80" s="394"/>
      <c r="M80" s="825">
        <v>101.29600000000001</v>
      </c>
      <c r="N80" s="394"/>
      <c r="O80" s="394"/>
      <c r="P80" s="394"/>
      <c r="Q80" s="394"/>
    </row>
    <row r="81" spans="1:17" ht="15.75" customHeight="1">
      <c r="A81" s="389">
        <f t="shared" si="1"/>
        <v>76</v>
      </c>
      <c r="B81" s="389"/>
      <c r="C81" s="825" t="s">
        <v>2075</v>
      </c>
      <c r="D81" s="825" t="s">
        <v>82</v>
      </c>
      <c r="E81" s="826"/>
      <c r="F81" s="825">
        <v>195.143</v>
      </c>
      <c r="G81" s="825">
        <v>1</v>
      </c>
      <c r="H81" s="825">
        <v>1</v>
      </c>
      <c r="I81" s="825"/>
      <c r="J81" s="825">
        <v>4</v>
      </c>
      <c r="K81" s="825"/>
      <c r="L81" s="394"/>
      <c r="M81" s="825">
        <v>14.984999999999999</v>
      </c>
      <c r="N81" s="394"/>
      <c r="O81" s="394"/>
      <c r="P81" s="394"/>
      <c r="Q81" s="394"/>
    </row>
    <row r="82" spans="1:17" ht="15.75" customHeight="1">
      <c r="A82" s="389">
        <f t="shared" si="1"/>
        <v>77</v>
      </c>
      <c r="B82" s="389"/>
      <c r="C82" s="825" t="s">
        <v>1268</v>
      </c>
      <c r="D82" s="825" t="s">
        <v>82</v>
      </c>
      <c r="E82" s="826"/>
      <c r="F82" s="825">
        <v>200.227</v>
      </c>
      <c r="G82" s="825"/>
      <c r="H82" s="825">
        <v>2</v>
      </c>
      <c r="I82" s="825">
        <v>1</v>
      </c>
      <c r="J82" s="825"/>
      <c r="K82" s="825"/>
      <c r="L82" s="394"/>
      <c r="M82" s="825">
        <v>6.8609999999999998</v>
      </c>
      <c r="N82" s="394"/>
      <c r="O82" s="394"/>
      <c r="P82" s="394"/>
      <c r="Q82" s="394"/>
    </row>
    <row r="83" spans="1:17" ht="15.75" customHeight="1">
      <c r="A83" s="389">
        <f t="shared" si="1"/>
        <v>78</v>
      </c>
      <c r="B83" s="389"/>
      <c r="C83" s="825" t="s">
        <v>1269</v>
      </c>
      <c r="D83" s="825" t="s">
        <v>82</v>
      </c>
      <c r="E83" s="826"/>
      <c r="F83" s="825">
        <v>186.708</v>
      </c>
      <c r="G83" s="825"/>
      <c r="H83" s="825">
        <v>1</v>
      </c>
      <c r="I83" s="825"/>
      <c r="J83" s="825"/>
      <c r="K83" s="825"/>
      <c r="L83" s="394"/>
      <c r="M83" s="825">
        <v>59.375999999999998</v>
      </c>
      <c r="N83" s="394"/>
      <c r="O83" s="394"/>
      <c r="P83" s="394"/>
      <c r="Q83" s="394"/>
    </row>
    <row r="84" spans="1:17" ht="15.75" customHeight="1">
      <c r="A84" s="389">
        <f t="shared" si="1"/>
        <v>79</v>
      </c>
      <c r="B84" s="389"/>
      <c r="C84" s="825" t="s">
        <v>1270</v>
      </c>
      <c r="D84" s="825" t="s">
        <v>64</v>
      </c>
      <c r="E84" s="826"/>
      <c r="F84" s="825">
        <v>188.58500000000001</v>
      </c>
      <c r="G84" s="825">
        <v>3</v>
      </c>
      <c r="H84" s="825"/>
      <c r="I84" s="825"/>
      <c r="J84" s="825">
        <v>1</v>
      </c>
      <c r="K84" s="825"/>
      <c r="L84" s="394"/>
      <c r="M84" s="825">
        <v>188.65</v>
      </c>
      <c r="N84" s="394"/>
      <c r="O84" s="394"/>
      <c r="P84" s="394"/>
      <c r="Q84" s="394"/>
    </row>
    <row r="85" spans="1:17" ht="15.75" customHeight="1">
      <c r="A85" s="389">
        <f t="shared" si="1"/>
        <v>80</v>
      </c>
      <c r="B85" s="389"/>
      <c r="C85" s="825" t="s">
        <v>1271</v>
      </c>
      <c r="D85" s="825" t="s">
        <v>82</v>
      </c>
      <c r="E85" s="826"/>
      <c r="F85" s="825">
        <v>200.905</v>
      </c>
      <c r="G85" s="825"/>
      <c r="H85" s="825">
        <v>4</v>
      </c>
      <c r="I85" s="825">
        <v>2</v>
      </c>
      <c r="J85" s="825"/>
      <c r="K85" s="825"/>
      <c r="L85" s="394"/>
      <c r="M85" s="825">
        <v>181.214</v>
      </c>
      <c r="N85" s="394"/>
      <c r="O85" s="394"/>
      <c r="P85" s="394"/>
      <c r="Q85" s="394"/>
    </row>
    <row r="86" spans="1:17" ht="15.75" customHeight="1">
      <c r="A86" s="389">
        <f t="shared" si="1"/>
        <v>81</v>
      </c>
      <c r="B86" s="389"/>
      <c r="C86" s="825" t="s">
        <v>1272</v>
      </c>
      <c r="D86" s="825" t="s">
        <v>270</v>
      </c>
      <c r="E86" s="826"/>
      <c r="F86" s="825">
        <v>214.608</v>
      </c>
      <c r="G86" s="825">
        <v>1</v>
      </c>
      <c r="H86" s="825">
        <v>2</v>
      </c>
      <c r="I86" s="825"/>
      <c r="J86" s="825"/>
      <c r="K86" s="825"/>
      <c r="L86" s="394"/>
      <c r="M86" s="825">
        <v>254.32499999999999</v>
      </c>
      <c r="N86" s="394"/>
      <c r="O86" s="394"/>
      <c r="P86" s="394"/>
      <c r="Q86" s="394"/>
    </row>
    <row r="87" spans="1:17" ht="15.75" customHeight="1">
      <c r="A87" s="389">
        <f t="shared" si="1"/>
        <v>82</v>
      </c>
      <c r="B87" s="389"/>
      <c r="C87" s="825" t="s">
        <v>1273</v>
      </c>
      <c r="D87" s="825" t="s">
        <v>270</v>
      </c>
      <c r="E87" s="829" t="s">
        <v>2480</v>
      </c>
      <c r="F87" s="825">
        <v>224.16</v>
      </c>
      <c r="G87" s="825">
        <v>2</v>
      </c>
      <c r="H87" s="825">
        <v>5</v>
      </c>
      <c r="I87" s="825">
        <v>1</v>
      </c>
      <c r="J87" s="825">
        <v>6</v>
      </c>
      <c r="K87" s="825"/>
      <c r="L87" s="394"/>
      <c r="M87" s="825">
        <v>47.37</v>
      </c>
      <c r="N87" s="394"/>
      <c r="O87" s="394"/>
      <c r="P87" s="394"/>
      <c r="Q87" s="394"/>
    </row>
    <row r="88" spans="1:17" ht="15.75" customHeight="1">
      <c r="A88" s="389">
        <f t="shared" si="1"/>
        <v>83</v>
      </c>
      <c r="B88" s="389"/>
      <c r="C88" s="825" t="s">
        <v>1274</v>
      </c>
      <c r="D88" s="825" t="s">
        <v>270</v>
      </c>
      <c r="E88" s="826"/>
      <c r="F88" s="825">
        <v>231.09</v>
      </c>
      <c r="G88" s="825">
        <v>1</v>
      </c>
      <c r="H88" s="825">
        <v>6</v>
      </c>
      <c r="I88" s="825">
        <v>1</v>
      </c>
      <c r="J88" s="825">
        <v>6</v>
      </c>
      <c r="K88" s="825"/>
      <c r="L88" s="394"/>
      <c r="M88" s="825">
        <v>54.06</v>
      </c>
      <c r="N88" s="394"/>
      <c r="O88" s="394"/>
      <c r="P88" s="394"/>
      <c r="Q88" s="394"/>
    </row>
    <row r="89" spans="1:17" ht="15.75" customHeight="1">
      <c r="A89" s="389">
        <f t="shared" si="1"/>
        <v>84</v>
      </c>
      <c r="B89" s="389"/>
      <c r="C89" s="825" t="s">
        <v>1275</v>
      </c>
      <c r="D89" s="825" t="s">
        <v>82</v>
      </c>
      <c r="E89" s="829" t="s">
        <v>2480</v>
      </c>
      <c r="F89" s="825">
        <v>227.988</v>
      </c>
      <c r="G89" s="825">
        <v>3</v>
      </c>
      <c r="H89" s="825"/>
      <c r="I89" s="825">
        <v>1</v>
      </c>
      <c r="J89" s="825">
        <v>4</v>
      </c>
      <c r="K89" s="825"/>
      <c r="L89" s="394"/>
      <c r="M89" s="825">
        <v>37.941000000000003</v>
      </c>
      <c r="N89" s="394"/>
      <c r="O89" s="394"/>
      <c r="P89" s="394"/>
      <c r="Q89" s="394"/>
    </row>
    <row r="90" spans="1:17" ht="15.75" customHeight="1">
      <c r="A90" s="389">
        <f t="shared" si="1"/>
        <v>85</v>
      </c>
      <c r="B90" s="389"/>
      <c r="C90" s="825" t="s">
        <v>1276</v>
      </c>
      <c r="D90" s="825" t="s">
        <v>64</v>
      </c>
      <c r="E90" s="826"/>
      <c r="F90" s="825">
        <v>215.595</v>
      </c>
      <c r="G90" s="825"/>
      <c r="H90" s="825">
        <v>1</v>
      </c>
      <c r="I90" s="825">
        <v>5</v>
      </c>
      <c r="J90" s="825"/>
      <c r="K90" s="825"/>
      <c r="L90" s="394"/>
      <c r="M90" s="825">
        <v>83.417000000000002</v>
      </c>
      <c r="N90" s="394"/>
      <c r="O90" s="394"/>
      <c r="P90" s="405"/>
      <c r="Q90" s="405"/>
    </row>
    <row r="91" spans="1:17" ht="15.75" customHeight="1">
      <c r="A91" s="389">
        <f t="shared" si="1"/>
        <v>86</v>
      </c>
      <c r="B91" s="389"/>
      <c r="C91" s="825" t="s">
        <v>1277</v>
      </c>
      <c r="D91" s="825" t="s">
        <v>82</v>
      </c>
      <c r="E91" s="826"/>
      <c r="F91" s="825">
        <v>191.98699999999999</v>
      </c>
      <c r="G91" s="825">
        <v>1</v>
      </c>
      <c r="H91" s="825"/>
      <c r="I91" s="825"/>
      <c r="J91" s="825"/>
      <c r="K91" s="825"/>
      <c r="L91" s="394"/>
      <c r="M91" s="825">
        <v>55.11</v>
      </c>
      <c r="N91" s="394"/>
      <c r="O91" s="394"/>
      <c r="P91" s="394"/>
      <c r="Q91" s="394"/>
    </row>
    <row r="92" spans="1:17" ht="15.75" customHeight="1">
      <c r="A92" s="389">
        <f t="shared" si="1"/>
        <v>87</v>
      </c>
      <c r="B92" s="389"/>
      <c r="C92" s="825" t="s">
        <v>2080</v>
      </c>
      <c r="D92" s="825" t="s">
        <v>54</v>
      </c>
      <c r="E92" s="827"/>
      <c r="F92" s="825">
        <v>188.345</v>
      </c>
      <c r="G92" s="825">
        <v>1</v>
      </c>
      <c r="H92" s="825"/>
      <c r="I92" s="825"/>
      <c r="J92" s="825">
        <v>1</v>
      </c>
      <c r="K92" s="825"/>
      <c r="L92" s="394"/>
      <c r="M92" s="825">
        <v>47.646000000000001</v>
      </c>
      <c r="N92" s="394"/>
      <c r="O92" s="394"/>
      <c r="P92" s="394"/>
      <c r="Q92" s="394"/>
    </row>
    <row r="93" spans="1:17" ht="15.75" customHeight="1">
      <c r="A93" s="389">
        <f t="shared" si="1"/>
        <v>88</v>
      </c>
      <c r="B93" s="389"/>
      <c r="C93" s="825" t="s">
        <v>2081</v>
      </c>
      <c r="D93" s="825" t="s">
        <v>270</v>
      </c>
      <c r="E93" s="827"/>
      <c r="F93" s="825">
        <v>185.16800000000001</v>
      </c>
      <c r="G93" s="825"/>
      <c r="H93" s="825"/>
      <c r="I93" s="825">
        <v>1</v>
      </c>
      <c r="J93" s="825"/>
      <c r="K93" s="825"/>
      <c r="L93" s="394"/>
      <c r="M93" s="825">
        <v>62.027999999999999</v>
      </c>
      <c r="N93" s="394"/>
      <c r="O93" s="394"/>
      <c r="P93" s="394"/>
      <c r="Q93" s="394"/>
    </row>
    <row r="94" spans="1:17" ht="15.75" customHeight="1">
      <c r="A94" s="389">
        <f t="shared" si="1"/>
        <v>89</v>
      </c>
      <c r="B94" s="389"/>
      <c r="C94" s="825" t="s">
        <v>2082</v>
      </c>
      <c r="D94" s="825" t="s">
        <v>54</v>
      </c>
      <c r="E94" s="827"/>
      <c r="F94" s="825">
        <v>193.792</v>
      </c>
      <c r="G94" s="825"/>
      <c r="H94" s="825"/>
      <c r="I94" s="825"/>
      <c r="J94" s="825"/>
      <c r="K94" s="825"/>
      <c r="L94" s="394"/>
      <c r="M94" s="825">
        <v>90.346000000000004</v>
      </c>
      <c r="N94" s="394"/>
      <c r="O94" s="394"/>
      <c r="P94" s="394"/>
      <c r="Q94" s="394"/>
    </row>
    <row r="95" spans="1:17" ht="15.75" customHeight="1">
      <c r="A95" s="389">
        <f t="shared" si="1"/>
        <v>90</v>
      </c>
      <c r="B95" s="389"/>
      <c r="C95" s="825" t="s">
        <v>2083</v>
      </c>
      <c r="D95" s="825" t="s">
        <v>64</v>
      </c>
      <c r="E95" s="827"/>
      <c r="F95" s="825">
        <v>186.21199999999999</v>
      </c>
      <c r="G95" s="825"/>
      <c r="H95" s="825"/>
      <c r="I95" s="825"/>
      <c r="J95" s="825"/>
      <c r="K95" s="825"/>
      <c r="L95" s="394"/>
      <c r="M95" s="825">
        <v>21.693999999999999</v>
      </c>
      <c r="N95" s="394"/>
      <c r="O95" s="394"/>
      <c r="P95" s="394"/>
      <c r="Q95" s="394"/>
    </row>
    <row r="96" spans="1:17" ht="15.75" customHeight="1">
      <c r="A96" s="389">
        <f t="shared" si="1"/>
        <v>91</v>
      </c>
      <c r="B96" s="389"/>
      <c r="C96" s="825" t="s">
        <v>2084</v>
      </c>
      <c r="D96" s="825" t="s">
        <v>82</v>
      </c>
      <c r="E96" s="827"/>
      <c r="F96" s="825">
        <v>187.91</v>
      </c>
      <c r="G96" s="825"/>
      <c r="H96" s="825"/>
      <c r="I96" s="825"/>
      <c r="J96" s="825">
        <v>1</v>
      </c>
      <c r="K96" s="825"/>
      <c r="L96" s="394"/>
      <c r="M96" s="825">
        <v>65.361000000000004</v>
      </c>
      <c r="N96" s="394"/>
      <c r="O96" s="394"/>
      <c r="P96" s="394"/>
      <c r="Q96" s="394"/>
    </row>
    <row r="97" spans="1:17" ht="15.75" customHeight="1">
      <c r="A97" s="389">
        <f t="shared" si="1"/>
        <v>92</v>
      </c>
      <c r="B97" s="389"/>
      <c r="C97" s="825" t="s">
        <v>2085</v>
      </c>
      <c r="D97" s="825" t="s">
        <v>54</v>
      </c>
      <c r="E97" s="827"/>
      <c r="F97" s="825">
        <v>190.63399999999999</v>
      </c>
      <c r="G97" s="825">
        <v>1</v>
      </c>
      <c r="H97" s="825"/>
      <c r="I97" s="825"/>
      <c r="J97" s="825"/>
      <c r="K97" s="825"/>
      <c r="L97" s="394"/>
      <c r="M97" s="825">
        <v>134.11799999999999</v>
      </c>
      <c r="N97" s="394"/>
      <c r="O97" s="394"/>
      <c r="P97" s="394"/>
      <c r="Q97" s="394"/>
    </row>
    <row r="98" spans="1:17" ht="15.75" customHeight="1">
      <c r="A98" s="389">
        <f t="shared" si="1"/>
        <v>93</v>
      </c>
      <c r="B98" s="389"/>
      <c r="C98" s="825" t="s">
        <v>2086</v>
      </c>
      <c r="D98" s="825" t="s">
        <v>64</v>
      </c>
      <c r="E98" s="827"/>
      <c r="F98" s="825">
        <v>190.55</v>
      </c>
      <c r="G98" s="825"/>
      <c r="H98" s="825"/>
      <c r="I98" s="825"/>
      <c r="J98" s="825"/>
      <c r="K98" s="70"/>
      <c r="L98" s="394"/>
      <c r="M98" s="825">
        <v>52.112000000000002</v>
      </c>
      <c r="N98" s="394"/>
      <c r="O98" s="394"/>
      <c r="P98" s="394"/>
      <c r="Q98" s="394"/>
    </row>
    <row r="99" spans="1:17" ht="15.75" customHeight="1">
      <c r="A99" s="389">
        <f t="shared" si="1"/>
        <v>94</v>
      </c>
      <c r="B99" s="389"/>
      <c r="C99" s="825" t="s">
        <v>2089</v>
      </c>
      <c r="D99" s="825" t="s">
        <v>64</v>
      </c>
      <c r="E99" s="829">
        <v>-0.3</v>
      </c>
      <c r="F99" s="825">
        <v>212.98</v>
      </c>
      <c r="G99" s="825">
        <v>2</v>
      </c>
      <c r="H99" s="825">
        <v>2</v>
      </c>
      <c r="I99" s="825"/>
      <c r="J99" s="825"/>
      <c r="K99" s="825"/>
      <c r="L99" s="394"/>
      <c r="M99" s="825">
        <v>160.976</v>
      </c>
      <c r="N99" s="394"/>
      <c r="O99" s="394"/>
      <c r="P99" s="394"/>
      <c r="Q99" s="394"/>
    </row>
    <row r="100" spans="1:17" ht="15.75" customHeight="1">
      <c r="A100" s="389">
        <f t="shared" si="1"/>
        <v>95</v>
      </c>
      <c r="B100" s="389"/>
      <c r="C100" s="825" t="s">
        <v>1278</v>
      </c>
      <c r="D100" s="825" t="s">
        <v>54</v>
      </c>
      <c r="E100" s="827"/>
      <c r="F100" s="825">
        <v>209.64</v>
      </c>
      <c r="G100" s="825"/>
      <c r="H100" s="825">
        <v>2</v>
      </c>
      <c r="I100" s="825"/>
      <c r="J100" s="825"/>
      <c r="K100" s="825"/>
      <c r="L100" s="394"/>
      <c r="M100" s="825">
        <v>228.01900000000001</v>
      </c>
      <c r="N100" s="394"/>
      <c r="O100" s="394"/>
      <c r="P100" s="394"/>
      <c r="Q100" s="394"/>
    </row>
    <row r="101" spans="1:17" ht="15.75" customHeight="1">
      <c r="A101" s="389">
        <f t="shared" si="1"/>
        <v>96</v>
      </c>
      <c r="B101" s="389"/>
      <c r="C101" s="825" t="s">
        <v>2090</v>
      </c>
      <c r="D101" s="825" t="s">
        <v>309</v>
      </c>
      <c r="E101" s="827"/>
      <c r="F101" s="825">
        <v>198.56100000000001</v>
      </c>
      <c r="G101" s="825"/>
      <c r="H101" s="825"/>
      <c r="I101" s="825"/>
      <c r="J101" s="825"/>
      <c r="K101" s="825"/>
      <c r="L101" s="394"/>
      <c r="M101" s="825">
        <v>79.968000000000004</v>
      </c>
      <c r="N101" s="394"/>
      <c r="O101" s="394"/>
      <c r="P101" s="394"/>
      <c r="Q101" s="394"/>
    </row>
    <row r="102" spans="1:17" ht="15" customHeight="1">
      <c r="A102" s="389">
        <f t="shared" si="1"/>
        <v>97</v>
      </c>
      <c r="B102" s="389"/>
      <c r="C102" s="825" t="s">
        <v>2091</v>
      </c>
      <c r="D102" s="825" t="s">
        <v>64</v>
      </c>
      <c r="E102" s="827"/>
      <c r="F102" s="825">
        <v>193.60400000000001</v>
      </c>
      <c r="G102" s="825">
        <v>1</v>
      </c>
      <c r="H102" s="825">
        <v>1</v>
      </c>
      <c r="I102" s="825"/>
      <c r="J102" s="825"/>
      <c r="K102" s="825"/>
      <c r="L102" s="409"/>
      <c r="M102" s="825">
        <v>180.464</v>
      </c>
      <c r="N102" s="397"/>
      <c r="O102" s="397"/>
      <c r="P102" s="397"/>
      <c r="Q102" s="397"/>
    </row>
    <row r="103" spans="1:17" ht="15" customHeight="1">
      <c r="A103" s="389">
        <f t="shared" si="1"/>
        <v>98</v>
      </c>
      <c r="B103" s="409"/>
      <c r="C103" s="825" t="s">
        <v>704</v>
      </c>
      <c r="D103" s="825" t="s">
        <v>82</v>
      </c>
      <c r="E103" s="827"/>
      <c r="F103" s="825">
        <v>186.70699999999999</v>
      </c>
      <c r="G103" s="825"/>
      <c r="H103" s="825"/>
      <c r="I103" s="825"/>
      <c r="J103" s="825"/>
      <c r="K103" s="825"/>
      <c r="L103" s="409"/>
      <c r="M103" s="825">
        <v>18.704000000000001</v>
      </c>
      <c r="N103" s="397"/>
      <c r="O103" s="397"/>
      <c r="P103" s="397"/>
      <c r="Q103" s="397"/>
    </row>
    <row r="104" spans="1:17" ht="15" customHeight="1">
      <c r="A104" s="389">
        <f t="shared" si="1"/>
        <v>99</v>
      </c>
      <c r="B104" s="409"/>
      <c r="C104" s="825" t="s">
        <v>2094</v>
      </c>
      <c r="D104" s="825" t="s">
        <v>270</v>
      </c>
      <c r="E104" s="827"/>
      <c r="F104" s="825">
        <v>192.96</v>
      </c>
      <c r="G104" s="825">
        <v>3</v>
      </c>
      <c r="H104" s="825">
        <v>3</v>
      </c>
      <c r="I104" s="825">
        <v>3</v>
      </c>
      <c r="J104" s="825">
        <v>3</v>
      </c>
      <c r="K104" s="825"/>
      <c r="L104" s="409"/>
      <c r="M104" s="825"/>
      <c r="N104" s="397"/>
      <c r="O104" s="397"/>
      <c r="P104" s="397"/>
      <c r="Q104" s="397"/>
    </row>
    <row r="105" spans="1:17" ht="15" customHeight="1">
      <c r="A105" s="389">
        <f t="shared" si="1"/>
        <v>100</v>
      </c>
      <c r="B105" s="409"/>
      <c r="C105" s="825" t="s">
        <v>2095</v>
      </c>
      <c r="D105" s="825" t="s">
        <v>82</v>
      </c>
      <c r="E105" s="827"/>
      <c r="F105" s="825">
        <v>199.667</v>
      </c>
      <c r="G105" s="825">
        <v>1</v>
      </c>
      <c r="H105" s="825">
        <v>2</v>
      </c>
      <c r="I105" s="825">
        <v>1</v>
      </c>
      <c r="J105" s="825"/>
      <c r="K105" s="825"/>
      <c r="L105" s="409"/>
      <c r="M105" s="825">
        <v>71.277000000000001</v>
      </c>
      <c r="N105" s="394"/>
      <c r="O105" s="394"/>
      <c r="P105" s="394"/>
      <c r="Q105" s="394"/>
    </row>
    <row r="106" spans="1:17" ht="15" customHeight="1">
      <c r="A106" s="389">
        <f t="shared" si="1"/>
        <v>101</v>
      </c>
      <c r="B106" s="409"/>
      <c r="C106" s="825" t="s">
        <v>2096</v>
      </c>
      <c r="D106" s="825" t="s">
        <v>270</v>
      </c>
      <c r="E106" s="827"/>
      <c r="F106" s="825">
        <v>191.583</v>
      </c>
      <c r="G106" s="825"/>
      <c r="H106" s="825"/>
      <c r="I106" s="825"/>
      <c r="J106" s="825">
        <v>1</v>
      </c>
      <c r="K106" s="825"/>
      <c r="L106" s="409"/>
      <c r="M106" s="825">
        <v>24.207999999999998</v>
      </c>
      <c r="N106" s="394"/>
      <c r="O106" s="394"/>
      <c r="P106" s="394"/>
      <c r="Q106" s="394"/>
    </row>
    <row r="107" spans="1:17" ht="15" customHeight="1">
      <c r="A107" s="389">
        <f t="shared" si="1"/>
        <v>102</v>
      </c>
      <c r="B107" s="409"/>
      <c r="C107" s="825" t="s">
        <v>2097</v>
      </c>
      <c r="D107" s="825" t="s">
        <v>82</v>
      </c>
      <c r="E107" s="827"/>
      <c r="F107" s="825">
        <v>188.887</v>
      </c>
      <c r="G107" s="825">
        <v>1</v>
      </c>
      <c r="H107" s="825"/>
      <c r="I107" s="825"/>
      <c r="J107" s="825"/>
      <c r="K107" s="825"/>
      <c r="L107" s="409"/>
      <c r="M107" s="825">
        <v>171.00800000000001</v>
      </c>
      <c r="N107" s="394"/>
      <c r="O107" s="394"/>
      <c r="P107" s="394"/>
      <c r="Q107" s="394"/>
    </row>
    <row r="108" spans="1:17" ht="15" customHeight="1">
      <c r="A108" s="389">
        <f t="shared" si="1"/>
        <v>103</v>
      </c>
      <c r="B108" s="409"/>
      <c r="C108" s="825" t="s">
        <v>2411</v>
      </c>
      <c r="D108" s="825" t="s">
        <v>64</v>
      </c>
      <c r="E108" s="827"/>
      <c r="F108" s="825">
        <v>197.97499999999999</v>
      </c>
      <c r="G108" s="825"/>
      <c r="H108" s="825">
        <v>2</v>
      </c>
      <c r="I108" s="825"/>
      <c r="J108" s="825"/>
      <c r="K108" s="825"/>
      <c r="L108" s="409"/>
      <c r="M108" s="825">
        <v>11.532999999999999</v>
      </c>
      <c r="N108" s="394"/>
      <c r="O108" s="394"/>
      <c r="P108" s="394"/>
      <c r="Q108" s="394"/>
    </row>
    <row r="109" spans="1:17" ht="15" customHeight="1">
      <c r="A109" s="389">
        <f t="shared" si="1"/>
        <v>104</v>
      </c>
      <c r="B109" s="409"/>
      <c r="C109" s="825" t="s">
        <v>2412</v>
      </c>
      <c r="D109" s="825" t="s">
        <v>82</v>
      </c>
      <c r="E109" s="827"/>
      <c r="F109" s="825">
        <v>192.965</v>
      </c>
      <c r="G109" s="825">
        <v>3</v>
      </c>
      <c r="H109" s="825">
        <v>2</v>
      </c>
      <c r="I109" s="825"/>
      <c r="J109" s="825">
        <v>1</v>
      </c>
      <c r="K109" s="825"/>
      <c r="L109" s="409"/>
      <c r="M109" s="825"/>
      <c r="N109" s="394"/>
      <c r="O109" s="394"/>
      <c r="P109" s="394"/>
      <c r="Q109" s="394"/>
    </row>
    <row r="110" spans="1:17" ht="15" customHeight="1">
      <c r="A110" s="389">
        <f t="shared" si="1"/>
        <v>105</v>
      </c>
      <c r="B110" s="409"/>
      <c r="C110" s="825" t="s">
        <v>2414</v>
      </c>
      <c r="D110" s="825" t="s">
        <v>270</v>
      </c>
      <c r="E110" s="827"/>
      <c r="F110" s="825">
        <v>190.999</v>
      </c>
      <c r="G110" s="825"/>
      <c r="H110" s="825"/>
      <c r="I110" s="825"/>
      <c r="J110" s="825"/>
      <c r="K110" s="825"/>
      <c r="L110" s="409"/>
      <c r="M110" s="825">
        <v>48.832000000000001</v>
      </c>
      <c r="N110" s="394"/>
      <c r="O110" s="394"/>
      <c r="P110" s="394"/>
      <c r="Q110" s="394"/>
    </row>
    <row r="111" spans="1:17" ht="15" customHeight="1">
      <c r="A111" s="389">
        <f t="shared" si="1"/>
        <v>106</v>
      </c>
      <c r="B111" s="409"/>
      <c r="C111" s="825" t="s">
        <v>1103</v>
      </c>
      <c r="D111" s="825" t="s">
        <v>517</v>
      </c>
      <c r="E111" s="827"/>
      <c r="F111" s="825">
        <v>214.154</v>
      </c>
      <c r="G111" s="825">
        <v>2</v>
      </c>
      <c r="H111" s="825"/>
      <c r="I111" s="825"/>
      <c r="J111" s="825">
        <v>4</v>
      </c>
      <c r="K111" s="825"/>
      <c r="L111" s="394"/>
      <c r="M111" s="825">
        <v>222.53299999999999</v>
      </c>
      <c r="N111" s="394"/>
      <c r="O111" s="394"/>
      <c r="P111" s="405"/>
      <c r="Q111" s="405"/>
    </row>
    <row r="112" spans="1:17" ht="15" customHeight="1">
      <c r="A112" s="389">
        <f t="shared" si="1"/>
        <v>107</v>
      </c>
      <c r="B112" s="409"/>
      <c r="C112" s="394" t="s">
        <v>873</v>
      </c>
      <c r="D112" s="394" t="s">
        <v>82</v>
      </c>
      <c r="E112" s="394"/>
      <c r="F112" s="832"/>
      <c r="G112" s="396">
        <v>0</v>
      </c>
      <c r="H112" s="396">
        <v>0</v>
      </c>
      <c r="I112" s="396">
        <v>0</v>
      </c>
      <c r="J112" s="396">
        <v>0</v>
      </c>
      <c r="K112" s="407">
        <v>352.48</v>
      </c>
      <c r="L112" s="394"/>
      <c r="M112" s="407">
        <v>200.16</v>
      </c>
      <c r="N112" s="394"/>
      <c r="O112" s="422"/>
      <c r="P112" s="394" t="s">
        <v>1280</v>
      </c>
      <c r="Q112" s="394" t="s">
        <v>279</v>
      </c>
    </row>
    <row r="113" spans="1:17" ht="15" customHeight="1">
      <c r="A113" s="389">
        <f t="shared" si="1"/>
        <v>108</v>
      </c>
      <c r="B113" s="411" t="s">
        <v>1141</v>
      </c>
      <c r="C113" s="394" t="s">
        <v>1112</v>
      </c>
      <c r="D113" s="394" t="s">
        <v>82</v>
      </c>
      <c r="E113" s="394"/>
      <c r="F113" s="832"/>
      <c r="G113" s="396">
        <v>1</v>
      </c>
      <c r="H113" s="396">
        <v>1</v>
      </c>
      <c r="I113" s="396">
        <v>0</v>
      </c>
      <c r="J113" s="396">
        <v>0</v>
      </c>
      <c r="K113" s="407">
        <v>492.78</v>
      </c>
      <c r="L113" s="394"/>
      <c r="M113" s="407">
        <v>226.416</v>
      </c>
      <c r="N113" s="394"/>
      <c r="O113" s="422"/>
      <c r="P113" s="394"/>
      <c r="Q113" s="394"/>
    </row>
    <row r="114" spans="1:17" ht="15" customHeight="1">
      <c r="A114" s="389">
        <f t="shared" si="1"/>
        <v>109</v>
      </c>
      <c r="B114" s="411" t="s">
        <v>1141</v>
      </c>
      <c r="C114" s="394" t="s">
        <v>1109</v>
      </c>
      <c r="D114" s="394" t="s">
        <v>82</v>
      </c>
      <c r="E114" s="394"/>
      <c r="F114" s="832"/>
      <c r="G114" s="396">
        <v>2</v>
      </c>
      <c r="H114" s="396">
        <v>0</v>
      </c>
      <c r="I114" s="396">
        <v>0</v>
      </c>
      <c r="J114" s="396">
        <v>2</v>
      </c>
      <c r="K114" s="407">
        <v>151.19999999999999</v>
      </c>
      <c r="L114" s="394"/>
      <c r="M114" s="407">
        <v>77.103999999999999</v>
      </c>
      <c r="N114" s="394"/>
      <c r="O114" s="422"/>
      <c r="P114" s="394"/>
      <c r="Q114" s="394"/>
    </row>
    <row r="115" spans="1:17" ht="15" customHeight="1">
      <c r="A115" s="389">
        <f t="shared" si="1"/>
        <v>110</v>
      </c>
      <c r="B115" s="411" t="s">
        <v>1141</v>
      </c>
      <c r="C115" s="394" t="s">
        <v>1110</v>
      </c>
      <c r="D115" s="394" t="s">
        <v>82</v>
      </c>
      <c r="E115" s="415">
        <v>-0.4</v>
      </c>
      <c r="F115" s="832"/>
      <c r="G115" s="396">
        <v>1</v>
      </c>
      <c r="H115" s="833">
        <v>4</v>
      </c>
      <c r="I115" s="396">
        <v>0</v>
      </c>
      <c r="J115" s="396">
        <v>0</v>
      </c>
      <c r="K115" s="407">
        <v>243.1</v>
      </c>
      <c r="L115" s="394"/>
      <c r="M115" s="407">
        <v>88.432000000000002</v>
      </c>
      <c r="N115" s="394"/>
      <c r="O115" s="422"/>
      <c r="P115" s="394"/>
      <c r="Q115" s="394"/>
    </row>
    <row r="116" spans="1:17" ht="15" customHeight="1">
      <c r="A116" s="389">
        <f t="shared" si="1"/>
        <v>111</v>
      </c>
      <c r="B116" s="411" t="s">
        <v>1141</v>
      </c>
      <c r="C116" s="394" t="s">
        <v>1111</v>
      </c>
      <c r="D116" s="394" t="s">
        <v>54</v>
      </c>
      <c r="E116" s="834"/>
      <c r="F116" s="832"/>
      <c r="G116" s="396">
        <v>0</v>
      </c>
      <c r="H116" s="396">
        <v>0</v>
      </c>
      <c r="I116" s="396">
        <v>4</v>
      </c>
      <c r="J116" s="396">
        <v>4</v>
      </c>
      <c r="K116" s="407">
        <v>214.88</v>
      </c>
      <c r="L116" s="394"/>
      <c r="M116" s="407">
        <v>156.03200000000001</v>
      </c>
      <c r="N116" s="394"/>
      <c r="O116" s="422"/>
      <c r="P116" s="394"/>
      <c r="Q116" s="394"/>
    </row>
    <row r="117" spans="1:17" ht="15" customHeight="1">
      <c r="A117" s="389">
        <f t="shared" si="1"/>
        <v>112</v>
      </c>
      <c r="B117" s="411" t="s">
        <v>1141</v>
      </c>
      <c r="C117" s="394" t="s">
        <v>1100</v>
      </c>
      <c r="D117" s="394" t="s">
        <v>270</v>
      </c>
      <c r="E117" s="834"/>
      <c r="F117" s="832"/>
      <c r="G117" s="396">
        <v>3</v>
      </c>
      <c r="H117" s="396">
        <v>1</v>
      </c>
      <c r="I117" s="396">
        <v>0</v>
      </c>
      <c r="J117" s="396">
        <v>0</v>
      </c>
      <c r="K117" s="407">
        <v>645.745</v>
      </c>
      <c r="L117" s="394"/>
      <c r="M117" s="407">
        <v>359.69600000000003</v>
      </c>
      <c r="N117" s="394"/>
      <c r="O117" s="422"/>
      <c r="P117" s="394"/>
      <c r="Q117" s="394"/>
    </row>
    <row r="118" spans="1:17" ht="15" customHeight="1">
      <c r="A118" s="389">
        <f t="shared" si="1"/>
        <v>113</v>
      </c>
      <c r="B118" s="411" t="s">
        <v>1141</v>
      </c>
      <c r="C118" s="394" t="s">
        <v>1099</v>
      </c>
      <c r="D118" s="394" t="s">
        <v>64</v>
      </c>
      <c r="E118" s="834"/>
      <c r="F118" s="832"/>
      <c r="G118" s="396">
        <v>1</v>
      </c>
      <c r="H118" s="396">
        <v>0</v>
      </c>
      <c r="I118" s="396">
        <v>1</v>
      </c>
      <c r="J118" s="396">
        <v>3</v>
      </c>
      <c r="K118" s="407">
        <v>265.79899999999998</v>
      </c>
      <c r="L118" s="394"/>
      <c r="M118" s="407">
        <v>78.224999999999994</v>
      </c>
      <c r="N118" s="394"/>
      <c r="O118" s="422"/>
      <c r="P118" s="394"/>
      <c r="Q118" s="394"/>
    </row>
    <row r="119" spans="1:17" ht="15" customHeight="1">
      <c r="A119" s="389">
        <f t="shared" si="1"/>
        <v>114</v>
      </c>
      <c r="B119" s="411" t="s">
        <v>1141</v>
      </c>
      <c r="C119" s="394" t="s">
        <v>1095</v>
      </c>
      <c r="D119" s="394" t="s">
        <v>486</v>
      </c>
      <c r="E119" s="834"/>
      <c r="F119" s="832"/>
      <c r="G119" s="396">
        <v>0</v>
      </c>
      <c r="H119" s="396">
        <v>0</v>
      </c>
      <c r="I119" s="396">
        <v>2</v>
      </c>
      <c r="J119" s="396">
        <v>1</v>
      </c>
      <c r="K119" s="407">
        <v>564.39400000000001</v>
      </c>
      <c r="L119" s="394"/>
      <c r="M119" s="407">
        <v>359.68200000000002</v>
      </c>
      <c r="N119" s="394"/>
      <c r="O119" s="424">
        <v>45289</v>
      </c>
      <c r="P119" s="835"/>
      <c r="Q119" s="835"/>
    </row>
    <row r="120" spans="1:17" ht="15" customHeight="1">
      <c r="A120" s="389">
        <f t="shared" si="1"/>
        <v>115</v>
      </c>
      <c r="B120" s="411" t="s">
        <v>1141</v>
      </c>
      <c r="C120" s="394" t="s">
        <v>1084</v>
      </c>
      <c r="D120" s="394" t="s">
        <v>64</v>
      </c>
      <c r="E120" s="415">
        <v>0.3</v>
      </c>
      <c r="F120" s="832"/>
      <c r="G120" s="396">
        <v>2</v>
      </c>
      <c r="H120" s="396">
        <v>0</v>
      </c>
      <c r="I120" s="396">
        <v>2</v>
      </c>
      <c r="J120" s="396">
        <v>3</v>
      </c>
      <c r="K120" s="407">
        <v>256.233</v>
      </c>
      <c r="L120" s="394"/>
      <c r="M120" s="407">
        <v>50.319000000000003</v>
      </c>
      <c r="N120" s="394"/>
      <c r="O120" s="422"/>
      <c r="P120" s="394"/>
      <c r="Q120" s="394"/>
    </row>
    <row r="121" spans="1:17" ht="15" customHeight="1">
      <c r="A121" s="389">
        <f t="shared" si="1"/>
        <v>116</v>
      </c>
      <c r="B121" s="411" t="s">
        <v>1141</v>
      </c>
      <c r="C121" s="394" t="s">
        <v>1078</v>
      </c>
      <c r="D121" s="394" t="s">
        <v>270</v>
      </c>
      <c r="E121" s="834"/>
      <c r="F121" s="832"/>
      <c r="G121" s="396">
        <v>0</v>
      </c>
      <c r="H121" s="396">
        <v>0</v>
      </c>
      <c r="I121" s="396">
        <v>0</v>
      </c>
      <c r="J121" s="396">
        <v>1</v>
      </c>
      <c r="K121" s="407">
        <v>32.451000000000001</v>
      </c>
      <c r="L121" s="394"/>
      <c r="M121" s="407">
        <v>5.5049999999999999</v>
      </c>
      <c r="N121" s="394"/>
      <c r="O121" s="422"/>
      <c r="P121" s="394"/>
      <c r="Q121" s="394"/>
    </row>
    <row r="122" spans="1:17" ht="15" customHeight="1">
      <c r="A122" s="389">
        <f t="shared" si="1"/>
        <v>117</v>
      </c>
      <c r="B122" s="411" t="s">
        <v>1141</v>
      </c>
      <c r="C122" s="394" t="s">
        <v>1060</v>
      </c>
      <c r="D122" s="394" t="s">
        <v>270</v>
      </c>
      <c r="E122" s="415">
        <v>1</v>
      </c>
      <c r="F122" s="832"/>
      <c r="G122" s="396">
        <v>0</v>
      </c>
      <c r="H122" s="396">
        <v>0</v>
      </c>
      <c r="I122" s="396">
        <v>3</v>
      </c>
      <c r="J122" s="396">
        <v>6</v>
      </c>
      <c r="K122" s="407">
        <v>1134.8699999999999</v>
      </c>
      <c r="L122" s="394"/>
      <c r="M122" s="407">
        <v>452.31799999999998</v>
      </c>
      <c r="N122" s="394"/>
      <c r="O122" s="422"/>
      <c r="P122" s="394"/>
      <c r="Q122" s="394"/>
    </row>
    <row r="123" spans="1:17" ht="15" customHeight="1">
      <c r="A123" s="389">
        <f t="shared" si="1"/>
        <v>118</v>
      </c>
      <c r="B123" s="411" t="s">
        <v>1141</v>
      </c>
      <c r="C123" s="394" t="s">
        <v>1029</v>
      </c>
      <c r="D123" s="394" t="s">
        <v>54</v>
      </c>
      <c r="E123" s="834"/>
      <c r="F123" s="832"/>
      <c r="G123" s="396">
        <v>1</v>
      </c>
      <c r="H123" s="396">
        <v>3</v>
      </c>
      <c r="I123" s="396">
        <v>1</v>
      </c>
      <c r="J123" s="396">
        <v>0</v>
      </c>
      <c r="K123" s="407">
        <v>313.904</v>
      </c>
      <c r="L123" s="394"/>
      <c r="M123" s="407">
        <v>87.475999999999999</v>
      </c>
      <c r="N123" s="394"/>
      <c r="O123" s="422"/>
      <c r="P123" s="394"/>
      <c r="Q123" s="394"/>
    </row>
    <row r="124" spans="1:17" ht="15" customHeight="1">
      <c r="A124" s="389">
        <f t="shared" si="1"/>
        <v>119</v>
      </c>
      <c r="B124" s="409"/>
      <c r="C124" s="394" t="s">
        <v>1035</v>
      </c>
      <c r="D124" s="394" t="s">
        <v>1036</v>
      </c>
      <c r="E124" s="415">
        <v>-0.5</v>
      </c>
      <c r="F124" s="832"/>
      <c r="G124" s="396">
        <v>0</v>
      </c>
      <c r="H124" s="396">
        <v>0</v>
      </c>
      <c r="I124" s="396">
        <v>0</v>
      </c>
      <c r="J124" s="396">
        <v>0</v>
      </c>
      <c r="K124" s="407">
        <v>361.8</v>
      </c>
      <c r="L124" s="394"/>
      <c r="M124" s="407"/>
      <c r="N124" s="394"/>
      <c r="O124" s="422"/>
      <c r="P124" s="394"/>
      <c r="Q124" s="394"/>
    </row>
    <row r="125" spans="1:17" ht="15" customHeight="1">
      <c r="A125" s="389">
        <f t="shared" si="1"/>
        <v>120</v>
      </c>
      <c r="B125" s="411" t="s">
        <v>1141</v>
      </c>
      <c r="C125" s="394" t="s">
        <v>1038</v>
      </c>
      <c r="D125" s="394" t="s">
        <v>54</v>
      </c>
      <c r="E125" s="834"/>
      <c r="F125" s="832"/>
      <c r="G125" s="396">
        <v>1</v>
      </c>
      <c r="H125" s="396">
        <v>0</v>
      </c>
      <c r="I125" s="396">
        <v>0</v>
      </c>
      <c r="J125" s="396">
        <v>1</v>
      </c>
      <c r="K125" s="407">
        <v>220.4</v>
      </c>
      <c r="L125" s="394"/>
      <c r="M125" s="407">
        <v>71.358000000000004</v>
      </c>
      <c r="N125" s="394"/>
      <c r="O125" s="422"/>
      <c r="P125" s="394"/>
      <c r="Q125" s="394"/>
    </row>
    <row r="126" spans="1:17" ht="15" customHeight="1">
      <c r="A126" s="389">
        <f t="shared" si="1"/>
        <v>121</v>
      </c>
      <c r="B126" s="411" t="s">
        <v>1141</v>
      </c>
      <c r="C126" s="394" t="s">
        <v>1015</v>
      </c>
      <c r="D126" s="394" t="s">
        <v>122</v>
      </c>
      <c r="E126" s="834"/>
      <c r="F126" s="832"/>
      <c r="G126" s="396">
        <v>1</v>
      </c>
      <c r="H126" s="396">
        <v>3</v>
      </c>
      <c r="I126" s="396">
        <v>1</v>
      </c>
      <c r="J126" s="396">
        <v>0</v>
      </c>
      <c r="K126" s="407">
        <v>467.99299999999999</v>
      </c>
      <c r="L126" s="394"/>
      <c r="M126" s="407">
        <v>256.37700000000001</v>
      </c>
      <c r="N126" s="394"/>
      <c r="O126" s="424">
        <v>45289</v>
      </c>
      <c r="P126" s="835"/>
      <c r="Q126" s="835"/>
    </row>
    <row r="127" spans="1:17" ht="15" customHeight="1">
      <c r="A127" s="389">
        <f t="shared" si="1"/>
        <v>122</v>
      </c>
      <c r="B127" s="411" t="s">
        <v>1141</v>
      </c>
      <c r="C127" s="394" t="s">
        <v>1014</v>
      </c>
      <c r="D127" s="394" t="s">
        <v>82</v>
      </c>
      <c r="E127" s="834"/>
      <c r="F127" s="832"/>
      <c r="G127" s="396">
        <v>0</v>
      </c>
      <c r="H127" s="396">
        <v>3</v>
      </c>
      <c r="I127" s="396">
        <v>0</v>
      </c>
      <c r="J127" s="396">
        <v>0</v>
      </c>
      <c r="K127" s="407">
        <v>69.549000000000007</v>
      </c>
      <c r="L127" s="394"/>
      <c r="M127" s="407">
        <v>21.863</v>
      </c>
      <c r="N127" s="394"/>
      <c r="O127" s="422"/>
      <c r="P127" s="394"/>
      <c r="Q127" s="394"/>
    </row>
    <row r="128" spans="1:17" ht="15" customHeight="1">
      <c r="A128" s="389">
        <f t="shared" si="1"/>
        <v>123</v>
      </c>
      <c r="B128" s="411" t="s">
        <v>1141</v>
      </c>
      <c r="C128" s="394" t="s">
        <v>1019</v>
      </c>
      <c r="D128" s="394" t="s">
        <v>82</v>
      </c>
      <c r="E128" s="834"/>
      <c r="F128" s="832"/>
      <c r="G128" s="396">
        <v>1</v>
      </c>
      <c r="H128" s="396">
        <v>3</v>
      </c>
      <c r="I128" s="396">
        <v>0</v>
      </c>
      <c r="J128" s="396">
        <v>0</v>
      </c>
      <c r="K128" s="407">
        <v>44.622999999999998</v>
      </c>
      <c r="L128" s="394"/>
      <c r="M128" s="407">
        <v>5.3230000000000004</v>
      </c>
      <c r="N128" s="394"/>
      <c r="O128" s="422"/>
      <c r="P128" s="394"/>
      <c r="Q128" s="394"/>
    </row>
    <row r="129" spans="1:17" ht="15" customHeight="1">
      <c r="A129" s="389">
        <f t="shared" si="1"/>
        <v>124</v>
      </c>
      <c r="B129" s="411" t="s">
        <v>1141</v>
      </c>
      <c r="C129" s="394" t="s">
        <v>1024</v>
      </c>
      <c r="D129" s="394" t="s">
        <v>82</v>
      </c>
      <c r="E129" s="834"/>
      <c r="F129" s="832"/>
      <c r="G129" s="396">
        <v>2</v>
      </c>
      <c r="H129" s="396">
        <v>0</v>
      </c>
      <c r="I129" s="396">
        <v>0</v>
      </c>
      <c r="J129" s="396">
        <v>4</v>
      </c>
      <c r="K129" s="407">
        <v>419.26299999999998</v>
      </c>
      <c r="L129" s="394"/>
      <c r="M129" s="407">
        <v>157.798</v>
      </c>
      <c r="N129" s="394"/>
      <c r="O129" s="422"/>
      <c r="P129" s="394"/>
      <c r="Q129" s="394"/>
    </row>
    <row r="130" spans="1:17" ht="15" customHeight="1">
      <c r="A130" s="389">
        <f t="shared" si="1"/>
        <v>125</v>
      </c>
      <c r="B130" s="411" t="s">
        <v>1141</v>
      </c>
      <c r="C130" s="400" t="s">
        <v>1008</v>
      </c>
      <c r="D130" s="400" t="s">
        <v>64</v>
      </c>
      <c r="E130" s="834"/>
      <c r="F130" s="832"/>
      <c r="G130" s="396">
        <v>0</v>
      </c>
      <c r="H130" s="396">
        <v>3</v>
      </c>
      <c r="I130" s="396">
        <v>2</v>
      </c>
      <c r="J130" s="396">
        <v>0</v>
      </c>
      <c r="K130" s="407">
        <v>116.81699999999999</v>
      </c>
      <c r="L130" s="394"/>
      <c r="M130" s="407">
        <v>36.067999999999998</v>
      </c>
      <c r="N130" s="394"/>
      <c r="O130" s="422"/>
      <c r="P130" s="394"/>
      <c r="Q130" s="394"/>
    </row>
    <row r="131" spans="1:17" ht="15" customHeight="1">
      <c r="A131" s="389">
        <f t="shared" si="1"/>
        <v>126</v>
      </c>
      <c r="B131" s="411" t="s">
        <v>1141</v>
      </c>
      <c r="C131" s="400" t="s">
        <v>1004</v>
      </c>
      <c r="D131" s="400" t="s">
        <v>82</v>
      </c>
      <c r="E131" s="415">
        <v>0.4</v>
      </c>
      <c r="F131" s="832"/>
      <c r="G131" s="396">
        <v>0</v>
      </c>
      <c r="H131" s="396">
        <v>3</v>
      </c>
      <c r="I131" s="396">
        <v>1</v>
      </c>
      <c r="J131" s="396">
        <v>0</v>
      </c>
      <c r="K131" s="407">
        <v>703.98900000000003</v>
      </c>
      <c r="L131" s="394"/>
      <c r="M131" s="407">
        <v>299.892</v>
      </c>
      <c r="N131" s="394"/>
      <c r="O131" s="422"/>
      <c r="P131" s="394"/>
      <c r="Q131" s="394"/>
    </row>
    <row r="132" spans="1:17" ht="15" customHeight="1">
      <c r="A132" s="389">
        <f t="shared" si="1"/>
        <v>127</v>
      </c>
      <c r="B132" s="411" t="s">
        <v>1141</v>
      </c>
      <c r="C132" s="400" t="s">
        <v>1006</v>
      </c>
      <c r="D132" s="400" t="s">
        <v>270</v>
      </c>
      <c r="E132" s="834"/>
      <c r="F132" s="832"/>
      <c r="G132" s="396">
        <v>0</v>
      </c>
      <c r="H132" s="396">
        <v>2</v>
      </c>
      <c r="I132" s="396">
        <v>0</v>
      </c>
      <c r="J132" s="396">
        <v>0</v>
      </c>
      <c r="K132" s="407">
        <v>401.02300000000002</v>
      </c>
      <c r="L132" s="394"/>
      <c r="M132" s="407">
        <v>155.64500000000001</v>
      </c>
      <c r="N132" s="394"/>
      <c r="O132" s="422"/>
      <c r="P132" s="394"/>
      <c r="Q132" s="394"/>
    </row>
    <row r="133" spans="1:17" ht="15" customHeight="1">
      <c r="A133" s="389">
        <f t="shared" si="1"/>
        <v>128</v>
      </c>
      <c r="B133" s="411" t="s">
        <v>1141</v>
      </c>
      <c r="C133" s="400" t="s">
        <v>1010</v>
      </c>
      <c r="D133" s="400" t="s">
        <v>64</v>
      </c>
      <c r="E133" s="834"/>
      <c r="F133" s="832"/>
      <c r="G133" s="396">
        <v>1</v>
      </c>
      <c r="H133" s="396">
        <v>0</v>
      </c>
      <c r="I133" s="396">
        <v>0</v>
      </c>
      <c r="J133" s="396">
        <v>3</v>
      </c>
      <c r="K133" s="407">
        <v>368.21699999999998</v>
      </c>
      <c r="L133" s="394"/>
      <c r="M133" s="407">
        <v>241.53200000000001</v>
      </c>
      <c r="N133" s="394"/>
      <c r="O133" s="422"/>
      <c r="P133" s="394"/>
      <c r="Q133" s="394"/>
    </row>
    <row r="134" spans="1:17" ht="15" customHeight="1">
      <c r="A134" s="389">
        <f t="shared" si="1"/>
        <v>129</v>
      </c>
      <c r="B134" s="411" t="s">
        <v>1141</v>
      </c>
      <c r="C134" s="400" t="s">
        <v>1012</v>
      </c>
      <c r="D134" s="400" t="s">
        <v>82</v>
      </c>
      <c r="E134" s="415"/>
      <c r="F134" s="832"/>
      <c r="G134" s="396">
        <v>1</v>
      </c>
      <c r="H134" s="396">
        <v>3</v>
      </c>
      <c r="I134" s="396">
        <v>0</v>
      </c>
      <c r="J134" s="396">
        <v>0</v>
      </c>
      <c r="K134" s="407">
        <v>39.017000000000003</v>
      </c>
      <c r="L134" s="394"/>
      <c r="M134" s="407">
        <v>9.15</v>
      </c>
      <c r="N134" s="394"/>
      <c r="O134" s="422"/>
      <c r="P134" s="394"/>
      <c r="Q134" s="394"/>
    </row>
    <row r="135" spans="1:17" ht="15" customHeight="1">
      <c r="A135" s="389">
        <f t="shared" si="1"/>
        <v>130</v>
      </c>
      <c r="B135" s="411" t="s">
        <v>1141</v>
      </c>
      <c r="C135" s="400" t="s">
        <v>1107</v>
      </c>
      <c r="D135" s="400" t="s">
        <v>82</v>
      </c>
      <c r="E135" s="834"/>
      <c r="F135" s="832"/>
      <c r="G135" s="396">
        <v>0</v>
      </c>
      <c r="H135" s="396">
        <v>2</v>
      </c>
      <c r="I135" s="396">
        <v>0</v>
      </c>
      <c r="J135" s="396">
        <v>0</v>
      </c>
      <c r="K135" s="407">
        <v>147.994</v>
      </c>
      <c r="L135" s="394"/>
      <c r="M135" s="407">
        <v>64.400000000000006</v>
      </c>
      <c r="N135" s="394"/>
      <c r="O135" s="422"/>
      <c r="P135" s="394"/>
      <c r="Q135" s="394"/>
    </row>
    <row r="136" spans="1:17" ht="15" customHeight="1">
      <c r="A136" s="389">
        <f t="shared" si="1"/>
        <v>131</v>
      </c>
      <c r="B136" s="411" t="s">
        <v>1141</v>
      </c>
      <c r="C136" s="394" t="s">
        <v>1281</v>
      </c>
      <c r="D136" s="394" t="s">
        <v>1156</v>
      </c>
      <c r="E136" s="834"/>
      <c r="F136" s="395"/>
      <c r="G136" s="833">
        <v>2</v>
      </c>
      <c r="H136" s="396">
        <v>0</v>
      </c>
      <c r="I136" s="396">
        <v>0</v>
      </c>
      <c r="J136" s="396">
        <v>0</v>
      </c>
      <c r="K136" s="407">
        <v>162.61000000000001</v>
      </c>
      <c r="L136" s="394"/>
      <c r="M136" s="407">
        <v>84.936000000000007</v>
      </c>
      <c r="N136" s="394"/>
      <c r="O136" s="422"/>
      <c r="P136" s="394"/>
      <c r="Q136" s="394"/>
    </row>
    <row r="137" spans="1:17" ht="15" customHeight="1">
      <c r="A137" s="389">
        <f t="shared" si="1"/>
        <v>132</v>
      </c>
      <c r="B137" s="411" t="s">
        <v>1141</v>
      </c>
      <c r="C137" s="394" t="s">
        <v>1282</v>
      </c>
      <c r="D137" s="394" t="s">
        <v>1156</v>
      </c>
      <c r="E137" s="834"/>
      <c r="F137" s="395">
        <v>3</v>
      </c>
      <c r="G137" s="396">
        <v>3</v>
      </c>
      <c r="H137" s="396">
        <v>3</v>
      </c>
      <c r="I137" s="396">
        <v>3</v>
      </c>
      <c r="J137" s="396">
        <v>3</v>
      </c>
      <c r="K137" s="407">
        <v>1384.1980000000001</v>
      </c>
      <c r="L137" s="394"/>
      <c r="M137" s="407">
        <v>1254.0840000000001</v>
      </c>
      <c r="N137" s="394"/>
      <c r="O137" s="422"/>
      <c r="P137" s="394"/>
      <c r="Q137" s="394"/>
    </row>
    <row r="138" spans="1:17" ht="15" customHeight="1">
      <c r="A138" s="389">
        <f t="shared" si="1"/>
        <v>133</v>
      </c>
      <c r="B138" s="411" t="s">
        <v>1141</v>
      </c>
      <c r="C138" s="400" t="s">
        <v>1101</v>
      </c>
      <c r="D138" s="400" t="s">
        <v>270</v>
      </c>
      <c r="E138" s="836"/>
      <c r="F138" s="837">
        <v>2</v>
      </c>
      <c r="G138" s="838">
        <v>4</v>
      </c>
      <c r="H138" s="838">
        <v>6</v>
      </c>
      <c r="I138" s="838">
        <v>2</v>
      </c>
      <c r="J138" s="838">
        <v>2</v>
      </c>
      <c r="K138" s="839">
        <v>612.6</v>
      </c>
      <c r="L138" s="405"/>
      <c r="M138" s="839">
        <v>400.14100000000002</v>
      </c>
      <c r="N138" s="405"/>
      <c r="O138" s="424"/>
      <c r="P138" s="405"/>
      <c r="Q138" s="405"/>
    </row>
    <row r="139" spans="1:17" ht="15" customHeight="1">
      <c r="A139" s="389">
        <f t="shared" si="1"/>
        <v>134</v>
      </c>
      <c r="B139" s="409"/>
      <c r="C139" s="400" t="s">
        <v>921</v>
      </c>
      <c r="D139" s="400" t="s">
        <v>486</v>
      </c>
      <c r="E139" s="836"/>
      <c r="F139" s="840"/>
      <c r="G139" s="838">
        <v>0</v>
      </c>
      <c r="H139" s="838">
        <v>0</v>
      </c>
      <c r="I139" s="838">
        <v>0</v>
      </c>
      <c r="J139" s="838">
        <v>0</v>
      </c>
      <c r="K139" s="839">
        <v>105.717</v>
      </c>
      <c r="L139" s="405"/>
      <c r="M139" s="839">
        <v>98.296999999999997</v>
      </c>
      <c r="N139" s="405"/>
      <c r="O139" s="424"/>
      <c r="P139" s="405" t="s">
        <v>1283</v>
      </c>
      <c r="Q139" s="405" t="s">
        <v>1284</v>
      </c>
    </row>
    <row r="140" spans="1:17" ht="15" customHeight="1">
      <c r="A140" s="389">
        <f t="shared" si="1"/>
        <v>135</v>
      </c>
      <c r="B140" s="409"/>
      <c r="C140" s="400" t="s">
        <v>925</v>
      </c>
      <c r="D140" s="400" t="s">
        <v>82</v>
      </c>
      <c r="E140" s="836"/>
      <c r="F140" s="840"/>
      <c r="G140" s="838">
        <v>0</v>
      </c>
      <c r="H140" s="838">
        <v>0</v>
      </c>
      <c r="I140" s="838">
        <v>0</v>
      </c>
      <c r="J140" s="838">
        <v>0</v>
      </c>
      <c r="K140" s="839">
        <v>62.64</v>
      </c>
      <c r="L140" s="405"/>
      <c r="M140" s="839">
        <v>28.815999999999999</v>
      </c>
      <c r="N140" s="405"/>
      <c r="O140" s="424"/>
      <c r="P140" s="405" t="s">
        <v>1285</v>
      </c>
      <c r="Q140" s="405" t="s">
        <v>1284</v>
      </c>
    </row>
    <row r="141" spans="1:17" ht="15" customHeight="1">
      <c r="A141" s="389">
        <f t="shared" si="1"/>
        <v>136</v>
      </c>
      <c r="B141" s="411" t="s">
        <v>1141</v>
      </c>
      <c r="C141" s="400" t="s">
        <v>936</v>
      </c>
      <c r="D141" s="400" t="s">
        <v>54</v>
      </c>
      <c r="E141" s="836"/>
      <c r="F141" s="840"/>
      <c r="G141" s="838">
        <v>2</v>
      </c>
      <c r="H141" s="838">
        <v>0</v>
      </c>
      <c r="I141" s="838">
        <v>0</v>
      </c>
      <c r="J141" s="838">
        <v>3</v>
      </c>
      <c r="K141" s="839">
        <v>327.85</v>
      </c>
      <c r="L141" s="405"/>
      <c r="M141" s="839">
        <v>144.21299999999999</v>
      </c>
      <c r="N141" s="405"/>
      <c r="O141" s="424"/>
      <c r="P141" s="405" t="s">
        <v>1286</v>
      </c>
      <c r="Q141" s="405" t="s">
        <v>1284</v>
      </c>
    </row>
    <row r="142" spans="1:17" ht="15" customHeight="1">
      <c r="A142" s="389">
        <f t="shared" si="1"/>
        <v>137</v>
      </c>
      <c r="B142" s="411" t="s">
        <v>1141</v>
      </c>
      <c r="C142" s="400" t="s">
        <v>1083</v>
      </c>
      <c r="D142" s="400" t="s">
        <v>64</v>
      </c>
      <c r="E142" s="836"/>
      <c r="F142" s="840"/>
      <c r="G142" s="838">
        <v>1</v>
      </c>
      <c r="H142" s="838">
        <v>0</v>
      </c>
      <c r="I142" s="838">
        <v>0</v>
      </c>
      <c r="J142" s="838">
        <v>3</v>
      </c>
      <c r="K142" s="839">
        <v>163.167</v>
      </c>
      <c r="L142" s="405"/>
      <c r="M142" s="839">
        <v>62.311999999999998</v>
      </c>
      <c r="N142" s="405"/>
      <c r="O142" s="424"/>
      <c r="P142" s="405"/>
      <c r="Q142" s="405"/>
    </row>
    <row r="143" spans="1:17" ht="15" customHeight="1">
      <c r="A143" s="389">
        <f t="shared" ref="A143:A202" si="2">A142+1</f>
        <v>138</v>
      </c>
      <c r="B143" s="411" t="s">
        <v>1141</v>
      </c>
      <c r="C143" s="400" t="s">
        <v>1081</v>
      </c>
      <c r="D143" s="400" t="s">
        <v>54</v>
      </c>
      <c r="E143" s="836"/>
      <c r="F143" s="840"/>
      <c r="G143" s="838">
        <v>1</v>
      </c>
      <c r="H143" s="838">
        <v>0</v>
      </c>
      <c r="I143" s="838">
        <v>0</v>
      </c>
      <c r="J143" s="838">
        <v>0</v>
      </c>
      <c r="K143" s="839">
        <v>284.59500000000003</v>
      </c>
      <c r="L143" s="405"/>
      <c r="M143" s="839">
        <v>143.71700000000001</v>
      </c>
      <c r="N143" s="405"/>
      <c r="O143" s="424"/>
      <c r="P143" s="405"/>
      <c r="Q143" s="405"/>
    </row>
    <row r="144" spans="1:17" ht="15" customHeight="1">
      <c r="A144" s="389">
        <f t="shared" si="2"/>
        <v>139</v>
      </c>
      <c r="B144" s="411" t="s">
        <v>1141</v>
      </c>
      <c r="C144" s="400" t="s">
        <v>1076</v>
      </c>
      <c r="D144" s="400" t="s">
        <v>64</v>
      </c>
      <c r="E144" s="836"/>
      <c r="F144" s="840"/>
      <c r="G144" s="838">
        <v>1</v>
      </c>
      <c r="H144" s="838">
        <v>1</v>
      </c>
      <c r="I144" s="838">
        <v>0</v>
      </c>
      <c r="J144" s="838">
        <v>0</v>
      </c>
      <c r="K144" s="839">
        <v>360.916</v>
      </c>
      <c r="L144" s="405"/>
      <c r="M144" s="839">
        <v>181.161</v>
      </c>
      <c r="N144" s="405"/>
      <c r="O144" s="424"/>
      <c r="P144" s="405"/>
      <c r="Q144" s="405"/>
    </row>
    <row r="145" spans="1:17" ht="15" customHeight="1">
      <c r="A145" s="389">
        <f t="shared" si="2"/>
        <v>140</v>
      </c>
      <c r="B145" s="409"/>
      <c r="C145" s="400" t="s">
        <v>1071</v>
      </c>
      <c r="D145" s="400" t="s">
        <v>82</v>
      </c>
      <c r="E145" s="836"/>
      <c r="F145" s="840"/>
      <c r="G145" s="838">
        <v>0</v>
      </c>
      <c r="H145" s="838">
        <v>0</v>
      </c>
      <c r="I145" s="838">
        <v>0</v>
      </c>
      <c r="J145" s="838">
        <v>0</v>
      </c>
      <c r="K145" s="839">
        <v>61.656999999999996</v>
      </c>
      <c r="L145" s="405"/>
      <c r="M145" s="839">
        <v>13.36</v>
      </c>
      <c r="N145" s="405"/>
      <c r="O145" s="424"/>
      <c r="P145" s="405"/>
      <c r="Q145" s="405"/>
    </row>
    <row r="146" spans="1:17" ht="15" customHeight="1">
      <c r="A146" s="389">
        <f t="shared" si="2"/>
        <v>141</v>
      </c>
      <c r="B146" s="411" t="s">
        <v>1141</v>
      </c>
      <c r="C146" s="400" t="s">
        <v>1072</v>
      </c>
      <c r="D146" s="400" t="s">
        <v>231</v>
      </c>
      <c r="E146" s="836"/>
      <c r="F146" s="840"/>
      <c r="G146" s="838">
        <v>0</v>
      </c>
      <c r="H146" s="838">
        <v>2</v>
      </c>
      <c r="I146" s="838">
        <v>0</v>
      </c>
      <c r="J146" s="838">
        <v>0</v>
      </c>
      <c r="K146" s="839">
        <v>547.12300000000005</v>
      </c>
      <c r="L146" s="405"/>
      <c r="M146" s="841">
        <v>509.17399999999998</v>
      </c>
      <c r="N146" s="405"/>
      <c r="O146" s="424">
        <v>45289</v>
      </c>
      <c r="P146" s="835"/>
      <c r="Q146" s="835"/>
    </row>
    <row r="147" spans="1:17" ht="15" customHeight="1">
      <c r="A147" s="389">
        <f t="shared" si="2"/>
        <v>142</v>
      </c>
      <c r="B147" s="411" t="s">
        <v>1141</v>
      </c>
      <c r="C147" s="400" t="s">
        <v>932</v>
      </c>
      <c r="D147" s="400" t="s">
        <v>64</v>
      </c>
      <c r="E147" s="836"/>
      <c r="F147" s="840"/>
      <c r="G147" s="838">
        <v>0</v>
      </c>
      <c r="H147" s="838">
        <v>2</v>
      </c>
      <c r="I147" s="838">
        <v>0</v>
      </c>
      <c r="J147" s="838">
        <v>0</v>
      </c>
      <c r="K147" s="839">
        <v>539.13900000000001</v>
      </c>
      <c r="L147" s="405"/>
      <c r="M147" s="839">
        <v>361.31400000000002</v>
      </c>
      <c r="N147" s="405"/>
      <c r="O147" s="424"/>
      <c r="P147" s="405" t="s">
        <v>1287</v>
      </c>
      <c r="Q147" s="405" t="s">
        <v>1284</v>
      </c>
    </row>
    <row r="148" spans="1:17" ht="15" customHeight="1">
      <c r="A148" s="389">
        <f t="shared" si="2"/>
        <v>143</v>
      </c>
      <c r="B148" s="411" t="s">
        <v>1141</v>
      </c>
      <c r="C148" s="400" t="s">
        <v>917</v>
      </c>
      <c r="D148" s="400" t="s">
        <v>270</v>
      </c>
      <c r="E148" s="836"/>
      <c r="F148" s="840"/>
      <c r="G148" s="838">
        <v>2</v>
      </c>
      <c r="H148" s="838">
        <v>0</v>
      </c>
      <c r="I148" s="838">
        <v>0</v>
      </c>
      <c r="J148" s="838">
        <v>1</v>
      </c>
      <c r="K148" s="839">
        <v>297.49566666666101</v>
      </c>
      <c r="L148" s="405"/>
      <c r="M148" s="839">
        <v>152.85400000000001</v>
      </c>
      <c r="N148" s="405"/>
      <c r="O148" s="424"/>
      <c r="P148" s="405" t="s">
        <v>1288</v>
      </c>
      <c r="Q148" s="405" t="s">
        <v>1284</v>
      </c>
    </row>
    <row r="149" spans="1:17" ht="15" customHeight="1">
      <c r="A149" s="389">
        <f t="shared" si="2"/>
        <v>144</v>
      </c>
      <c r="B149" s="411" t="s">
        <v>1141</v>
      </c>
      <c r="C149" s="400" t="s">
        <v>1094</v>
      </c>
      <c r="D149" s="400" t="s">
        <v>82</v>
      </c>
      <c r="E149" s="836"/>
      <c r="F149" s="840"/>
      <c r="G149" s="838">
        <v>1</v>
      </c>
      <c r="H149" s="838">
        <v>1</v>
      </c>
      <c r="I149" s="838">
        <v>0</v>
      </c>
      <c r="J149" s="838">
        <v>2</v>
      </c>
      <c r="K149" s="839">
        <v>191.745</v>
      </c>
      <c r="L149" s="405"/>
      <c r="M149" s="839">
        <v>48.405999999999999</v>
      </c>
      <c r="N149" s="405"/>
      <c r="O149" s="424"/>
      <c r="P149" s="405"/>
      <c r="Q149" s="405"/>
    </row>
    <row r="150" spans="1:17" ht="15" customHeight="1">
      <c r="A150" s="389">
        <f t="shared" si="2"/>
        <v>145</v>
      </c>
      <c r="B150" s="411" t="s">
        <v>1141</v>
      </c>
      <c r="C150" s="400" t="s">
        <v>1096</v>
      </c>
      <c r="D150" s="400" t="s">
        <v>82</v>
      </c>
      <c r="E150" s="836"/>
      <c r="F150" s="840"/>
      <c r="G150" s="838">
        <v>2</v>
      </c>
      <c r="H150" s="838">
        <v>0</v>
      </c>
      <c r="I150" s="838">
        <v>1</v>
      </c>
      <c r="J150" s="838">
        <v>2</v>
      </c>
      <c r="K150" s="839">
        <v>295.65899999999999</v>
      </c>
      <c r="L150" s="405"/>
      <c r="M150" s="839">
        <v>71.81</v>
      </c>
      <c r="N150" s="405"/>
      <c r="O150" s="424"/>
      <c r="P150" s="405"/>
      <c r="Q150" s="405"/>
    </row>
    <row r="151" spans="1:17" ht="15" customHeight="1">
      <c r="A151" s="389">
        <f t="shared" si="2"/>
        <v>146</v>
      </c>
      <c r="B151" s="411" t="s">
        <v>1141</v>
      </c>
      <c r="C151" s="400" t="s">
        <v>924</v>
      </c>
      <c r="D151" s="400" t="s">
        <v>82</v>
      </c>
      <c r="E151" s="836"/>
      <c r="F151" s="840"/>
      <c r="G151" s="838">
        <v>0</v>
      </c>
      <c r="H151" s="838">
        <v>0</v>
      </c>
      <c r="I151" s="838">
        <v>0</v>
      </c>
      <c r="J151" s="838">
        <v>1</v>
      </c>
      <c r="K151" s="839">
        <v>205.82900000000001</v>
      </c>
      <c r="L151" s="405"/>
      <c r="M151" s="839">
        <v>79.448999999999998</v>
      </c>
      <c r="N151" s="405"/>
      <c r="O151" s="424"/>
      <c r="P151" s="405" t="s">
        <v>1289</v>
      </c>
      <c r="Q151" s="405" t="s">
        <v>1284</v>
      </c>
    </row>
    <row r="152" spans="1:17" ht="15" customHeight="1">
      <c r="A152" s="389">
        <f t="shared" si="2"/>
        <v>147</v>
      </c>
      <c r="B152" s="411" t="s">
        <v>1141</v>
      </c>
      <c r="C152" s="400" t="s">
        <v>1098</v>
      </c>
      <c r="D152" s="400" t="s">
        <v>82</v>
      </c>
      <c r="E152" s="836"/>
      <c r="F152" s="840"/>
      <c r="G152" s="838">
        <v>1</v>
      </c>
      <c r="H152" s="838">
        <v>0</v>
      </c>
      <c r="I152" s="838">
        <v>0</v>
      </c>
      <c r="J152" s="838">
        <v>1</v>
      </c>
      <c r="K152" s="839">
        <v>100.066285714283</v>
      </c>
      <c r="L152" s="405"/>
      <c r="M152" s="839">
        <v>42.546999999999997</v>
      </c>
      <c r="N152" s="405"/>
      <c r="O152" s="424"/>
      <c r="P152" s="405"/>
      <c r="Q152" s="405"/>
    </row>
    <row r="153" spans="1:17" ht="15" customHeight="1">
      <c r="A153" s="389">
        <f t="shared" si="2"/>
        <v>148</v>
      </c>
      <c r="B153" s="411" t="s">
        <v>1141</v>
      </c>
      <c r="C153" s="400" t="s">
        <v>928</v>
      </c>
      <c r="D153" s="400" t="s">
        <v>82</v>
      </c>
      <c r="E153" s="836"/>
      <c r="F153" s="840"/>
      <c r="G153" s="838">
        <v>0</v>
      </c>
      <c r="H153" s="838">
        <v>1</v>
      </c>
      <c r="I153" s="838">
        <v>0</v>
      </c>
      <c r="J153" s="838">
        <v>1</v>
      </c>
      <c r="K153" s="839">
        <v>159.46508571428399</v>
      </c>
      <c r="L153" s="405"/>
      <c r="M153" s="839">
        <v>51.758000000000003</v>
      </c>
      <c r="N153" s="405"/>
      <c r="O153" s="424"/>
      <c r="P153" s="405" t="s">
        <v>1290</v>
      </c>
      <c r="Q153" s="405" t="s">
        <v>1284</v>
      </c>
    </row>
    <row r="154" spans="1:17" ht="15" customHeight="1">
      <c r="A154" s="389">
        <f t="shared" si="2"/>
        <v>149</v>
      </c>
      <c r="B154" s="411" t="s">
        <v>1141</v>
      </c>
      <c r="C154" s="400" t="s">
        <v>1032</v>
      </c>
      <c r="D154" s="400" t="s">
        <v>486</v>
      </c>
      <c r="E154" s="836"/>
      <c r="F154" s="840"/>
      <c r="G154" s="838">
        <v>0</v>
      </c>
      <c r="H154" s="838">
        <v>0</v>
      </c>
      <c r="I154" s="838">
        <v>2</v>
      </c>
      <c r="J154" s="838">
        <v>2</v>
      </c>
      <c r="K154" s="839">
        <v>411.92899999999997</v>
      </c>
      <c r="L154" s="405"/>
      <c r="M154" s="839">
        <v>272.86</v>
      </c>
      <c r="N154" s="405"/>
      <c r="O154" s="424"/>
      <c r="P154" s="405"/>
      <c r="Q154" s="405"/>
    </row>
    <row r="155" spans="1:17" ht="15" customHeight="1">
      <c r="A155" s="389">
        <f t="shared" si="2"/>
        <v>150</v>
      </c>
      <c r="B155" s="411" t="s">
        <v>1141</v>
      </c>
      <c r="C155" s="400" t="s">
        <v>1026</v>
      </c>
      <c r="D155" s="400" t="s">
        <v>912</v>
      </c>
      <c r="E155" s="836"/>
      <c r="F155" s="840"/>
      <c r="G155" s="838">
        <v>2</v>
      </c>
      <c r="H155" s="838">
        <v>0</v>
      </c>
      <c r="I155" s="838">
        <v>0</v>
      </c>
      <c r="J155" s="838">
        <v>2</v>
      </c>
      <c r="K155" s="839">
        <v>428.73899999999998</v>
      </c>
      <c r="L155" s="405"/>
      <c r="M155" s="841">
        <v>280.71100000000001</v>
      </c>
      <c r="N155" s="405"/>
      <c r="O155" s="424">
        <v>45289</v>
      </c>
      <c r="P155" s="835"/>
      <c r="Q155" s="835"/>
    </row>
    <row r="156" spans="1:17" ht="15" customHeight="1">
      <c r="A156" s="389">
        <f t="shared" si="2"/>
        <v>151</v>
      </c>
      <c r="B156" s="411" t="s">
        <v>1141</v>
      </c>
      <c r="C156" s="405" t="s">
        <v>937</v>
      </c>
      <c r="D156" s="405" t="s">
        <v>54</v>
      </c>
      <c r="E156" s="836"/>
      <c r="F156" s="840"/>
      <c r="G156" s="838">
        <v>1</v>
      </c>
      <c r="H156" s="838">
        <v>2</v>
      </c>
      <c r="I156" s="838">
        <v>0</v>
      </c>
      <c r="J156" s="838">
        <v>0</v>
      </c>
      <c r="K156" s="839">
        <v>427.017</v>
      </c>
      <c r="L156" s="405"/>
      <c r="M156" s="839">
        <v>264.92500000000001</v>
      </c>
      <c r="N156" s="405"/>
      <c r="O156" s="424"/>
      <c r="P156" s="405" t="s">
        <v>1291</v>
      </c>
      <c r="Q156" s="405" t="s">
        <v>1284</v>
      </c>
    </row>
    <row r="157" spans="1:17" ht="15" customHeight="1">
      <c r="A157" s="389">
        <f t="shared" si="2"/>
        <v>152</v>
      </c>
      <c r="B157" s="411" t="s">
        <v>1141</v>
      </c>
      <c r="C157" s="405" t="s">
        <v>1089</v>
      </c>
      <c r="D157" s="405" t="s">
        <v>82</v>
      </c>
      <c r="E157" s="836"/>
      <c r="F157" s="840"/>
      <c r="G157" s="838">
        <v>0</v>
      </c>
      <c r="H157" s="838">
        <v>3</v>
      </c>
      <c r="I157" s="838">
        <v>0</v>
      </c>
      <c r="J157" s="838">
        <v>0</v>
      </c>
      <c r="K157" s="839">
        <v>315.58300000000003</v>
      </c>
      <c r="L157" s="405"/>
      <c r="M157" s="839">
        <v>127.36799999999999</v>
      </c>
      <c r="N157" s="405"/>
      <c r="O157" s="424"/>
      <c r="P157" s="405"/>
      <c r="Q157" s="405"/>
    </row>
    <row r="158" spans="1:17" ht="15" customHeight="1">
      <c r="A158" s="389">
        <f t="shared" si="2"/>
        <v>153</v>
      </c>
      <c r="B158" s="411" t="s">
        <v>1141</v>
      </c>
      <c r="C158" s="405" t="s">
        <v>938</v>
      </c>
      <c r="D158" s="405" t="s">
        <v>64</v>
      </c>
      <c r="E158" s="836"/>
      <c r="F158" s="840"/>
      <c r="G158" s="838">
        <v>1</v>
      </c>
      <c r="H158" s="838">
        <v>0</v>
      </c>
      <c r="I158" s="838">
        <v>0</v>
      </c>
      <c r="J158" s="838">
        <v>1</v>
      </c>
      <c r="K158" s="839">
        <v>258.267</v>
      </c>
      <c r="L158" s="405"/>
      <c r="M158" s="839">
        <v>154.27199999999999</v>
      </c>
      <c r="N158" s="405"/>
      <c r="O158" s="424"/>
      <c r="P158" s="405" t="s">
        <v>1292</v>
      </c>
      <c r="Q158" s="405" t="s">
        <v>1284</v>
      </c>
    </row>
    <row r="159" spans="1:17" ht="15" customHeight="1">
      <c r="A159" s="389">
        <f t="shared" si="2"/>
        <v>154</v>
      </c>
      <c r="B159" s="411" t="s">
        <v>1141</v>
      </c>
      <c r="C159" s="405" t="s">
        <v>939</v>
      </c>
      <c r="D159" s="405" t="s">
        <v>82</v>
      </c>
      <c r="E159" s="836"/>
      <c r="F159" s="840"/>
      <c r="G159" s="838">
        <v>2</v>
      </c>
      <c r="H159" s="838">
        <v>3</v>
      </c>
      <c r="I159" s="838">
        <v>0</v>
      </c>
      <c r="J159" s="838">
        <v>0</v>
      </c>
      <c r="K159" s="839">
        <v>446.29700000000003</v>
      </c>
      <c r="L159" s="405"/>
      <c r="M159" s="839">
        <v>139.36799999999999</v>
      </c>
      <c r="N159" s="405"/>
      <c r="O159" s="424"/>
      <c r="P159" s="405"/>
      <c r="Q159" s="405"/>
    </row>
    <row r="160" spans="1:17" ht="15" customHeight="1">
      <c r="A160" s="389">
        <f t="shared" si="2"/>
        <v>155</v>
      </c>
      <c r="B160" s="411" t="s">
        <v>1141</v>
      </c>
      <c r="C160" s="405" t="s">
        <v>1050</v>
      </c>
      <c r="D160" s="405" t="s">
        <v>64</v>
      </c>
      <c r="E160" s="842">
        <v>-1</v>
      </c>
      <c r="F160" s="840"/>
      <c r="G160" s="838">
        <v>0</v>
      </c>
      <c r="H160" s="838">
        <v>4</v>
      </c>
      <c r="I160" s="838">
        <v>0</v>
      </c>
      <c r="J160" s="838">
        <v>3</v>
      </c>
      <c r="K160" s="839">
        <v>160.35400000000001</v>
      </c>
      <c r="L160" s="405"/>
      <c r="M160" s="839">
        <v>34.435000000000002</v>
      </c>
      <c r="N160" s="405"/>
      <c r="O160" s="424"/>
      <c r="P160" s="405"/>
      <c r="Q160" s="405"/>
    </row>
    <row r="161" spans="1:17" ht="15" customHeight="1">
      <c r="A161" s="389">
        <f t="shared" si="2"/>
        <v>156</v>
      </c>
      <c r="B161" s="411" t="s">
        <v>1141</v>
      </c>
      <c r="C161" s="405" t="s">
        <v>1063</v>
      </c>
      <c r="D161" s="405" t="s">
        <v>82</v>
      </c>
      <c r="E161" s="836"/>
      <c r="F161" s="840"/>
      <c r="G161" s="838">
        <v>0</v>
      </c>
      <c r="H161" s="838">
        <v>3</v>
      </c>
      <c r="I161" s="838">
        <v>0</v>
      </c>
      <c r="J161" s="838">
        <v>3</v>
      </c>
      <c r="K161" s="839">
        <v>385.92</v>
      </c>
      <c r="L161" s="405"/>
      <c r="M161" s="839">
        <v>46.853999999999999</v>
      </c>
      <c r="N161" s="405"/>
      <c r="O161" s="424"/>
      <c r="P161" s="405"/>
      <c r="Q161" s="405"/>
    </row>
    <row r="162" spans="1:17" ht="15" customHeight="1">
      <c r="A162" s="389">
        <f t="shared" si="2"/>
        <v>157</v>
      </c>
      <c r="B162" s="411" t="s">
        <v>1141</v>
      </c>
      <c r="C162" s="405" t="s">
        <v>1070</v>
      </c>
      <c r="D162" s="405" t="s">
        <v>82</v>
      </c>
      <c r="E162" s="836"/>
      <c r="F162" s="840"/>
      <c r="G162" s="838">
        <v>0</v>
      </c>
      <c r="H162" s="838">
        <v>0</v>
      </c>
      <c r="I162" s="838">
        <v>0</v>
      </c>
      <c r="J162" s="838">
        <v>3</v>
      </c>
      <c r="K162" s="839">
        <v>435.80599999999998</v>
      </c>
      <c r="L162" s="405"/>
      <c r="M162" s="839">
        <v>187.10900000000001</v>
      </c>
      <c r="N162" s="405"/>
      <c r="O162" s="424"/>
      <c r="P162" s="405"/>
      <c r="Q162" s="405"/>
    </row>
    <row r="163" spans="1:17" ht="15" customHeight="1">
      <c r="A163" s="389">
        <f t="shared" si="2"/>
        <v>158</v>
      </c>
      <c r="B163" s="411" t="s">
        <v>1141</v>
      </c>
      <c r="C163" s="400" t="s">
        <v>1086</v>
      </c>
      <c r="D163" s="400" t="s">
        <v>309</v>
      </c>
      <c r="E163" s="836"/>
      <c r="F163" s="840"/>
      <c r="G163" s="838">
        <v>0</v>
      </c>
      <c r="H163" s="838">
        <v>5</v>
      </c>
      <c r="I163" s="838">
        <v>2</v>
      </c>
      <c r="J163" s="838">
        <v>0</v>
      </c>
      <c r="K163" s="839">
        <v>1250.2460000000001</v>
      </c>
      <c r="L163" s="405"/>
      <c r="M163" s="841">
        <v>997.50699999999995</v>
      </c>
      <c r="N163" s="405"/>
      <c r="O163" s="424">
        <v>45289</v>
      </c>
      <c r="P163" s="835"/>
      <c r="Q163" s="835"/>
    </row>
    <row r="164" spans="1:17" ht="15" customHeight="1">
      <c r="A164" s="389">
        <f t="shared" si="2"/>
        <v>159</v>
      </c>
      <c r="B164" s="411" t="s">
        <v>1141</v>
      </c>
      <c r="C164" s="405" t="s">
        <v>1088</v>
      </c>
      <c r="D164" s="405" t="s">
        <v>82</v>
      </c>
      <c r="E164" s="836"/>
      <c r="F164" s="840"/>
      <c r="G164" s="838">
        <v>2</v>
      </c>
      <c r="H164" s="838">
        <v>4</v>
      </c>
      <c r="I164" s="838">
        <v>0</v>
      </c>
      <c r="J164" s="838">
        <v>0</v>
      </c>
      <c r="K164" s="839">
        <v>401.52699999999999</v>
      </c>
      <c r="L164" s="405"/>
      <c r="M164" s="839">
        <v>104.01300000000001</v>
      </c>
      <c r="N164" s="405"/>
      <c r="O164" s="424"/>
      <c r="P164" s="405"/>
      <c r="Q164" s="405"/>
    </row>
    <row r="165" spans="1:17" ht="15" customHeight="1">
      <c r="A165" s="389">
        <f t="shared" si="2"/>
        <v>160</v>
      </c>
      <c r="B165" s="411" t="s">
        <v>1141</v>
      </c>
      <c r="C165" s="405" t="s">
        <v>942</v>
      </c>
      <c r="D165" s="405" t="s">
        <v>916</v>
      </c>
      <c r="E165" s="836"/>
      <c r="F165" s="840"/>
      <c r="G165" s="838">
        <v>0</v>
      </c>
      <c r="H165" s="838">
        <v>2</v>
      </c>
      <c r="I165" s="838">
        <v>1</v>
      </c>
      <c r="J165" s="838">
        <v>0</v>
      </c>
      <c r="K165" s="839">
        <v>501.18700000000001</v>
      </c>
      <c r="L165" s="405"/>
      <c r="M165" s="839">
        <v>408.52800000000002</v>
      </c>
      <c r="N165" s="405"/>
      <c r="O165" s="424"/>
      <c r="P165" s="405"/>
      <c r="Q165" s="405"/>
    </row>
    <row r="166" spans="1:17" ht="15" customHeight="1">
      <c r="A166" s="389">
        <f t="shared" si="2"/>
        <v>161</v>
      </c>
      <c r="B166" s="411" t="s">
        <v>1141</v>
      </c>
      <c r="C166" s="405" t="s">
        <v>923</v>
      </c>
      <c r="D166" s="405" t="s">
        <v>64</v>
      </c>
      <c r="E166" s="836"/>
      <c r="F166" s="840"/>
      <c r="G166" s="838">
        <v>0</v>
      </c>
      <c r="H166" s="838">
        <v>1</v>
      </c>
      <c r="I166" s="838">
        <v>1</v>
      </c>
      <c r="J166" s="838">
        <v>0</v>
      </c>
      <c r="K166" s="839">
        <v>236.90700000000001</v>
      </c>
      <c r="L166" s="405"/>
      <c r="M166" s="839">
        <v>113.002</v>
      </c>
      <c r="N166" s="405"/>
      <c r="O166" s="424"/>
      <c r="P166" s="405" t="s">
        <v>1293</v>
      </c>
      <c r="Q166" s="405" t="s">
        <v>1284</v>
      </c>
    </row>
    <row r="167" spans="1:17" ht="15" customHeight="1">
      <c r="A167" s="389">
        <f t="shared" si="2"/>
        <v>162</v>
      </c>
      <c r="B167" s="411" t="s">
        <v>1141</v>
      </c>
      <c r="C167" s="405" t="s">
        <v>927</v>
      </c>
      <c r="D167" s="405" t="s">
        <v>270</v>
      </c>
      <c r="E167" s="836"/>
      <c r="F167" s="840"/>
      <c r="G167" s="838">
        <v>0</v>
      </c>
      <c r="H167" s="838">
        <v>0</v>
      </c>
      <c r="I167" s="838">
        <v>0</v>
      </c>
      <c r="J167" s="838">
        <v>1</v>
      </c>
      <c r="K167" s="839">
        <v>521.072</v>
      </c>
      <c r="L167" s="405"/>
      <c r="M167" s="839">
        <v>489.05599999999998</v>
      </c>
      <c r="N167" s="405"/>
      <c r="O167" s="424"/>
      <c r="P167" s="405" t="s">
        <v>1294</v>
      </c>
      <c r="Q167" s="405" t="s">
        <v>1284</v>
      </c>
    </row>
    <row r="168" spans="1:17" ht="15" customHeight="1">
      <c r="A168" s="389">
        <f t="shared" si="2"/>
        <v>163</v>
      </c>
      <c r="B168" s="411"/>
      <c r="C168" s="405" t="s">
        <v>915</v>
      </c>
      <c r="D168" s="405" t="s">
        <v>916</v>
      </c>
      <c r="E168" s="836"/>
      <c r="F168" s="840"/>
      <c r="G168" s="838">
        <v>0</v>
      </c>
      <c r="H168" s="838">
        <v>0</v>
      </c>
      <c r="I168" s="838">
        <v>0</v>
      </c>
      <c r="J168" s="838">
        <v>0</v>
      </c>
      <c r="K168" s="839">
        <v>354.1</v>
      </c>
      <c r="L168" s="405"/>
      <c r="M168" s="839">
        <v>349.91199999999998</v>
      </c>
      <c r="N168" s="405"/>
      <c r="O168" s="424"/>
      <c r="P168" s="405" t="s">
        <v>1295</v>
      </c>
      <c r="Q168" s="405" t="s">
        <v>298</v>
      </c>
    </row>
    <row r="169" spans="1:17" ht="15" customHeight="1">
      <c r="A169" s="389">
        <f t="shared" si="2"/>
        <v>164</v>
      </c>
      <c r="B169" s="411" t="s">
        <v>1141</v>
      </c>
      <c r="C169" s="405" t="s">
        <v>919</v>
      </c>
      <c r="D169" s="405" t="s">
        <v>64</v>
      </c>
      <c r="E169" s="836"/>
      <c r="F169" s="840"/>
      <c r="G169" s="838">
        <v>1</v>
      </c>
      <c r="H169" s="838">
        <v>0</v>
      </c>
      <c r="I169" s="838">
        <v>0</v>
      </c>
      <c r="J169" s="838">
        <v>2</v>
      </c>
      <c r="K169" s="839">
        <v>154.88300000000001</v>
      </c>
      <c r="L169" s="405"/>
      <c r="M169" s="839">
        <v>79.128</v>
      </c>
      <c r="N169" s="405"/>
      <c r="O169" s="424"/>
      <c r="P169" s="405" t="s">
        <v>1296</v>
      </c>
      <c r="Q169" s="405" t="s">
        <v>1284</v>
      </c>
    </row>
    <row r="170" spans="1:17" ht="15" customHeight="1">
      <c r="A170" s="389">
        <f t="shared" si="2"/>
        <v>165</v>
      </c>
      <c r="B170" s="411" t="s">
        <v>1141</v>
      </c>
      <c r="C170" s="405" t="s">
        <v>1066</v>
      </c>
      <c r="D170" s="405" t="s">
        <v>64</v>
      </c>
      <c r="E170" s="836"/>
      <c r="F170" s="840"/>
      <c r="G170" s="838">
        <v>1</v>
      </c>
      <c r="H170" s="838">
        <v>4</v>
      </c>
      <c r="I170" s="838">
        <v>1</v>
      </c>
      <c r="J170" s="838">
        <v>4</v>
      </c>
      <c r="K170" s="839">
        <v>221.71</v>
      </c>
      <c r="L170" s="405"/>
      <c r="M170" s="839">
        <v>37.479999999999997</v>
      </c>
      <c r="N170" s="405"/>
      <c r="O170" s="424"/>
      <c r="P170" s="405"/>
      <c r="Q170" s="405"/>
    </row>
    <row r="171" spans="1:17" ht="15" customHeight="1">
      <c r="A171" s="389">
        <f t="shared" si="2"/>
        <v>166</v>
      </c>
      <c r="B171" s="411" t="s">
        <v>1141</v>
      </c>
      <c r="C171" s="405" t="s">
        <v>1082</v>
      </c>
      <c r="D171" s="405" t="s">
        <v>82</v>
      </c>
      <c r="E171" s="836"/>
      <c r="F171" s="840"/>
      <c r="G171" s="838">
        <v>0</v>
      </c>
      <c r="H171" s="838">
        <v>4</v>
      </c>
      <c r="I171" s="838">
        <v>0</v>
      </c>
      <c r="J171" s="838">
        <v>0</v>
      </c>
      <c r="K171" s="839">
        <v>630.78300000000002</v>
      </c>
      <c r="L171" s="405"/>
      <c r="M171" s="839">
        <v>331.38900000000001</v>
      </c>
      <c r="N171" s="405"/>
      <c r="O171" s="424"/>
      <c r="P171" s="405"/>
      <c r="Q171" s="405"/>
    </row>
    <row r="172" spans="1:17" ht="15" customHeight="1">
      <c r="A172" s="389">
        <f t="shared" si="2"/>
        <v>167</v>
      </c>
      <c r="B172" s="411" t="s">
        <v>1141</v>
      </c>
      <c r="C172" s="405" t="s">
        <v>1074</v>
      </c>
      <c r="D172" s="405" t="s">
        <v>82</v>
      </c>
      <c r="E172" s="836"/>
      <c r="F172" s="840"/>
      <c r="G172" s="838">
        <v>0</v>
      </c>
      <c r="H172" s="838">
        <v>6</v>
      </c>
      <c r="I172" s="838">
        <v>1</v>
      </c>
      <c r="J172" s="838">
        <v>2</v>
      </c>
      <c r="K172" s="839">
        <v>133.68299999999999</v>
      </c>
      <c r="L172" s="405"/>
      <c r="M172" s="839">
        <v>21.332999999999998</v>
      </c>
      <c r="N172" s="405"/>
      <c r="O172" s="424"/>
      <c r="P172" s="405"/>
      <c r="Q172" s="405"/>
    </row>
    <row r="173" spans="1:17" ht="15" customHeight="1">
      <c r="A173" s="389">
        <f t="shared" si="2"/>
        <v>168</v>
      </c>
      <c r="B173" s="411" t="s">
        <v>1141</v>
      </c>
      <c r="C173" s="405" t="s">
        <v>911</v>
      </c>
      <c r="D173" s="405" t="s">
        <v>270</v>
      </c>
      <c r="E173" s="836"/>
      <c r="F173" s="840"/>
      <c r="G173" s="838">
        <v>1</v>
      </c>
      <c r="H173" s="838">
        <v>0</v>
      </c>
      <c r="I173" s="838">
        <v>0</v>
      </c>
      <c r="J173" s="838">
        <v>0</v>
      </c>
      <c r="K173" s="839">
        <v>104.4</v>
      </c>
      <c r="L173" s="405"/>
      <c r="M173" s="839">
        <v>58</v>
      </c>
      <c r="N173" s="405"/>
      <c r="O173" s="424"/>
      <c r="P173" s="405" t="s">
        <v>1297</v>
      </c>
      <c r="Q173" s="405" t="s">
        <v>298</v>
      </c>
    </row>
    <row r="174" spans="1:17" ht="15" customHeight="1">
      <c r="A174" s="389">
        <f t="shared" si="2"/>
        <v>169</v>
      </c>
      <c r="B174" s="411" t="s">
        <v>1141</v>
      </c>
      <c r="C174" s="405" t="s">
        <v>1067</v>
      </c>
      <c r="D174" s="405" t="s">
        <v>82</v>
      </c>
      <c r="E174" s="836"/>
      <c r="F174" s="840"/>
      <c r="G174" s="838">
        <v>2</v>
      </c>
      <c r="H174" s="838">
        <v>0</v>
      </c>
      <c r="I174" s="838">
        <v>0</v>
      </c>
      <c r="J174" s="838">
        <v>5</v>
      </c>
      <c r="K174" s="839">
        <v>599.16</v>
      </c>
      <c r="L174" s="405"/>
      <c r="M174" s="839">
        <v>200.90100000000001</v>
      </c>
      <c r="N174" s="405"/>
      <c r="O174" s="424"/>
      <c r="P174" s="405"/>
      <c r="Q174" s="405"/>
    </row>
    <row r="175" spans="1:17" ht="15" customHeight="1">
      <c r="A175" s="389">
        <f t="shared" si="2"/>
        <v>170</v>
      </c>
      <c r="B175" s="411" t="s">
        <v>1141</v>
      </c>
      <c r="C175" s="411" t="s">
        <v>1057</v>
      </c>
      <c r="D175" s="843" t="s">
        <v>264</v>
      </c>
      <c r="E175" s="844"/>
      <c r="F175" s="845"/>
      <c r="G175" s="846">
        <v>0</v>
      </c>
      <c r="H175" s="846">
        <v>1</v>
      </c>
      <c r="I175" s="846">
        <v>1</v>
      </c>
      <c r="J175" s="846">
        <v>0</v>
      </c>
      <c r="K175" s="839">
        <v>299.22199999999998</v>
      </c>
      <c r="L175" s="411"/>
      <c r="M175" s="841">
        <v>165.17500000000001</v>
      </c>
      <c r="N175" s="411"/>
      <c r="O175" s="424">
        <v>45289</v>
      </c>
      <c r="P175" s="835"/>
      <c r="Q175" s="835"/>
    </row>
    <row r="176" spans="1:17" ht="15" customHeight="1">
      <c r="A176" s="389">
        <f t="shared" si="2"/>
        <v>171</v>
      </c>
      <c r="B176" s="411" t="s">
        <v>1141</v>
      </c>
      <c r="C176" s="409" t="s">
        <v>1053</v>
      </c>
      <c r="D176" s="400" t="s">
        <v>64</v>
      </c>
      <c r="E176" s="404"/>
      <c r="F176" s="847"/>
      <c r="G176" s="833">
        <v>0</v>
      </c>
      <c r="H176" s="833">
        <v>0</v>
      </c>
      <c r="I176" s="833">
        <v>0</v>
      </c>
      <c r="J176" s="833">
        <v>3</v>
      </c>
      <c r="K176" s="407">
        <v>338.21</v>
      </c>
      <c r="L176" s="409"/>
      <c r="M176" s="407">
        <v>51.94</v>
      </c>
      <c r="N176" s="409"/>
      <c r="O176" s="848">
        <v>45181</v>
      </c>
      <c r="P176" s="849"/>
      <c r="Q176" s="849"/>
    </row>
    <row r="177" spans="1:17" ht="15" customHeight="1">
      <c r="A177" s="389">
        <f t="shared" si="2"/>
        <v>172</v>
      </c>
      <c r="B177" s="411" t="s">
        <v>1141</v>
      </c>
      <c r="C177" s="409" t="s">
        <v>1041</v>
      </c>
      <c r="D177" s="400" t="s">
        <v>82</v>
      </c>
      <c r="E177" s="407">
        <v>-0.5</v>
      </c>
      <c r="F177" s="847"/>
      <c r="G177" s="833">
        <v>1</v>
      </c>
      <c r="H177" s="833">
        <v>0</v>
      </c>
      <c r="I177" s="833">
        <v>1</v>
      </c>
      <c r="J177" s="833">
        <v>3</v>
      </c>
      <c r="K177" s="407">
        <v>290.62</v>
      </c>
      <c r="L177" s="404">
        <v>38.76</v>
      </c>
      <c r="M177" s="850">
        <v>67.853999999999999</v>
      </c>
      <c r="N177" s="404"/>
      <c r="O177" s="848">
        <v>45181</v>
      </c>
      <c r="P177" s="849"/>
      <c r="Q177" s="849"/>
    </row>
    <row r="178" spans="1:17" ht="15" customHeight="1">
      <c r="A178" s="389">
        <f t="shared" si="2"/>
        <v>173</v>
      </c>
      <c r="B178" s="411" t="s">
        <v>1141</v>
      </c>
      <c r="C178" s="409" t="s">
        <v>1047</v>
      </c>
      <c r="D178" s="400" t="s">
        <v>82</v>
      </c>
      <c r="E178" s="404"/>
      <c r="F178" s="847"/>
      <c r="G178" s="833">
        <v>0</v>
      </c>
      <c r="H178" s="833">
        <v>0</v>
      </c>
      <c r="I178" s="833">
        <v>1</v>
      </c>
      <c r="J178" s="833">
        <v>1</v>
      </c>
      <c r="K178" s="407">
        <v>41.921999999999997</v>
      </c>
      <c r="L178" s="409"/>
      <c r="M178" s="850">
        <v>41.921999999999997</v>
      </c>
      <c r="N178" s="409"/>
      <c r="O178" s="848">
        <v>45181</v>
      </c>
      <c r="P178" s="849"/>
      <c r="Q178" s="849"/>
    </row>
    <row r="179" spans="1:17" ht="15" customHeight="1">
      <c r="A179" s="389">
        <f t="shared" si="2"/>
        <v>174</v>
      </c>
      <c r="B179" s="411" t="s">
        <v>1141</v>
      </c>
      <c r="C179" s="409" t="s">
        <v>903</v>
      </c>
      <c r="D179" s="400" t="s">
        <v>82</v>
      </c>
      <c r="E179" s="404"/>
      <c r="F179" s="847"/>
      <c r="G179" s="833">
        <v>0</v>
      </c>
      <c r="H179" s="833">
        <v>1</v>
      </c>
      <c r="I179" s="833">
        <v>0</v>
      </c>
      <c r="J179" s="833">
        <v>1</v>
      </c>
      <c r="K179" s="407">
        <v>38.231999999999999</v>
      </c>
      <c r="L179" s="409"/>
      <c r="M179" s="850">
        <v>38.231999999999999</v>
      </c>
      <c r="N179" s="409"/>
      <c r="O179" s="848">
        <v>45181</v>
      </c>
      <c r="P179" s="849" t="s">
        <v>1298</v>
      </c>
      <c r="Q179" s="405" t="s">
        <v>1284</v>
      </c>
    </row>
    <row r="180" spans="1:17" ht="15" customHeight="1">
      <c r="A180" s="389">
        <f t="shared" si="2"/>
        <v>175</v>
      </c>
      <c r="B180" s="411" t="s">
        <v>1141</v>
      </c>
      <c r="C180" s="409" t="s">
        <v>899</v>
      </c>
      <c r="D180" s="400" t="s">
        <v>82</v>
      </c>
      <c r="E180" s="404"/>
      <c r="F180" s="847"/>
      <c r="G180" s="833">
        <v>0</v>
      </c>
      <c r="H180" s="833">
        <v>0</v>
      </c>
      <c r="I180" s="833">
        <v>1</v>
      </c>
      <c r="J180" s="833">
        <v>1</v>
      </c>
      <c r="K180" s="407">
        <v>128.73599999999999</v>
      </c>
      <c r="L180" s="409">
        <v>56.311999999999998</v>
      </c>
      <c r="M180" s="850">
        <v>35</v>
      </c>
      <c r="N180" s="409"/>
      <c r="O180" s="848">
        <v>45181</v>
      </c>
      <c r="P180" s="849" t="s">
        <v>1299</v>
      </c>
      <c r="Q180" s="405" t="s">
        <v>1284</v>
      </c>
    </row>
    <row r="181" spans="1:17" ht="15" customHeight="1">
      <c r="A181" s="389">
        <f t="shared" si="2"/>
        <v>176</v>
      </c>
      <c r="B181" s="411" t="s">
        <v>1141</v>
      </c>
      <c r="C181" s="409" t="s">
        <v>901</v>
      </c>
      <c r="D181" s="400" t="s">
        <v>82</v>
      </c>
      <c r="E181" s="404"/>
      <c r="F181" s="847"/>
      <c r="G181" s="833">
        <v>2</v>
      </c>
      <c r="H181" s="833">
        <v>0</v>
      </c>
      <c r="I181" s="833">
        <v>0</v>
      </c>
      <c r="J181" s="833">
        <v>1</v>
      </c>
      <c r="K181" s="407">
        <v>213.714</v>
      </c>
      <c r="L181" s="409"/>
      <c r="M181" s="850">
        <v>57.698</v>
      </c>
      <c r="N181" s="409"/>
      <c r="O181" s="848">
        <v>45181</v>
      </c>
      <c r="P181" s="849" t="s">
        <v>1300</v>
      </c>
      <c r="Q181" s="405" t="s">
        <v>1284</v>
      </c>
    </row>
    <row r="182" spans="1:17" ht="15" customHeight="1">
      <c r="A182" s="389">
        <f t="shared" si="2"/>
        <v>177</v>
      </c>
      <c r="B182" s="411" t="s">
        <v>1141</v>
      </c>
      <c r="C182" s="409" t="s">
        <v>905</v>
      </c>
      <c r="D182" s="400" t="s">
        <v>82</v>
      </c>
      <c r="E182" s="404"/>
      <c r="F182" s="847"/>
      <c r="G182" s="833">
        <v>0</v>
      </c>
      <c r="H182" s="833">
        <v>2</v>
      </c>
      <c r="I182" s="833">
        <v>1</v>
      </c>
      <c r="J182" s="833">
        <v>0</v>
      </c>
      <c r="K182" s="407">
        <v>30.774000000000001</v>
      </c>
      <c r="L182" s="409"/>
      <c r="M182" s="850">
        <v>30.774000000000001</v>
      </c>
      <c r="N182" s="409"/>
      <c r="O182" s="848">
        <v>45181</v>
      </c>
      <c r="P182" s="849" t="s">
        <v>1301</v>
      </c>
      <c r="Q182" s="405" t="s">
        <v>298</v>
      </c>
    </row>
    <row r="183" spans="1:17" ht="15" customHeight="1">
      <c r="A183" s="389">
        <f t="shared" si="2"/>
        <v>178</v>
      </c>
      <c r="B183" s="411" t="s">
        <v>1141</v>
      </c>
      <c r="C183" s="409" t="s">
        <v>904</v>
      </c>
      <c r="D183" s="400" t="s">
        <v>82</v>
      </c>
      <c r="E183" s="404"/>
      <c r="F183" s="847"/>
      <c r="G183" s="833">
        <v>0</v>
      </c>
      <c r="H183" s="833">
        <v>2</v>
      </c>
      <c r="I183" s="833">
        <v>2</v>
      </c>
      <c r="J183" s="833">
        <v>2</v>
      </c>
      <c r="K183" s="407">
        <v>168.2</v>
      </c>
      <c r="L183" s="404"/>
      <c r="M183" s="850">
        <v>45.88</v>
      </c>
      <c r="N183" s="404"/>
      <c r="O183" s="848">
        <v>45181</v>
      </c>
      <c r="P183" s="849" t="s">
        <v>1302</v>
      </c>
      <c r="Q183" s="405" t="s">
        <v>298</v>
      </c>
    </row>
    <row r="184" spans="1:17" ht="15" customHeight="1">
      <c r="A184" s="389">
        <f t="shared" si="2"/>
        <v>179</v>
      </c>
      <c r="B184" s="411" t="s">
        <v>1141</v>
      </c>
      <c r="C184" s="409" t="s">
        <v>906</v>
      </c>
      <c r="D184" s="400" t="s">
        <v>64</v>
      </c>
      <c r="E184" s="404"/>
      <c r="F184" s="847"/>
      <c r="G184" s="833">
        <v>1</v>
      </c>
      <c r="H184" s="833">
        <v>0</v>
      </c>
      <c r="I184" s="833">
        <v>0</v>
      </c>
      <c r="J184" s="833">
        <v>0</v>
      </c>
      <c r="K184" s="407">
        <v>152.648</v>
      </c>
      <c r="L184" s="404">
        <v>28.888000000000002</v>
      </c>
      <c r="M184" s="850">
        <v>66.766000000000005</v>
      </c>
      <c r="N184" s="404"/>
      <c r="O184" s="848">
        <v>45181</v>
      </c>
      <c r="P184" s="849" t="s">
        <v>1303</v>
      </c>
      <c r="Q184" s="405" t="s">
        <v>298</v>
      </c>
    </row>
    <row r="185" spans="1:17" ht="15" customHeight="1">
      <c r="A185" s="389">
        <f t="shared" si="2"/>
        <v>180</v>
      </c>
      <c r="B185" s="411" t="s">
        <v>1141</v>
      </c>
      <c r="C185" s="409" t="s">
        <v>968</v>
      </c>
      <c r="D185" s="400" t="s">
        <v>1266</v>
      </c>
      <c r="E185" s="404"/>
      <c r="F185" s="847"/>
      <c r="G185" s="833">
        <v>0</v>
      </c>
      <c r="H185" s="833">
        <v>0</v>
      </c>
      <c r="I185" s="833">
        <v>0</v>
      </c>
      <c r="J185" s="833">
        <v>1</v>
      </c>
      <c r="K185" s="407">
        <v>442.88600000000002</v>
      </c>
      <c r="L185" s="409"/>
      <c r="M185" s="841">
        <v>408.48700000000002</v>
      </c>
      <c r="N185" s="409"/>
      <c r="O185" s="424">
        <v>45289</v>
      </c>
      <c r="P185" s="835"/>
      <c r="Q185" s="835"/>
    </row>
    <row r="186" spans="1:17" ht="15" customHeight="1">
      <c r="A186" s="389">
        <f t="shared" si="2"/>
        <v>181</v>
      </c>
      <c r="B186" s="411" t="s">
        <v>1141</v>
      </c>
      <c r="C186" s="409" t="s">
        <v>994</v>
      </c>
      <c r="D186" s="400" t="s">
        <v>1186</v>
      </c>
      <c r="E186" s="404"/>
      <c r="F186" s="847"/>
      <c r="G186" s="833">
        <v>0</v>
      </c>
      <c r="H186" s="833">
        <v>3</v>
      </c>
      <c r="I186" s="833">
        <v>0</v>
      </c>
      <c r="J186" s="833">
        <v>3</v>
      </c>
      <c r="K186" s="407">
        <v>254.434</v>
      </c>
      <c r="L186" s="409"/>
      <c r="M186" s="851">
        <v>132.32599999999999</v>
      </c>
      <c r="N186" s="409"/>
      <c r="O186" s="424">
        <v>45289</v>
      </c>
      <c r="P186" s="835"/>
      <c r="Q186" s="835"/>
    </row>
    <row r="187" spans="1:17" ht="15" customHeight="1">
      <c r="A187" s="389">
        <f t="shared" si="2"/>
        <v>182</v>
      </c>
      <c r="B187" s="409"/>
      <c r="C187" s="409" t="s">
        <v>867</v>
      </c>
      <c r="D187" s="400" t="s">
        <v>270</v>
      </c>
      <c r="E187" s="404"/>
      <c r="F187" s="847"/>
      <c r="G187" s="833">
        <v>0</v>
      </c>
      <c r="H187" s="833">
        <v>0</v>
      </c>
      <c r="I187" s="833">
        <v>0</v>
      </c>
      <c r="J187" s="833">
        <v>0</v>
      </c>
      <c r="K187" s="407">
        <v>94.646000000000001</v>
      </c>
      <c r="L187" s="409"/>
      <c r="M187" s="850">
        <v>34.847999999999999</v>
      </c>
      <c r="N187" s="409"/>
      <c r="O187" s="848">
        <v>45181</v>
      </c>
      <c r="P187" s="849" t="s">
        <v>1304</v>
      </c>
      <c r="Q187" s="849" t="s">
        <v>279</v>
      </c>
    </row>
    <row r="188" spans="1:17" ht="15" customHeight="1">
      <c r="A188" s="389">
        <f t="shared" si="2"/>
        <v>183</v>
      </c>
      <c r="B188" s="411" t="s">
        <v>1141</v>
      </c>
      <c r="C188" s="409" t="s">
        <v>908</v>
      </c>
      <c r="D188" s="400" t="s">
        <v>270</v>
      </c>
      <c r="E188" s="404"/>
      <c r="F188" s="847"/>
      <c r="G188" s="833">
        <v>1</v>
      </c>
      <c r="H188" s="833">
        <v>0</v>
      </c>
      <c r="I188" s="833">
        <v>0</v>
      </c>
      <c r="J188" s="833">
        <v>1</v>
      </c>
      <c r="K188" s="407">
        <v>266.08600000000001</v>
      </c>
      <c r="L188" s="404">
        <v>72.72</v>
      </c>
      <c r="M188" s="850">
        <v>146.71199999999999</v>
      </c>
      <c r="N188" s="404"/>
      <c r="O188" s="848">
        <v>45181</v>
      </c>
      <c r="P188" s="849" t="s">
        <v>1305</v>
      </c>
      <c r="Q188" s="405" t="s">
        <v>1284</v>
      </c>
    </row>
    <row r="189" spans="1:17" ht="15" customHeight="1">
      <c r="A189" s="389">
        <f t="shared" si="2"/>
        <v>184</v>
      </c>
      <c r="B189" s="411" t="s">
        <v>1141</v>
      </c>
      <c r="C189" s="409" t="s">
        <v>913</v>
      </c>
      <c r="D189" s="400" t="s">
        <v>64</v>
      </c>
      <c r="E189" s="407">
        <v>0.21</v>
      </c>
      <c r="F189" s="847"/>
      <c r="G189" s="833">
        <v>1</v>
      </c>
      <c r="H189" s="833">
        <v>0</v>
      </c>
      <c r="I189" s="833">
        <v>1</v>
      </c>
      <c r="J189" s="833">
        <v>2</v>
      </c>
      <c r="K189" s="407">
        <v>212.39400000000001</v>
      </c>
      <c r="L189" s="409"/>
      <c r="M189" s="850">
        <v>89.962000000000003</v>
      </c>
      <c r="N189" s="409"/>
      <c r="O189" s="848">
        <v>45181</v>
      </c>
      <c r="P189" s="849" t="s">
        <v>1306</v>
      </c>
      <c r="Q189" s="405" t="s">
        <v>1284</v>
      </c>
    </row>
    <row r="190" spans="1:17" ht="15" customHeight="1">
      <c r="A190" s="389">
        <f t="shared" si="2"/>
        <v>185</v>
      </c>
      <c r="B190" s="411" t="s">
        <v>1141</v>
      </c>
      <c r="C190" s="409" t="s">
        <v>955</v>
      </c>
      <c r="D190" s="400" t="s">
        <v>54</v>
      </c>
      <c r="E190" s="404"/>
      <c r="F190" s="847"/>
      <c r="G190" s="833">
        <v>1</v>
      </c>
      <c r="H190" s="833">
        <v>1</v>
      </c>
      <c r="I190" s="833">
        <v>0</v>
      </c>
      <c r="J190" s="833">
        <v>2</v>
      </c>
      <c r="K190" s="407">
        <v>128.02199999999999</v>
      </c>
      <c r="L190" s="409"/>
      <c r="M190" s="850">
        <v>56.258000000000003</v>
      </c>
      <c r="N190" s="409"/>
      <c r="O190" s="848">
        <v>45181</v>
      </c>
      <c r="P190" s="849"/>
      <c r="Q190" s="849"/>
    </row>
    <row r="191" spans="1:17" ht="15" customHeight="1">
      <c r="A191" s="389">
        <f t="shared" si="2"/>
        <v>186</v>
      </c>
      <c r="B191" s="411" t="s">
        <v>1141</v>
      </c>
      <c r="C191" s="409" t="s">
        <v>954</v>
      </c>
      <c r="D191" s="400" t="s">
        <v>264</v>
      </c>
      <c r="E191" s="404"/>
      <c r="F191" s="847"/>
      <c r="G191" s="833">
        <v>0</v>
      </c>
      <c r="H191" s="833">
        <v>1</v>
      </c>
      <c r="I191" s="833">
        <v>0</v>
      </c>
      <c r="J191" s="833">
        <v>0</v>
      </c>
      <c r="K191" s="407">
        <v>46.923000000000002</v>
      </c>
      <c r="L191" s="409"/>
      <c r="M191" s="852">
        <v>23.625</v>
      </c>
      <c r="N191" s="853"/>
      <c r="O191" s="424">
        <v>45289</v>
      </c>
      <c r="P191" s="835"/>
      <c r="Q191" s="835"/>
    </row>
    <row r="192" spans="1:17" ht="15" customHeight="1">
      <c r="A192" s="389">
        <f t="shared" si="2"/>
        <v>187</v>
      </c>
      <c r="B192" s="409"/>
      <c r="C192" s="409" t="s">
        <v>555</v>
      </c>
      <c r="D192" s="400" t="s">
        <v>1156</v>
      </c>
      <c r="E192" s="404"/>
      <c r="F192" s="847"/>
      <c r="G192" s="833"/>
      <c r="H192" s="833"/>
      <c r="I192" s="833"/>
      <c r="J192" s="833"/>
      <c r="K192" s="407"/>
      <c r="L192" s="409"/>
      <c r="M192" s="844"/>
      <c r="N192" s="409"/>
      <c r="O192" s="848"/>
      <c r="P192" s="411"/>
      <c r="Q192" s="411"/>
    </row>
    <row r="193" spans="1:17" ht="15" customHeight="1">
      <c r="A193" s="389">
        <f t="shared" si="2"/>
        <v>188</v>
      </c>
      <c r="B193" s="409"/>
      <c r="C193" s="409" t="s">
        <v>1155</v>
      </c>
      <c r="D193" s="400" t="s">
        <v>1156</v>
      </c>
      <c r="E193" s="404"/>
      <c r="F193" s="847"/>
      <c r="G193" s="833"/>
      <c r="H193" s="833"/>
      <c r="I193" s="833"/>
      <c r="J193" s="833"/>
      <c r="K193" s="407"/>
      <c r="L193" s="409"/>
      <c r="M193" s="404"/>
      <c r="N193" s="409"/>
      <c r="O193" s="848"/>
      <c r="P193" s="411"/>
      <c r="Q193" s="411"/>
    </row>
    <row r="194" spans="1:17" ht="15" customHeight="1">
      <c r="A194" s="389">
        <f t="shared" si="2"/>
        <v>189</v>
      </c>
      <c r="B194" s="411" t="s">
        <v>1141</v>
      </c>
      <c r="C194" s="409" t="s">
        <v>1113</v>
      </c>
      <c r="D194" s="400" t="s">
        <v>54</v>
      </c>
      <c r="E194" s="404"/>
      <c r="F194" s="847"/>
      <c r="G194" s="833">
        <v>0</v>
      </c>
      <c r="H194" s="833">
        <v>1</v>
      </c>
      <c r="I194" s="833">
        <v>0</v>
      </c>
      <c r="J194" s="833">
        <v>0</v>
      </c>
      <c r="K194" s="407">
        <v>161.416</v>
      </c>
      <c r="L194" s="409"/>
      <c r="M194" s="850">
        <v>48.006</v>
      </c>
      <c r="N194" s="409"/>
      <c r="O194" s="848">
        <v>45181</v>
      </c>
      <c r="P194" s="849"/>
      <c r="Q194" s="849"/>
    </row>
    <row r="195" spans="1:17" ht="15" customHeight="1">
      <c r="A195" s="389">
        <f t="shared" si="2"/>
        <v>190</v>
      </c>
      <c r="B195" s="409"/>
      <c r="C195" s="409" t="s">
        <v>880</v>
      </c>
      <c r="D195" s="400" t="s">
        <v>82</v>
      </c>
      <c r="E195" s="407">
        <v>0.3</v>
      </c>
      <c r="F195" s="847"/>
      <c r="G195" s="833">
        <v>0</v>
      </c>
      <c r="H195" s="833">
        <v>0</v>
      </c>
      <c r="I195" s="833">
        <v>0</v>
      </c>
      <c r="J195" s="833">
        <v>0</v>
      </c>
      <c r="K195" s="407">
        <v>226.73</v>
      </c>
      <c r="L195" s="409"/>
      <c r="M195" s="850">
        <v>168.6</v>
      </c>
      <c r="N195" s="409"/>
      <c r="O195" s="848">
        <v>45181</v>
      </c>
      <c r="P195" s="849" t="s">
        <v>1307</v>
      </c>
      <c r="Q195" s="849" t="s">
        <v>279</v>
      </c>
    </row>
    <row r="196" spans="1:17" ht="22.5" customHeight="1">
      <c r="A196" s="389">
        <f t="shared" si="2"/>
        <v>191</v>
      </c>
      <c r="B196" s="409"/>
      <c r="C196" s="409" t="s">
        <v>892</v>
      </c>
      <c r="D196" s="400" t="s">
        <v>82</v>
      </c>
      <c r="E196" s="404"/>
      <c r="F196" s="847"/>
      <c r="G196" s="833">
        <v>0</v>
      </c>
      <c r="H196" s="833">
        <v>0</v>
      </c>
      <c r="I196" s="833">
        <v>0</v>
      </c>
      <c r="J196" s="833">
        <v>0</v>
      </c>
      <c r="K196" s="407">
        <v>113.754</v>
      </c>
      <c r="L196" s="409"/>
      <c r="M196" s="850">
        <v>44.601999999999997</v>
      </c>
      <c r="N196" s="409"/>
      <c r="O196" s="848">
        <v>45181</v>
      </c>
      <c r="P196" s="854" t="s">
        <v>1308</v>
      </c>
      <c r="Q196" s="405" t="s">
        <v>1284</v>
      </c>
    </row>
    <row r="197" spans="1:17" ht="15" customHeight="1">
      <c r="A197" s="389">
        <f t="shared" si="2"/>
        <v>192</v>
      </c>
      <c r="B197" s="411" t="s">
        <v>1141</v>
      </c>
      <c r="C197" s="409" t="s">
        <v>907</v>
      </c>
      <c r="D197" s="400" t="s">
        <v>82</v>
      </c>
      <c r="E197" s="404"/>
      <c r="F197" s="847"/>
      <c r="G197" s="833">
        <v>0</v>
      </c>
      <c r="H197" s="833">
        <v>2</v>
      </c>
      <c r="I197" s="833">
        <v>0</v>
      </c>
      <c r="J197" s="833">
        <v>3</v>
      </c>
      <c r="K197" s="407">
        <v>168.61199999999999</v>
      </c>
      <c r="L197" s="409"/>
      <c r="M197" s="850">
        <v>96.296000000000006</v>
      </c>
      <c r="N197" s="409"/>
      <c r="O197" s="848">
        <v>45181</v>
      </c>
      <c r="P197" s="854" t="s">
        <v>1309</v>
      </c>
      <c r="Q197" s="405" t="s">
        <v>1284</v>
      </c>
    </row>
    <row r="198" spans="1:17" ht="15" customHeight="1">
      <c r="A198" s="389">
        <f t="shared" si="2"/>
        <v>193</v>
      </c>
      <c r="B198" s="411" t="s">
        <v>1141</v>
      </c>
      <c r="C198" s="409" t="s">
        <v>338</v>
      </c>
      <c r="D198" s="400" t="s">
        <v>82</v>
      </c>
      <c r="E198" s="404"/>
      <c r="F198" s="847"/>
      <c r="G198" s="833">
        <v>2</v>
      </c>
      <c r="H198" s="833">
        <v>0</v>
      </c>
      <c r="I198" s="833">
        <v>0</v>
      </c>
      <c r="J198" s="833">
        <v>0</v>
      </c>
      <c r="K198" s="833">
        <v>87.804000000000002</v>
      </c>
      <c r="L198" s="409"/>
      <c r="M198" s="404"/>
      <c r="N198" s="409"/>
      <c r="O198" s="848"/>
      <c r="P198" s="411"/>
      <c r="Q198" s="411"/>
    </row>
    <row r="199" spans="1:17" ht="15" customHeight="1">
      <c r="A199" s="389">
        <f t="shared" si="2"/>
        <v>194</v>
      </c>
      <c r="B199" s="411" t="s">
        <v>1141</v>
      </c>
      <c r="C199" s="409" t="s">
        <v>889</v>
      </c>
      <c r="D199" s="400" t="s">
        <v>82</v>
      </c>
      <c r="E199" s="404"/>
      <c r="F199" s="847"/>
      <c r="G199" s="833">
        <v>1</v>
      </c>
      <c r="H199" s="833">
        <v>0</v>
      </c>
      <c r="I199" s="833">
        <v>0</v>
      </c>
      <c r="J199" s="833">
        <v>0</v>
      </c>
      <c r="K199" s="407"/>
      <c r="L199" s="409"/>
      <c r="M199" s="404"/>
      <c r="N199" s="409"/>
      <c r="O199" s="848"/>
      <c r="P199" s="411"/>
      <c r="Q199" s="411"/>
    </row>
    <row r="200" spans="1:17" ht="15" customHeight="1">
      <c r="A200" s="389">
        <f t="shared" si="2"/>
        <v>195</v>
      </c>
      <c r="B200" s="411" t="s">
        <v>1141</v>
      </c>
      <c r="C200" s="409" t="s">
        <v>345</v>
      </c>
      <c r="D200" s="400" t="s">
        <v>82</v>
      </c>
      <c r="E200" s="404"/>
      <c r="F200" s="847"/>
      <c r="G200" s="833">
        <v>0</v>
      </c>
      <c r="H200" s="833">
        <v>3</v>
      </c>
      <c r="I200" s="833">
        <v>1</v>
      </c>
      <c r="J200" s="833">
        <v>0</v>
      </c>
      <c r="K200" s="407">
        <v>866.16</v>
      </c>
      <c r="L200" s="409"/>
      <c r="M200" s="404"/>
      <c r="N200" s="409"/>
      <c r="O200" s="848"/>
      <c r="P200" s="411" t="s">
        <v>1310</v>
      </c>
      <c r="Q200" s="405" t="s">
        <v>1284</v>
      </c>
    </row>
    <row r="201" spans="1:17" ht="15" customHeight="1">
      <c r="A201" s="389">
        <f t="shared" si="2"/>
        <v>196</v>
      </c>
      <c r="B201" s="411" t="s">
        <v>1141</v>
      </c>
      <c r="C201" s="409" t="s">
        <v>550</v>
      </c>
      <c r="D201" s="409" t="s">
        <v>82</v>
      </c>
      <c r="E201" s="404"/>
      <c r="F201" s="855">
        <v>1</v>
      </c>
      <c r="G201" s="833">
        <v>1</v>
      </c>
      <c r="H201" s="833">
        <v>1</v>
      </c>
      <c r="I201" s="833">
        <v>1</v>
      </c>
      <c r="J201" s="833">
        <v>1</v>
      </c>
      <c r="K201" s="407"/>
      <c r="L201" s="409"/>
      <c r="M201" s="404"/>
      <c r="N201" s="409"/>
      <c r="O201" s="848"/>
      <c r="P201" s="411"/>
      <c r="Q201" s="411"/>
    </row>
    <row r="202" spans="1:17" ht="15" customHeight="1">
      <c r="A202" s="389">
        <f t="shared" si="2"/>
        <v>197</v>
      </c>
      <c r="B202" s="411" t="s">
        <v>1141</v>
      </c>
      <c r="C202" s="409" t="s">
        <v>958</v>
      </c>
      <c r="D202" s="400" t="s">
        <v>82</v>
      </c>
      <c r="E202" s="404"/>
      <c r="F202" s="855"/>
      <c r="G202" s="833">
        <v>1</v>
      </c>
      <c r="H202" s="833">
        <v>1</v>
      </c>
      <c r="I202" s="833">
        <v>1</v>
      </c>
      <c r="J202" s="833">
        <v>1</v>
      </c>
      <c r="K202" s="407"/>
      <c r="L202" s="409"/>
      <c r="M202" s="404"/>
      <c r="N202" s="409"/>
      <c r="O202" s="848"/>
      <c r="P202" s="411"/>
      <c r="Q202" s="411"/>
    </row>
    <row r="203" spans="1:17" ht="15" customHeight="1">
      <c r="A203" s="409">
        <f t="shared" ref="A203" si="3">A202+1</f>
        <v>198</v>
      </c>
      <c r="B203" s="411" t="s">
        <v>1141</v>
      </c>
      <c r="C203" s="409" t="s">
        <v>966</v>
      </c>
      <c r="D203" s="400" t="s">
        <v>916</v>
      </c>
      <c r="E203" s="404"/>
      <c r="F203" s="855"/>
      <c r="G203" s="833">
        <v>1</v>
      </c>
      <c r="H203" s="833">
        <v>1</v>
      </c>
      <c r="I203" s="833">
        <v>1</v>
      </c>
      <c r="J203" s="833">
        <v>1</v>
      </c>
      <c r="K203" s="407"/>
      <c r="L203" s="409"/>
      <c r="M203" s="404"/>
      <c r="N203" s="409"/>
      <c r="O203" s="848"/>
      <c r="P203" s="411"/>
      <c r="Q203" s="411"/>
    </row>
    <row r="204" spans="1:17">
      <c r="A204" s="431"/>
      <c r="B204" s="431"/>
      <c r="C204" s="431"/>
      <c r="D204" s="431"/>
      <c r="E204" s="431"/>
      <c r="F204" s="431"/>
      <c r="G204" s="431"/>
      <c r="H204" s="431"/>
      <c r="I204" s="431"/>
      <c r="J204" s="431"/>
      <c r="K204" s="433"/>
      <c r="L204" s="431"/>
      <c r="M204" s="431"/>
      <c r="N204" s="431"/>
      <c r="O204" s="431"/>
      <c r="P204" s="431"/>
      <c r="Q204" s="431"/>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130:D135">
    <cfRule type="expression" dxfId="3888" priority="16" stopIfTrue="1">
      <formula>IF($AC130="TEN",TRUE,FALSE)</formula>
    </cfRule>
  </conditionalFormatting>
  <conditionalFormatting sqref="C138:D155">
    <cfRule type="expression" dxfId="3887" priority="15" stopIfTrue="1">
      <formula>IF($AG138="TEN",TRUE,FALSE)</formula>
    </cfRule>
  </conditionalFormatting>
  <conditionalFormatting sqref="C163:D163">
    <cfRule type="expression" dxfId="3886" priority="12" stopIfTrue="1">
      <formula>IF($AG163="TEN",TRUE,FALSE)</formula>
    </cfRule>
  </conditionalFormatting>
  <conditionalFormatting sqref="D175:D200">
    <cfRule type="expression" dxfId="3885" priority="20" stopIfTrue="1">
      <formula>IF($AK175="TEN",TRUE,FALSE)</formula>
    </cfRule>
  </conditionalFormatting>
  <conditionalFormatting sqref="E6:E11 E22:E30 E32:E37 E40 E44 E46 E48:E86 E88 E90:E91">
    <cfRule type="expression" dxfId="3884" priority="9" stopIfTrue="1">
      <formula>IF($W6="TEN",TRUE,FALSE)</formula>
    </cfRule>
  </conditionalFormatting>
  <conditionalFormatting sqref="E31">
    <cfRule type="expression" dxfId="3883" priority="8" stopIfTrue="1">
      <formula>IF($AO31="TEN",TRUE,FALSE)</formula>
    </cfRule>
  </conditionalFormatting>
  <conditionalFormatting sqref="E38:E39">
    <cfRule type="expression" dxfId="3882" priority="7" stopIfTrue="1">
      <formula>IF($AO38="TEN",TRUE,FALSE)</formula>
    </cfRule>
  </conditionalFormatting>
  <conditionalFormatting sqref="E41:E43">
    <cfRule type="expression" dxfId="3881" priority="6" stopIfTrue="1">
      <formula>IF($AO41="TEN",TRUE,FALSE)</formula>
    </cfRule>
  </conditionalFormatting>
  <conditionalFormatting sqref="E45">
    <cfRule type="expression" dxfId="3880" priority="5" stopIfTrue="1">
      <formula>IF($AO45="TEN",TRUE,FALSE)</formula>
    </cfRule>
  </conditionalFormatting>
  <conditionalFormatting sqref="E47">
    <cfRule type="expression" dxfId="3879" priority="4" stopIfTrue="1">
      <formula>IF($AO47="TEN",TRUE,FALSE)</formula>
    </cfRule>
  </conditionalFormatting>
  <conditionalFormatting sqref="E87">
    <cfRule type="expression" dxfId="3878" priority="3" stopIfTrue="1">
      <formula>IF($AO87="TEN",TRUE,FALSE)</formula>
    </cfRule>
  </conditionalFormatting>
  <conditionalFormatting sqref="E89">
    <cfRule type="expression" dxfId="3877" priority="2" stopIfTrue="1">
      <formula>IF($AO89="TEN",TRUE,FALSE)</formula>
    </cfRule>
  </conditionalFormatting>
  <conditionalFormatting sqref="E99">
    <cfRule type="expression" dxfId="3876" priority="1" stopIfTrue="1">
      <formula>IF($AO99="TEN",TRUE,FALSE)</formula>
    </cfRule>
  </conditionalFormatting>
  <conditionalFormatting sqref="M177:M184">
    <cfRule type="expression" dxfId="3875" priority="19" stopIfTrue="1">
      <formula>IF($AG177="TEN",TRUE,FALSE)</formula>
    </cfRule>
  </conditionalFormatting>
  <conditionalFormatting sqref="M187:M190">
    <cfRule type="expression" dxfId="3874" priority="18" stopIfTrue="1">
      <formula>IF($AG187="TEN",TRUE,FALSE)</formula>
    </cfRule>
  </conditionalFormatting>
  <conditionalFormatting sqref="M194:M197">
    <cfRule type="expression" dxfId="3873" priority="17" stopIfTrue="1">
      <formula>IF($AG194="TEN",TRUE,FALSE)</formula>
    </cfRule>
  </conditionalFormatting>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4"/>
  <cols>
    <col min="8" max="8" width="19.5546875" customWidth="1"/>
  </cols>
  <sheetData>
    <row r="1" spans="1:8">
      <c r="A1" s="336" t="s">
        <v>37</v>
      </c>
      <c r="B1" s="336"/>
      <c r="C1" s="338"/>
      <c r="D1" s="338"/>
      <c r="E1" s="338"/>
      <c r="F1" s="338"/>
      <c r="G1" s="335"/>
      <c r="H1" s="333"/>
    </row>
    <row r="2" spans="1:8">
      <c r="A2" s="341" t="s">
        <v>39</v>
      </c>
      <c r="B2" s="341"/>
      <c r="C2" s="343"/>
      <c r="D2" s="343"/>
      <c r="E2" s="343"/>
      <c r="F2" s="343"/>
      <c r="G2" s="335"/>
      <c r="H2" s="333"/>
    </row>
    <row r="3" spans="1:8">
      <c r="A3" s="341" t="s">
        <v>688</v>
      </c>
      <c r="B3" s="341"/>
      <c r="C3" s="346"/>
      <c r="D3" s="346"/>
      <c r="E3" s="346"/>
      <c r="F3" s="346"/>
      <c r="G3" s="335"/>
      <c r="H3" s="333"/>
    </row>
    <row r="4" spans="1:8">
      <c r="A4" s="1274" t="s">
        <v>41</v>
      </c>
      <c r="B4" s="1315" t="s">
        <v>1311</v>
      </c>
      <c r="C4" s="1270" t="s">
        <v>44</v>
      </c>
      <c r="D4" s="1270" t="s">
        <v>45</v>
      </c>
      <c r="E4" s="1270" t="s">
        <v>46</v>
      </c>
      <c r="F4" s="1271" t="s">
        <v>1312</v>
      </c>
      <c r="G4" s="1313" t="s">
        <v>655</v>
      </c>
      <c r="H4" s="1269" t="s">
        <v>50</v>
      </c>
    </row>
    <row r="5" spans="1:8">
      <c r="A5" s="1274"/>
      <c r="B5" s="1316"/>
      <c r="C5" s="1270"/>
      <c r="D5" s="1270"/>
      <c r="E5" s="1270"/>
      <c r="F5" s="1272"/>
      <c r="G5" s="1313"/>
      <c r="H5" s="1269"/>
    </row>
    <row r="6" spans="1:8">
      <c r="A6">
        <v>1</v>
      </c>
      <c r="B6">
        <v>1</v>
      </c>
      <c r="C6" s="307" t="s">
        <v>689</v>
      </c>
      <c r="D6" s="307" t="s">
        <v>82</v>
      </c>
      <c r="E6" s="307" t="s">
        <v>143</v>
      </c>
      <c r="F6" s="302" t="s">
        <v>1313</v>
      </c>
      <c r="G6" s="307" t="s">
        <v>887</v>
      </c>
      <c r="H6" s="307" t="s">
        <v>693</v>
      </c>
    </row>
    <row r="7" spans="1:8">
      <c r="A7">
        <v>2</v>
      </c>
      <c r="B7">
        <v>2</v>
      </c>
      <c r="C7" s="307" t="s">
        <v>700</v>
      </c>
      <c r="D7" s="307" t="s">
        <v>270</v>
      </c>
      <c r="E7" s="307" t="s">
        <v>143</v>
      </c>
      <c r="F7" s="302" t="s">
        <v>1313</v>
      </c>
      <c r="G7" s="307" t="s">
        <v>703</v>
      </c>
      <c r="H7" s="307" t="s">
        <v>693</v>
      </c>
    </row>
    <row r="8" spans="1:8">
      <c r="A8">
        <v>3</v>
      </c>
      <c r="B8">
        <v>3</v>
      </c>
      <c r="C8" s="307" t="s">
        <v>696</v>
      </c>
      <c r="D8" s="307" t="s">
        <v>54</v>
      </c>
      <c r="E8" s="307" t="s">
        <v>143</v>
      </c>
      <c r="F8" s="302" t="s">
        <v>1313</v>
      </c>
      <c r="G8" s="307" t="s">
        <v>703</v>
      </c>
      <c r="H8" s="307" t="s">
        <v>693</v>
      </c>
    </row>
    <row r="9" spans="1:8">
      <c r="A9">
        <v>4</v>
      </c>
      <c r="B9">
        <v>4</v>
      </c>
      <c r="C9" s="307" t="s">
        <v>704</v>
      </c>
      <c r="D9" s="307" t="s">
        <v>82</v>
      </c>
      <c r="E9" s="307" t="s">
        <v>143</v>
      </c>
      <c r="F9" s="302" t="s">
        <v>1313</v>
      </c>
      <c r="G9" s="307" t="s">
        <v>710</v>
      </c>
      <c r="H9" s="307" t="s">
        <v>838</v>
      </c>
    </row>
    <row r="10" spans="1:8">
      <c r="A10">
        <v>5</v>
      </c>
      <c r="B10">
        <v>5</v>
      </c>
      <c r="C10" s="307" t="s">
        <v>708</v>
      </c>
      <c r="D10" s="307" t="s">
        <v>709</v>
      </c>
      <c r="E10" s="307" t="s">
        <v>143</v>
      </c>
      <c r="F10" s="302" t="s">
        <v>1313</v>
      </c>
      <c r="G10" s="307" t="s">
        <v>712</v>
      </c>
      <c r="H10" s="304" t="s">
        <v>693</v>
      </c>
    </row>
    <row r="11" spans="1:8">
      <c r="A11">
        <v>6</v>
      </c>
      <c r="B11">
        <v>6</v>
      </c>
      <c r="C11" s="307" t="s">
        <v>714</v>
      </c>
      <c r="D11" s="307" t="s">
        <v>82</v>
      </c>
      <c r="E11" s="307" t="s">
        <v>143</v>
      </c>
      <c r="F11" s="302" t="s">
        <v>1313</v>
      </c>
      <c r="G11" s="307" t="s">
        <v>894</v>
      </c>
      <c r="H11" s="307" t="s">
        <v>693</v>
      </c>
    </row>
  </sheetData>
  <mergeCells count="8">
    <mergeCell ref="F4:F5"/>
    <mergeCell ref="G4:G5"/>
    <mergeCell ref="H4:H5"/>
    <mergeCell ref="A4:A5"/>
    <mergeCell ref="B4:B5"/>
    <mergeCell ref="C4:C5"/>
    <mergeCell ref="D4:D5"/>
    <mergeCell ref="E4:E5"/>
  </mergeCells>
  <conditionalFormatting sqref="C1:C5">
    <cfRule type="duplicateValues" dxfId="3872" priority="44" stopIfTrue="1"/>
    <cfRule type="duplicateValues" dxfId="3871" priority="43" stopIfTrue="1"/>
  </conditionalFormatting>
  <conditionalFormatting sqref="C6">
    <cfRule type="expression" dxfId="3870" priority="39" stopIfTrue="1">
      <formula>IF(#REF!="TEN",TRUE,FALSE)</formula>
    </cfRule>
    <cfRule type="duplicateValues" dxfId="3869" priority="38" stopIfTrue="1"/>
  </conditionalFormatting>
  <conditionalFormatting sqref="C6:C11">
    <cfRule type="duplicateValues" dxfId="3868" priority="42" stopIfTrue="1"/>
    <cfRule type="duplicateValues" dxfId="3867" priority="41"/>
  </conditionalFormatting>
  <conditionalFormatting sqref="C7">
    <cfRule type="expression" dxfId="3866" priority="34" stopIfTrue="1">
      <formula>IF(#REF!="TEN",TRUE,FALSE)</formula>
    </cfRule>
    <cfRule type="duplicateValues" dxfId="3865" priority="33" stopIfTrue="1"/>
    <cfRule type="duplicateValues" dxfId="3864" priority="37" stopIfTrue="1"/>
  </conditionalFormatting>
  <conditionalFormatting sqref="C8">
    <cfRule type="duplicateValues" dxfId="3863" priority="36" stopIfTrue="1"/>
    <cfRule type="duplicateValues" dxfId="3862" priority="32" stopIfTrue="1"/>
    <cfRule type="expression" dxfId="3861" priority="30" stopIfTrue="1">
      <formula>IF(#REF!="TEN",TRUE,FALSE)</formula>
    </cfRule>
    <cfRule type="duplicateValues" dxfId="3860" priority="29" stopIfTrue="1"/>
  </conditionalFormatting>
  <conditionalFormatting sqref="C9">
    <cfRule type="duplicateValues" dxfId="3859" priority="22" stopIfTrue="1"/>
    <cfRule type="expression" dxfId="3858" priority="23" stopIfTrue="1">
      <formula>IF(#REF!="TEN",TRUE,FALSE)</formula>
    </cfRule>
    <cfRule type="duplicateValues" dxfId="3857" priority="25" stopIfTrue="1"/>
    <cfRule type="duplicateValues" dxfId="3856" priority="26" stopIfTrue="1"/>
    <cfRule type="duplicateValues" dxfId="3855" priority="27" stopIfTrue="1"/>
    <cfRule type="duplicateValues" dxfId="3854" priority="28" stopIfTrue="1"/>
  </conditionalFormatting>
  <conditionalFormatting sqref="C10">
    <cfRule type="duplicateValues" dxfId="3853" priority="21" stopIfTrue="1"/>
    <cfRule type="expression" dxfId="3852" priority="20" stopIfTrue="1">
      <formula>IF(#REF!="TEN",TRUE,FALSE)</formula>
    </cfRule>
    <cfRule type="duplicateValues" dxfId="3851" priority="19" stopIfTrue="1"/>
    <cfRule type="duplicateValues" dxfId="3850" priority="18" stopIfTrue="1"/>
    <cfRule type="duplicateValues" dxfId="3849" priority="17" stopIfTrue="1"/>
    <cfRule type="duplicateValues" dxfId="3848" priority="16" stopIfTrue="1"/>
    <cfRule type="expression" dxfId="3847" priority="14" stopIfTrue="1">
      <formula>IF(#REF!="TEN",TRUE,FALSE)</formula>
    </cfRule>
    <cfRule type="duplicateValues" dxfId="3846" priority="13" stopIfTrue="1"/>
  </conditionalFormatting>
  <conditionalFormatting sqref="C11">
    <cfRule type="expression" dxfId="3845" priority="2" stopIfTrue="1">
      <formula>IF(#REF!="TEN",TRUE,FALSE)</formula>
    </cfRule>
    <cfRule type="duplicateValues" dxfId="3844" priority="4" stopIfTrue="1"/>
    <cfRule type="duplicateValues" dxfId="3843" priority="5" stopIfTrue="1"/>
    <cfRule type="duplicateValues" dxfId="3842" priority="6" stopIfTrue="1"/>
    <cfRule type="duplicateValues" dxfId="3841" priority="7" stopIfTrue="1"/>
    <cfRule type="expression" dxfId="3840" priority="8" stopIfTrue="1">
      <formula>IF(#REF!="TEN",TRUE,FALSE)</formula>
    </cfRule>
    <cfRule type="duplicateValues" dxfId="3839" priority="12" stopIfTrue="1"/>
    <cfRule type="duplicateValues" dxfId="3838" priority="11" stopIfTrue="1"/>
    <cfRule type="expression" dxfId="3837" priority="10" stopIfTrue="1">
      <formula>IF(#REF!="TEN",TRUE,FALSE)</formula>
    </cfRule>
    <cfRule type="duplicateValues" dxfId="3836" priority="9" stopIfTrue="1"/>
    <cfRule type="duplicateValues" dxfId="3835" priority="1" stopIfTrue="1"/>
  </conditionalFormatting>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4"/>
  <cols>
    <col min="6" max="6" width="23.33203125" customWidth="1"/>
    <col min="8" max="8" width="17.33203125" customWidth="1"/>
  </cols>
  <sheetData>
    <row r="5" spans="4:8">
      <c r="D5" s="57" t="s">
        <v>1314</v>
      </c>
      <c r="E5" s="1362" t="s">
        <v>1315</v>
      </c>
      <c r="F5" s="1362"/>
      <c r="G5" s="1362" t="s">
        <v>1316</v>
      </c>
      <c r="H5" s="1362"/>
    </row>
    <row r="6" spans="4:8">
      <c r="D6" s="71">
        <v>1</v>
      </c>
      <c r="E6" s="307" t="s">
        <v>500</v>
      </c>
      <c r="F6" s="304" t="s">
        <v>723</v>
      </c>
      <c r="G6" s="307" t="s">
        <v>408</v>
      </c>
      <c r="H6" s="307" t="s">
        <v>396</v>
      </c>
    </row>
    <row r="7" spans="4:8">
      <c r="D7" s="71">
        <v>2</v>
      </c>
      <c r="E7" s="307" t="s">
        <v>528</v>
      </c>
      <c r="F7" s="304" t="s">
        <v>723</v>
      </c>
      <c r="G7" s="307" t="s">
        <v>415</v>
      </c>
      <c r="H7" s="307" t="s">
        <v>418</v>
      </c>
    </row>
    <row r="8" spans="4:8">
      <c r="D8" s="71">
        <v>3</v>
      </c>
      <c r="E8" s="307" t="s">
        <v>908</v>
      </c>
      <c r="F8" s="307" t="s">
        <v>909</v>
      </c>
      <c r="G8" s="307" t="s">
        <v>419</v>
      </c>
      <c r="H8" s="307" t="s">
        <v>414</v>
      </c>
    </row>
    <row r="9" spans="4:8">
      <c r="D9" s="71">
        <v>4</v>
      </c>
      <c r="E9" s="307" t="s">
        <v>913</v>
      </c>
      <c r="F9" s="307" t="s">
        <v>909</v>
      </c>
      <c r="G9" s="307" t="s">
        <v>392</v>
      </c>
      <c r="H9" s="307" t="s">
        <v>396</v>
      </c>
    </row>
    <row r="10" spans="4:8">
      <c r="D10" s="71">
        <v>5</v>
      </c>
      <c r="E10" s="307" t="s">
        <v>1007</v>
      </c>
      <c r="F10" s="304" t="s">
        <v>418</v>
      </c>
      <c r="G10" s="70"/>
      <c r="H10" s="70"/>
    </row>
    <row r="11" spans="4:8">
      <c r="D11" s="71">
        <v>6</v>
      </c>
      <c r="E11" s="307" t="s">
        <v>413</v>
      </c>
      <c r="F11" s="304" t="s">
        <v>952</v>
      </c>
      <c r="G11" s="70"/>
      <c r="H11" s="70"/>
    </row>
    <row r="12" spans="4:8">
      <c r="D12" s="71">
        <v>7</v>
      </c>
      <c r="E12" s="307" t="s">
        <v>1001</v>
      </c>
      <c r="F12" s="304" t="s">
        <v>418</v>
      </c>
      <c r="G12" s="71"/>
      <c r="H12" s="71"/>
    </row>
    <row r="13" spans="4:8">
      <c r="D13" s="71">
        <v>8</v>
      </c>
      <c r="E13" s="307" t="s">
        <v>1003</v>
      </c>
      <c r="F13" s="304" t="s">
        <v>414</v>
      </c>
      <c r="G13" s="71"/>
      <c r="H13" s="71"/>
    </row>
    <row r="14" spans="4:8">
      <c r="D14" s="71">
        <v>9</v>
      </c>
      <c r="E14" s="307" t="s">
        <v>461</v>
      </c>
      <c r="F14" s="304" t="s">
        <v>964</v>
      </c>
      <c r="G14" s="71"/>
      <c r="H14" s="71"/>
    </row>
  </sheetData>
  <mergeCells count="2">
    <mergeCell ref="E5:F5"/>
    <mergeCell ref="G5:H5"/>
  </mergeCells>
  <conditionalFormatting sqref="E6">
    <cfRule type="duplicateValues" dxfId="3834" priority="9" stopIfTrue="1"/>
  </conditionalFormatting>
  <conditionalFormatting sqref="E6:E7 E9:E10">
    <cfRule type="duplicateValues" dxfId="3833" priority="2741" stopIfTrue="1"/>
  </conditionalFormatting>
  <conditionalFormatting sqref="E6:E7">
    <cfRule type="expression" dxfId="3832" priority="8" stopIfTrue="1">
      <formula>IF(#REF!="TEN",TRUE,FALSE)</formula>
    </cfRule>
  </conditionalFormatting>
  <conditionalFormatting sqref="E6:E14">
    <cfRule type="duplicateValues" dxfId="3831" priority="2"/>
  </conditionalFormatting>
  <conditionalFormatting sqref="E8">
    <cfRule type="duplicateValues" dxfId="3830" priority="7" stopIfTrue="1"/>
  </conditionalFormatting>
  <conditionalFormatting sqref="E11">
    <cfRule type="duplicateValues" dxfId="3829" priority="5" stopIfTrue="1"/>
  </conditionalFormatting>
  <conditionalFormatting sqref="E12:E13">
    <cfRule type="duplicateValues" dxfId="3828" priority="4" stopIfTrue="1"/>
  </conditionalFormatting>
  <conditionalFormatting sqref="E14">
    <cfRule type="duplicateValues" dxfId="3827" priority="3" stopIfTrue="1"/>
  </conditionalFormatting>
  <conditionalFormatting sqref="G6:G9">
    <cfRule type="duplicateValues" dxfId="3826" priority="2744" stopIfTrue="1"/>
    <cfRule type="duplicateValues" dxfId="3825" priority="2745"/>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E161" sqref="E161"/>
    </sheetView>
  </sheetViews>
  <sheetFormatPr defaultColWidth="7.88671875" defaultRowHeight="12.9" customHeight="1"/>
  <cols>
    <col min="1" max="1" width="5.109375" style="333" customWidth="1"/>
    <col min="2" max="2" width="8.109375" style="333" customWidth="1"/>
    <col min="3" max="3" width="5.33203125" style="333" hidden="1" customWidth="1"/>
    <col min="4" max="4" width="8.44140625" style="333" customWidth="1"/>
    <col min="5" max="5" width="6.88671875" style="333" customWidth="1"/>
    <col min="6" max="6" width="10" style="333" hidden="1" customWidth="1"/>
    <col min="7" max="7" width="10.109375" style="334" customWidth="1"/>
    <col min="8" max="8" width="11" style="335" customWidth="1"/>
    <col min="9" max="9" width="13" style="335" customWidth="1"/>
    <col min="10" max="10" width="15.44140625" style="333" customWidth="1"/>
    <col min="11" max="11" width="29.109375" style="333" customWidth="1"/>
    <col min="12" max="185" width="7.88671875" style="333"/>
    <col min="186" max="187" width="5.109375" style="333" customWidth="1"/>
    <col min="188" max="188" width="5.33203125" style="333" customWidth="1"/>
    <col min="189" max="189" width="6.5546875" style="333" customWidth="1"/>
    <col min="190" max="190" width="8.6640625" style="333" customWidth="1"/>
    <col min="191" max="191" width="12.33203125" style="333" customWidth="1"/>
    <col min="192" max="192" width="10.5546875" style="333" customWidth="1"/>
    <col min="193" max="193" width="9.88671875" style="333" customWidth="1"/>
    <col min="194" max="194" width="9.5546875" style="333" customWidth="1"/>
    <col min="195" max="200" width="8.109375" style="333" customWidth="1"/>
    <col min="201" max="201" width="9.33203125" style="333" customWidth="1"/>
    <col min="202" max="202" width="8" style="333" customWidth="1"/>
    <col min="203" max="203" width="8.109375" style="333" customWidth="1"/>
    <col min="204" max="204" width="7.44140625" style="333" customWidth="1"/>
    <col min="205" max="205" width="7.6640625" style="333" customWidth="1"/>
    <col min="206" max="213" width="7.88671875" style="333" hidden="1" customWidth="1"/>
    <col min="214" max="214" width="9.109375" style="333" customWidth="1"/>
    <col min="215" max="215" width="8.6640625" style="333" customWidth="1"/>
    <col min="216" max="216" width="10.6640625" style="333" customWidth="1"/>
    <col min="217" max="217" width="25.44140625" style="333" customWidth="1"/>
    <col min="218" max="218" width="14.33203125" style="333" customWidth="1"/>
    <col min="219" max="219" width="4.5546875" style="333" customWidth="1"/>
    <col min="220" max="220" width="9.88671875" style="333" customWidth="1"/>
    <col min="221" max="221" width="9.5546875" style="333" customWidth="1"/>
    <col min="222" max="441" width="7.88671875" style="333"/>
    <col min="442" max="443" width="5.109375" style="333" customWidth="1"/>
    <col min="444" max="444" width="5.33203125" style="333" customWidth="1"/>
    <col min="445" max="445" width="6.5546875" style="333" customWidth="1"/>
    <col min="446" max="446" width="8.6640625" style="333" customWidth="1"/>
    <col min="447" max="447" width="12.33203125" style="333" customWidth="1"/>
    <col min="448" max="448" width="10.5546875" style="333" customWidth="1"/>
    <col min="449" max="449" width="9.88671875" style="333" customWidth="1"/>
    <col min="450" max="450" width="9.5546875" style="333" customWidth="1"/>
    <col min="451" max="456" width="8.109375" style="333" customWidth="1"/>
    <col min="457" max="457" width="9.33203125" style="333" customWidth="1"/>
    <col min="458" max="458" width="8" style="333" customWidth="1"/>
    <col min="459" max="459" width="8.109375" style="333" customWidth="1"/>
    <col min="460" max="460" width="7.44140625" style="333" customWidth="1"/>
    <col min="461" max="461" width="7.6640625" style="333" customWidth="1"/>
    <col min="462" max="469" width="7.88671875" style="333" hidden="1" customWidth="1"/>
    <col min="470" max="470" width="9.109375" style="333" customWidth="1"/>
    <col min="471" max="471" width="8.6640625" style="333" customWidth="1"/>
    <col min="472" max="472" width="10.6640625" style="333" customWidth="1"/>
    <col min="473" max="473" width="25.44140625" style="333" customWidth="1"/>
    <col min="474" max="474" width="14.33203125" style="333" customWidth="1"/>
    <col min="475" max="475" width="4.5546875" style="333" customWidth="1"/>
    <col min="476" max="476" width="9.88671875" style="333" customWidth="1"/>
    <col min="477" max="477" width="9.5546875" style="333" customWidth="1"/>
    <col min="478" max="697" width="7.88671875" style="333"/>
    <col min="698" max="699" width="5.109375" style="333" customWidth="1"/>
    <col min="700" max="700" width="5.33203125" style="333" customWidth="1"/>
    <col min="701" max="701" width="6.5546875" style="333" customWidth="1"/>
    <col min="702" max="702" width="8.6640625" style="333" customWidth="1"/>
    <col min="703" max="703" width="12.33203125" style="333" customWidth="1"/>
    <col min="704" max="704" width="10.5546875" style="333" customWidth="1"/>
    <col min="705" max="705" width="9.88671875" style="333" customWidth="1"/>
    <col min="706" max="706" width="9.5546875" style="333" customWidth="1"/>
    <col min="707" max="712" width="8.109375" style="333" customWidth="1"/>
    <col min="713" max="713" width="9.33203125" style="333" customWidth="1"/>
    <col min="714" max="714" width="8" style="333" customWidth="1"/>
    <col min="715" max="715" width="8.109375" style="333" customWidth="1"/>
    <col min="716" max="716" width="7.44140625" style="333" customWidth="1"/>
    <col min="717" max="717" width="7.6640625" style="333" customWidth="1"/>
    <col min="718" max="725" width="7.88671875" style="333" hidden="1" customWidth="1"/>
    <col min="726" max="726" width="9.109375" style="333" customWidth="1"/>
    <col min="727" max="727" width="8.6640625" style="333" customWidth="1"/>
    <col min="728" max="728" width="10.6640625" style="333" customWidth="1"/>
    <col min="729" max="729" width="25.44140625" style="333" customWidth="1"/>
    <col min="730" max="730" width="14.33203125" style="333" customWidth="1"/>
    <col min="731" max="731" width="4.5546875" style="333" customWidth="1"/>
    <col min="732" max="732" width="9.88671875" style="333" customWidth="1"/>
    <col min="733" max="733" width="9.5546875" style="333" customWidth="1"/>
    <col min="734" max="953" width="7.88671875" style="333"/>
    <col min="954" max="955" width="5.109375" style="333" customWidth="1"/>
    <col min="956" max="956" width="5.33203125" style="333" customWidth="1"/>
    <col min="957" max="957" width="6.5546875" style="333" customWidth="1"/>
    <col min="958" max="958" width="8.6640625" style="333" customWidth="1"/>
    <col min="959" max="959" width="12.33203125" style="333" customWidth="1"/>
    <col min="960" max="960" width="10.5546875" style="333" customWidth="1"/>
    <col min="961" max="961" width="9.88671875" style="333" customWidth="1"/>
    <col min="962" max="962" width="9.5546875" style="333" customWidth="1"/>
    <col min="963" max="968" width="8.109375" style="333" customWidth="1"/>
    <col min="969" max="969" width="9.33203125" style="333" customWidth="1"/>
    <col min="970" max="970" width="8" style="333" customWidth="1"/>
    <col min="971" max="971" width="8.109375" style="333" customWidth="1"/>
    <col min="972" max="972" width="7.44140625" style="333" customWidth="1"/>
    <col min="973" max="973" width="7.6640625" style="333" customWidth="1"/>
    <col min="974" max="981" width="7.88671875" style="333" hidden="1" customWidth="1"/>
    <col min="982" max="982" width="9.109375" style="333" customWidth="1"/>
    <col min="983" max="983" width="8.6640625" style="333" customWidth="1"/>
    <col min="984" max="984" width="10.6640625" style="333" customWidth="1"/>
    <col min="985" max="985" width="25.44140625" style="333" customWidth="1"/>
    <col min="986" max="986" width="14.33203125" style="333" customWidth="1"/>
    <col min="987" max="987" width="4.5546875" style="333" customWidth="1"/>
    <col min="988" max="988" width="9.88671875" style="333" customWidth="1"/>
    <col min="989" max="989" width="9.5546875" style="333" customWidth="1"/>
    <col min="990" max="1209" width="7.88671875" style="333"/>
    <col min="1210" max="1211" width="5.109375" style="333" customWidth="1"/>
    <col min="1212" max="1212" width="5.33203125" style="333" customWidth="1"/>
    <col min="1213" max="1213" width="6.5546875" style="333" customWidth="1"/>
    <col min="1214" max="1214" width="8.6640625" style="333" customWidth="1"/>
    <col min="1215" max="1215" width="12.33203125" style="333" customWidth="1"/>
    <col min="1216" max="1216" width="10.5546875" style="333" customWidth="1"/>
    <col min="1217" max="1217" width="9.88671875" style="333" customWidth="1"/>
    <col min="1218" max="1218" width="9.5546875" style="333" customWidth="1"/>
    <col min="1219" max="1224" width="8.109375" style="333" customWidth="1"/>
    <col min="1225" max="1225" width="9.33203125" style="333" customWidth="1"/>
    <col min="1226" max="1226" width="8" style="333" customWidth="1"/>
    <col min="1227" max="1227" width="8.109375" style="333" customWidth="1"/>
    <col min="1228" max="1228" width="7.44140625" style="333" customWidth="1"/>
    <col min="1229" max="1229" width="7.6640625" style="333" customWidth="1"/>
    <col min="1230" max="1237" width="7.88671875" style="333" hidden="1" customWidth="1"/>
    <col min="1238" max="1238" width="9.109375" style="333" customWidth="1"/>
    <col min="1239" max="1239" width="8.6640625" style="333" customWidth="1"/>
    <col min="1240" max="1240" width="10.6640625" style="333" customWidth="1"/>
    <col min="1241" max="1241" width="25.44140625" style="333" customWidth="1"/>
    <col min="1242" max="1242" width="14.33203125" style="333" customWidth="1"/>
    <col min="1243" max="1243" width="4.5546875" style="333" customWidth="1"/>
    <col min="1244" max="1244" width="9.88671875" style="333" customWidth="1"/>
    <col min="1245" max="1245" width="9.5546875" style="333" customWidth="1"/>
    <col min="1246" max="1465" width="7.88671875" style="333"/>
    <col min="1466" max="1467" width="5.109375" style="333" customWidth="1"/>
    <col min="1468" max="1468" width="5.33203125" style="333" customWidth="1"/>
    <col min="1469" max="1469" width="6.5546875" style="333" customWidth="1"/>
    <col min="1470" max="1470" width="8.6640625" style="333" customWidth="1"/>
    <col min="1471" max="1471" width="12.33203125" style="333" customWidth="1"/>
    <col min="1472" max="1472" width="10.5546875" style="333" customWidth="1"/>
    <col min="1473" max="1473" width="9.88671875" style="333" customWidth="1"/>
    <col min="1474" max="1474" width="9.5546875" style="333" customWidth="1"/>
    <col min="1475" max="1480" width="8.109375" style="333" customWidth="1"/>
    <col min="1481" max="1481" width="9.33203125" style="333" customWidth="1"/>
    <col min="1482" max="1482" width="8" style="333" customWidth="1"/>
    <col min="1483" max="1483" width="8.109375" style="333" customWidth="1"/>
    <col min="1484" max="1484" width="7.44140625" style="333" customWidth="1"/>
    <col min="1485" max="1485" width="7.6640625" style="333" customWidth="1"/>
    <col min="1486" max="1493" width="7.88671875" style="333" hidden="1" customWidth="1"/>
    <col min="1494" max="1494" width="9.109375" style="333" customWidth="1"/>
    <col min="1495" max="1495" width="8.6640625" style="333" customWidth="1"/>
    <col min="1496" max="1496" width="10.6640625" style="333" customWidth="1"/>
    <col min="1497" max="1497" width="25.44140625" style="333" customWidth="1"/>
    <col min="1498" max="1498" width="14.33203125" style="333" customWidth="1"/>
    <col min="1499" max="1499" width="4.5546875" style="333" customWidth="1"/>
    <col min="1500" max="1500" width="9.88671875" style="333" customWidth="1"/>
    <col min="1501" max="1501" width="9.5546875" style="333" customWidth="1"/>
    <col min="1502" max="1721" width="7.88671875" style="333"/>
    <col min="1722" max="1723" width="5.109375" style="333" customWidth="1"/>
    <col min="1724" max="1724" width="5.33203125" style="333" customWidth="1"/>
    <col min="1725" max="1725" width="6.5546875" style="333" customWidth="1"/>
    <col min="1726" max="1726" width="8.6640625" style="333" customWidth="1"/>
    <col min="1727" max="1727" width="12.33203125" style="333" customWidth="1"/>
    <col min="1728" max="1728" width="10.5546875" style="333" customWidth="1"/>
    <col min="1729" max="1729" width="9.88671875" style="333" customWidth="1"/>
    <col min="1730" max="1730" width="9.5546875" style="333" customWidth="1"/>
    <col min="1731" max="1736" width="8.109375" style="333" customWidth="1"/>
    <col min="1737" max="1737" width="9.33203125" style="333" customWidth="1"/>
    <col min="1738" max="1738" width="8" style="333" customWidth="1"/>
    <col min="1739" max="1739" width="8.109375" style="333" customWidth="1"/>
    <col min="1740" max="1740" width="7.44140625" style="333" customWidth="1"/>
    <col min="1741" max="1741" width="7.6640625" style="333" customWidth="1"/>
    <col min="1742" max="1749" width="7.88671875" style="333" hidden="1" customWidth="1"/>
    <col min="1750" max="1750" width="9.109375" style="333" customWidth="1"/>
    <col min="1751" max="1751" width="8.6640625" style="333" customWidth="1"/>
    <col min="1752" max="1752" width="10.6640625" style="333" customWidth="1"/>
    <col min="1753" max="1753" width="25.44140625" style="333" customWidth="1"/>
    <col min="1754" max="1754" width="14.33203125" style="333" customWidth="1"/>
    <col min="1755" max="1755" width="4.5546875" style="333" customWidth="1"/>
    <col min="1756" max="1756" width="9.88671875" style="333" customWidth="1"/>
    <col min="1757" max="1757" width="9.5546875" style="333" customWidth="1"/>
    <col min="1758" max="1977" width="7.88671875" style="333"/>
    <col min="1978" max="1979" width="5.109375" style="333" customWidth="1"/>
    <col min="1980" max="1980" width="5.33203125" style="333" customWidth="1"/>
    <col min="1981" max="1981" width="6.5546875" style="333" customWidth="1"/>
    <col min="1982" max="1982" width="8.6640625" style="333" customWidth="1"/>
    <col min="1983" max="1983" width="12.33203125" style="333" customWidth="1"/>
    <col min="1984" max="1984" width="10.5546875" style="333" customWidth="1"/>
    <col min="1985" max="1985" width="9.88671875" style="333" customWidth="1"/>
    <col min="1986" max="1986" width="9.5546875" style="333" customWidth="1"/>
    <col min="1987" max="1992" width="8.109375" style="333" customWidth="1"/>
    <col min="1993" max="1993" width="9.33203125" style="333" customWidth="1"/>
    <col min="1994" max="1994" width="8" style="333" customWidth="1"/>
    <col min="1995" max="1995" width="8.109375" style="333" customWidth="1"/>
    <col min="1996" max="1996" width="7.44140625" style="333" customWidth="1"/>
    <col min="1997" max="1997" width="7.6640625" style="333" customWidth="1"/>
    <col min="1998" max="2005" width="7.88671875" style="333" hidden="1" customWidth="1"/>
    <col min="2006" max="2006" width="9.109375" style="333" customWidth="1"/>
    <col min="2007" max="2007" width="8.6640625" style="333" customWidth="1"/>
    <col min="2008" max="2008" width="10.6640625" style="333" customWidth="1"/>
    <col min="2009" max="2009" width="25.44140625" style="333" customWidth="1"/>
    <col min="2010" max="2010" width="14.33203125" style="333" customWidth="1"/>
    <col min="2011" max="2011" width="4.5546875" style="333" customWidth="1"/>
    <col min="2012" max="2012" width="9.88671875" style="333" customWidth="1"/>
    <col min="2013" max="2013" width="9.5546875" style="333" customWidth="1"/>
    <col min="2014" max="2233" width="7.88671875" style="333"/>
    <col min="2234" max="2235" width="5.109375" style="333" customWidth="1"/>
    <col min="2236" max="2236" width="5.33203125" style="333" customWidth="1"/>
    <col min="2237" max="2237" width="6.5546875" style="333" customWidth="1"/>
    <col min="2238" max="2238" width="8.6640625" style="333" customWidth="1"/>
    <col min="2239" max="2239" width="12.33203125" style="333" customWidth="1"/>
    <col min="2240" max="2240" width="10.5546875" style="333" customWidth="1"/>
    <col min="2241" max="2241" width="9.88671875" style="333" customWidth="1"/>
    <col min="2242" max="2242" width="9.5546875" style="333" customWidth="1"/>
    <col min="2243" max="2248" width="8.109375" style="333" customWidth="1"/>
    <col min="2249" max="2249" width="9.33203125" style="333" customWidth="1"/>
    <col min="2250" max="2250" width="8" style="333" customWidth="1"/>
    <col min="2251" max="2251" width="8.109375" style="333" customWidth="1"/>
    <col min="2252" max="2252" width="7.44140625" style="333" customWidth="1"/>
    <col min="2253" max="2253" width="7.6640625" style="333" customWidth="1"/>
    <col min="2254" max="2261" width="7.88671875" style="333" hidden="1" customWidth="1"/>
    <col min="2262" max="2262" width="9.109375" style="333" customWidth="1"/>
    <col min="2263" max="2263" width="8.6640625" style="333" customWidth="1"/>
    <col min="2264" max="2264" width="10.6640625" style="333" customWidth="1"/>
    <col min="2265" max="2265" width="25.44140625" style="333" customWidth="1"/>
    <col min="2266" max="2266" width="14.33203125" style="333" customWidth="1"/>
    <col min="2267" max="2267" width="4.5546875" style="333" customWidth="1"/>
    <col min="2268" max="2268" width="9.88671875" style="333" customWidth="1"/>
    <col min="2269" max="2269" width="9.5546875" style="333" customWidth="1"/>
    <col min="2270" max="2489" width="7.88671875" style="333"/>
    <col min="2490" max="2491" width="5.109375" style="333" customWidth="1"/>
    <col min="2492" max="2492" width="5.33203125" style="333" customWidth="1"/>
    <col min="2493" max="2493" width="6.5546875" style="333" customWidth="1"/>
    <col min="2494" max="2494" width="8.6640625" style="333" customWidth="1"/>
    <col min="2495" max="2495" width="12.33203125" style="333" customWidth="1"/>
    <col min="2496" max="2496" width="10.5546875" style="333" customWidth="1"/>
    <col min="2497" max="2497" width="9.88671875" style="333" customWidth="1"/>
    <col min="2498" max="2498" width="9.5546875" style="333" customWidth="1"/>
    <col min="2499" max="2504" width="8.109375" style="333" customWidth="1"/>
    <col min="2505" max="2505" width="9.33203125" style="333" customWidth="1"/>
    <col min="2506" max="2506" width="8" style="333" customWidth="1"/>
    <col min="2507" max="2507" width="8.109375" style="333" customWidth="1"/>
    <col min="2508" max="2508" width="7.44140625" style="333" customWidth="1"/>
    <col min="2509" max="2509" width="7.6640625" style="333" customWidth="1"/>
    <col min="2510" max="2517" width="7.88671875" style="333" hidden="1" customWidth="1"/>
    <col min="2518" max="2518" width="9.109375" style="333" customWidth="1"/>
    <col min="2519" max="2519" width="8.6640625" style="333" customWidth="1"/>
    <col min="2520" max="2520" width="10.6640625" style="333" customWidth="1"/>
    <col min="2521" max="2521" width="25.44140625" style="333" customWidth="1"/>
    <col min="2522" max="2522" width="14.33203125" style="333" customWidth="1"/>
    <col min="2523" max="2523" width="4.5546875" style="333" customWidth="1"/>
    <col min="2524" max="2524" width="9.88671875" style="333" customWidth="1"/>
    <col min="2525" max="2525" width="9.5546875" style="333" customWidth="1"/>
    <col min="2526" max="2745" width="7.88671875" style="333"/>
    <col min="2746" max="2747" width="5.109375" style="333" customWidth="1"/>
    <col min="2748" max="2748" width="5.33203125" style="333" customWidth="1"/>
    <col min="2749" max="2749" width="6.5546875" style="333" customWidth="1"/>
    <col min="2750" max="2750" width="8.6640625" style="333" customWidth="1"/>
    <col min="2751" max="2751" width="12.33203125" style="333" customWidth="1"/>
    <col min="2752" max="2752" width="10.5546875" style="333" customWidth="1"/>
    <col min="2753" max="2753" width="9.88671875" style="333" customWidth="1"/>
    <col min="2754" max="2754" width="9.5546875" style="333" customWidth="1"/>
    <col min="2755" max="2760" width="8.109375" style="333" customWidth="1"/>
    <col min="2761" max="2761" width="9.33203125" style="333" customWidth="1"/>
    <col min="2762" max="2762" width="8" style="333" customWidth="1"/>
    <col min="2763" max="2763" width="8.109375" style="333" customWidth="1"/>
    <col min="2764" max="2764" width="7.44140625" style="333" customWidth="1"/>
    <col min="2765" max="2765" width="7.6640625" style="333" customWidth="1"/>
    <col min="2766" max="2773" width="7.88671875" style="333" hidden="1" customWidth="1"/>
    <col min="2774" max="2774" width="9.109375" style="333" customWidth="1"/>
    <col min="2775" max="2775" width="8.6640625" style="333" customWidth="1"/>
    <col min="2776" max="2776" width="10.6640625" style="333" customWidth="1"/>
    <col min="2777" max="2777" width="25.44140625" style="333" customWidth="1"/>
    <col min="2778" max="2778" width="14.33203125" style="333" customWidth="1"/>
    <col min="2779" max="2779" width="4.5546875" style="333" customWidth="1"/>
    <col min="2780" max="2780" width="9.88671875" style="333" customWidth="1"/>
    <col min="2781" max="2781" width="9.5546875" style="333" customWidth="1"/>
    <col min="2782" max="3001" width="7.88671875" style="333"/>
    <col min="3002" max="3003" width="5.109375" style="333" customWidth="1"/>
    <col min="3004" max="3004" width="5.33203125" style="333" customWidth="1"/>
    <col min="3005" max="3005" width="6.5546875" style="333" customWidth="1"/>
    <col min="3006" max="3006" width="8.6640625" style="333" customWidth="1"/>
    <col min="3007" max="3007" width="12.33203125" style="333" customWidth="1"/>
    <col min="3008" max="3008" width="10.5546875" style="333" customWidth="1"/>
    <col min="3009" max="3009" width="9.88671875" style="333" customWidth="1"/>
    <col min="3010" max="3010" width="9.5546875" style="333" customWidth="1"/>
    <col min="3011" max="3016" width="8.109375" style="333" customWidth="1"/>
    <col min="3017" max="3017" width="9.33203125" style="333" customWidth="1"/>
    <col min="3018" max="3018" width="8" style="333" customWidth="1"/>
    <col min="3019" max="3019" width="8.109375" style="333" customWidth="1"/>
    <col min="3020" max="3020" width="7.44140625" style="333" customWidth="1"/>
    <col min="3021" max="3021" width="7.6640625" style="333" customWidth="1"/>
    <col min="3022" max="3029" width="7.88671875" style="333" hidden="1" customWidth="1"/>
    <col min="3030" max="3030" width="9.109375" style="333" customWidth="1"/>
    <col min="3031" max="3031" width="8.6640625" style="333" customWidth="1"/>
    <col min="3032" max="3032" width="10.6640625" style="333" customWidth="1"/>
    <col min="3033" max="3033" width="25.44140625" style="333" customWidth="1"/>
    <col min="3034" max="3034" width="14.33203125" style="333" customWidth="1"/>
    <col min="3035" max="3035" width="4.5546875" style="333" customWidth="1"/>
    <col min="3036" max="3036" width="9.88671875" style="333" customWidth="1"/>
    <col min="3037" max="3037" width="9.5546875" style="333" customWidth="1"/>
    <col min="3038" max="3257" width="7.88671875" style="333"/>
    <col min="3258" max="3259" width="5.109375" style="333" customWidth="1"/>
    <col min="3260" max="3260" width="5.33203125" style="333" customWidth="1"/>
    <col min="3261" max="3261" width="6.5546875" style="333" customWidth="1"/>
    <col min="3262" max="3262" width="8.6640625" style="333" customWidth="1"/>
    <col min="3263" max="3263" width="12.33203125" style="333" customWidth="1"/>
    <col min="3264" max="3264" width="10.5546875" style="333" customWidth="1"/>
    <col min="3265" max="3265" width="9.88671875" style="333" customWidth="1"/>
    <col min="3266" max="3266" width="9.5546875" style="333" customWidth="1"/>
    <col min="3267" max="3272" width="8.109375" style="333" customWidth="1"/>
    <col min="3273" max="3273" width="9.33203125" style="333" customWidth="1"/>
    <col min="3274" max="3274" width="8" style="333" customWidth="1"/>
    <col min="3275" max="3275" width="8.109375" style="333" customWidth="1"/>
    <col min="3276" max="3276" width="7.44140625" style="333" customWidth="1"/>
    <col min="3277" max="3277" width="7.6640625" style="333" customWidth="1"/>
    <col min="3278" max="3285" width="7.88671875" style="333" hidden="1" customWidth="1"/>
    <col min="3286" max="3286" width="9.109375" style="333" customWidth="1"/>
    <col min="3287" max="3287" width="8.6640625" style="333" customWidth="1"/>
    <col min="3288" max="3288" width="10.6640625" style="333" customWidth="1"/>
    <col min="3289" max="3289" width="25.44140625" style="333" customWidth="1"/>
    <col min="3290" max="3290" width="14.33203125" style="333" customWidth="1"/>
    <col min="3291" max="3291" width="4.5546875" style="333" customWidth="1"/>
    <col min="3292" max="3292" width="9.88671875" style="333" customWidth="1"/>
    <col min="3293" max="3293" width="9.5546875" style="333" customWidth="1"/>
    <col min="3294" max="3513" width="7.88671875" style="333"/>
    <col min="3514" max="3515" width="5.109375" style="333" customWidth="1"/>
    <col min="3516" max="3516" width="5.33203125" style="333" customWidth="1"/>
    <col min="3517" max="3517" width="6.5546875" style="333" customWidth="1"/>
    <col min="3518" max="3518" width="8.6640625" style="333" customWidth="1"/>
    <col min="3519" max="3519" width="12.33203125" style="333" customWidth="1"/>
    <col min="3520" max="3520" width="10.5546875" style="333" customWidth="1"/>
    <col min="3521" max="3521" width="9.88671875" style="333" customWidth="1"/>
    <col min="3522" max="3522" width="9.5546875" style="333" customWidth="1"/>
    <col min="3523" max="3528" width="8.109375" style="333" customWidth="1"/>
    <col min="3529" max="3529" width="9.33203125" style="333" customWidth="1"/>
    <col min="3530" max="3530" width="8" style="333" customWidth="1"/>
    <col min="3531" max="3531" width="8.109375" style="333" customWidth="1"/>
    <col min="3532" max="3532" width="7.44140625" style="333" customWidth="1"/>
    <col min="3533" max="3533" width="7.6640625" style="333" customWidth="1"/>
    <col min="3534" max="3541" width="7.88671875" style="333" hidden="1" customWidth="1"/>
    <col min="3542" max="3542" width="9.109375" style="333" customWidth="1"/>
    <col min="3543" max="3543" width="8.6640625" style="333" customWidth="1"/>
    <col min="3544" max="3544" width="10.6640625" style="333" customWidth="1"/>
    <col min="3545" max="3545" width="25.44140625" style="333" customWidth="1"/>
    <col min="3546" max="3546" width="14.33203125" style="333" customWidth="1"/>
    <col min="3547" max="3547" width="4.5546875" style="333" customWidth="1"/>
    <col min="3548" max="3548" width="9.88671875" style="333" customWidth="1"/>
    <col min="3549" max="3549" width="9.5546875" style="333" customWidth="1"/>
    <col min="3550" max="3769" width="7.88671875" style="333"/>
    <col min="3770" max="3771" width="5.109375" style="333" customWidth="1"/>
    <col min="3772" max="3772" width="5.33203125" style="333" customWidth="1"/>
    <col min="3773" max="3773" width="6.5546875" style="333" customWidth="1"/>
    <col min="3774" max="3774" width="8.6640625" style="333" customWidth="1"/>
    <col min="3775" max="3775" width="12.33203125" style="333" customWidth="1"/>
    <col min="3776" max="3776" width="10.5546875" style="333" customWidth="1"/>
    <col min="3777" max="3777" width="9.88671875" style="333" customWidth="1"/>
    <col min="3778" max="3778" width="9.5546875" style="333" customWidth="1"/>
    <col min="3779" max="3784" width="8.109375" style="333" customWidth="1"/>
    <col min="3785" max="3785" width="9.33203125" style="333" customWidth="1"/>
    <col min="3786" max="3786" width="8" style="333" customWidth="1"/>
    <col min="3787" max="3787" width="8.109375" style="333" customWidth="1"/>
    <col min="3788" max="3788" width="7.44140625" style="333" customWidth="1"/>
    <col min="3789" max="3789" width="7.6640625" style="333" customWidth="1"/>
    <col min="3790" max="3797" width="7.88671875" style="333" hidden="1" customWidth="1"/>
    <col min="3798" max="3798" width="9.109375" style="333" customWidth="1"/>
    <col min="3799" max="3799" width="8.6640625" style="333" customWidth="1"/>
    <col min="3800" max="3800" width="10.6640625" style="333" customWidth="1"/>
    <col min="3801" max="3801" width="25.44140625" style="333" customWidth="1"/>
    <col min="3802" max="3802" width="14.33203125" style="333" customWidth="1"/>
    <col min="3803" max="3803" width="4.5546875" style="333" customWidth="1"/>
    <col min="3804" max="3804" width="9.88671875" style="333" customWidth="1"/>
    <col min="3805" max="3805" width="9.5546875" style="333" customWidth="1"/>
    <col min="3806" max="4025" width="7.88671875" style="333"/>
    <col min="4026" max="4027" width="5.109375" style="333" customWidth="1"/>
    <col min="4028" max="4028" width="5.33203125" style="333" customWidth="1"/>
    <col min="4029" max="4029" width="6.5546875" style="333" customWidth="1"/>
    <col min="4030" max="4030" width="8.6640625" style="333" customWidth="1"/>
    <col min="4031" max="4031" width="12.33203125" style="333" customWidth="1"/>
    <col min="4032" max="4032" width="10.5546875" style="333" customWidth="1"/>
    <col min="4033" max="4033" width="9.88671875" style="333" customWidth="1"/>
    <col min="4034" max="4034" width="9.5546875" style="333" customWidth="1"/>
    <col min="4035" max="4040" width="8.109375" style="333" customWidth="1"/>
    <col min="4041" max="4041" width="9.33203125" style="333" customWidth="1"/>
    <col min="4042" max="4042" width="8" style="333" customWidth="1"/>
    <col min="4043" max="4043" width="8.109375" style="333" customWidth="1"/>
    <col min="4044" max="4044" width="7.44140625" style="333" customWidth="1"/>
    <col min="4045" max="4045" width="7.6640625" style="333" customWidth="1"/>
    <col min="4046" max="4053" width="7.88671875" style="333" hidden="1" customWidth="1"/>
    <col min="4054" max="4054" width="9.109375" style="333" customWidth="1"/>
    <col min="4055" max="4055" width="8.6640625" style="333" customWidth="1"/>
    <col min="4056" max="4056" width="10.6640625" style="333" customWidth="1"/>
    <col min="4057" max="4057" width="25.44140625" style="333" customWidth="1"/>
    <col min="4058" max="4058" width="14.33203125" style="333" customWidth="1"/>
    <col min="4059" max="4059" width="4.5546875" style="333" customWidth="1"/>
    <col min="4060" max="4060" width="9.88671875" style="333" customWidth="1"/>
    <col min="4061" max="4061" width="9.5546875" style="333" customWidth="1"/>
    <col min="4062" max="4281" width="7.88671875" style="333"/>
    <col min="4282" max="4283" width="5.109375" style="333" customWidth="1"/>
    <col min="4284" max="4284" width="5.33203125" style="333" customWidth="1"/>
    <col min="4285" max="4285" width="6.5546875" style="333" customWidth="1"/>
    <col min="4286" max="4286" width="8.6640625" style="333" customWidth="1"/>
    <col min="4287" max="4287" width="12.33203125" style="333" customWidth="1"/>
    <col min="4288" max="4288" width="10.5546875" style="333" customWidth="1"/>
    <col min="4289" max="4289" width="9.88671875" style="333" customWidth="1"/>
    <col min="4290" max="4290" width="9.5546875" style="333" customWidth="1"/>
    <col min="4291" max="4296" width="8.109375" style="333" customWidth="1"/>
    <col min="4297" max="4297" width="9.33203125" style="333" customWidth="1"/>
    <col min="4298" max="4298" width="8" style="333" customWidth="1"/>
    <col min="4299" max="4299" width="8.109375" style="333" customWidth="1"/>
    <col min="4300" max="4300" width="7.44140625" style="333" customWidth="1"/>
    <col min="4301" max="4301" width="7.6640625" style="333" customWidth="1"/>
    <col min="4302" max="4309" width="7.88671875" style="333" hidden="1" customWidth="1"/>
    <col min="4310" max="4310" width="9.109375" style="333" customWidth="1"/>
    <col min="4311" max="4311" width="8.6640625" style="333" customWidth="1"/>
    <col min="4312" max="4312" width="10.6640625" style="333" customWidth="1"/>
    <col min="4313" max="4313" width="25.44140625" style="333" customWidth="1"/>
    <col min="4314" max="4314" width="14.33203125" style="333" customWidth="1"/>
    <col min="4315" max="4315" width="4.5546875" style="333" customWidth="1"/>
    <col min="4316" max="4316" width="9.88671875" style="333" customWidth="1"/>
    <col min="4317" max="4317" width="9.5546875" style="333" customWidth="1"/>
    <col min="4318" max="4537" width="7.88671875" style="333"/>
    <col min="4538" max="4539" width="5.109375" style="333" customWidth="1"/>
    <col min="4540" max="4540" width="5.33203125" style="333" customWidth="1"/>
    <col min="4541" max="4541" width="6.5546875" style="333" customWidth="1"/>
    <col min="4542" max="4542" width="8.6640625" style="333" customWidth="1"/>
    <col min="4543" max="4543" width="12.33203125" style="333" customWidth="1"/>
    <col min="4544" max="4544" width="10.5546875" style="333" customWidth="1"/>
    <col min="4545" max="4545" width="9.88671875" style="333" customWidth="1"/>
    <col min="4546" max="4546" width="9.5546875" style="333" customWidth="1"/>
    <col min="4547" max="4552" width="8.109375" style="333" customWidth="1"/>
    <col min="4553" max="4553" width="9.33203125" style="333" customWidth="1"/>
    <col min="4554" max="4554" width="8" style="333" customWidth="1"/>
    <col min="4555" max="4555" width="8.109375" style="333" customWidth="1"/>
    <col min="4556" max="4556" width="7.44140625" style="333" customWidth="1"/>
    <col min="4557" max="4557" width="7.6640625" style="333" customWidth="1"/>
    <col min="4558" max="4565" width="7.88671875" style="333" hidden="1" customWidth="1"/>
    <col min="4566" max="4566" width="9.109375" style="333" customWidth="1"/>
    <col min="4567" max="4567" width="8.6640625" style="333" customWidth="1"/>
    <col min="4568" max="4568" width="10.6640625" style="333" customWidth="1"/>
    <col min="4569" max="4569" width="25.44140625" style="333" customWidth="1"/>
    <col min="4570" max="4570" width="14.33203125" style="333" customWidth="1"/>
    <col min="4571" max="4571" width="4.5546875" style="333" customWidth="1"/>
    <col min="4572" max="4572" width="9.88671875" style="333" customWidth="1"/>
    <col min="4573" max="4573" width="9.5546875" style="333" customWidth="1"/>
    <col min="4574" max="4793" width="7.88671875" style="333"/>
    <col min="4794" max="4795" width="5.109375" style="333" customWidth="1"/>
    <col min="4796" max="4796" width="5.33203125" style="333" customWidth="1"/>
    <col min="4797" max="4797" width="6.5546875" style="333" customWidth="1"/>
    <col min="4798" max="4798" width="8.6640625" style="333" customWidth="1"/>
    <col min="4799" max="4799" width="12.33203125" style="333" customWidth="1"/>
    <col min="4800" max="4800" width="10.5546875" style="333" customWidth="1"/>
    <col min="4801" max="4801" width="9.88671875" style="333" customWidth="1"/>
    <col min="4802" max="4802" width="9.5546875" style="333" customWidth="1"/>
    <col min="4803" max="4808" width="8.109375" style="333" customWidth="1"/>
    <col min="4809" max="4809" width="9.33203125" style="333" customWidth="1"/>
    <col min="4810" max="4810" width="8" style="333" customWidth="1"/>
    <col min="4811" max="4811" width="8.109375" style="333" customWidth="1"/>
    <col min="4812" max="4812" width="7.44140625" style="333" customWidth="1"/>
    <col min="4813" max="4813" width="7.6640625" style="333" customWidth="1"/>
    <col min="4814" max="4821" width="7.88671875" style="333" hidden="1" customWidth="1"/>
    <col min="4822" max="4822" width="9.109375" style="333" customWidth="1"/>
    <col min="4823" max="4823" width="8.6640625" style="333" customWidth="1"/>
    <col min="4824" max="4824" width="10.6640625" style="333" customWidth="1"/>
    <col min="4825" max="4825" width="25.44140625" style="333" customWidth="1"/>
    <col min="4826" max="4826" width="14.33203125" style="333" customWidth="1"/>
    <col min="4827" max="4827" width="4.5546875" style="333" customWidth="1"/>
    <col min="4828" max="4828" width="9.88671875" style="333" customWidth="1"/>
    <col min="4829" max="4829" width="9.5546875" style="333" customWidth="1"/>
    <col min="4830" max="5049" width="7.88671875" style="333"/>
    <col min="5050" max="5051" width="5.109375" style="333" customWidth="1"/>
    <col min="5052" max="5052" width="5.33203125" style="333" customWidth="1"/>
    <col min="5053" max="5053" width="6.5546875" style="333" customWidth="1"/>
    <col min="5054" max="5054" width="8.6640625" style="333" customWidth="1"/>
    <col min="5055" max="5055" width="12.33203125" style="333" customWidth="1"/>
    <col min="5056" max="5056" width="10.5546875" style="333" customWidth="1"/>
    <col min="5057" max="5057" width="9.88671875" style="333" customWidth="1"/>
    <col min="5058" max="5058" width="9.5546875" style="333" customWidth="1"/>
    <col min="5059" max="5064" width="8.109375" style="333" customWidth="1"/>
    <col min="5065" max="5065" width="9.33203125" style="333" customWidth="1"/>
    <col min="5066" max="5066" width="8" style="333" customWidth="1"/>
    <col min="5067" max="5067" width="8.109375" style="333" customWidth="1"/>
    <col min="5068" max="5068" width="7.44140625" style="333" customWidth="1"/>
    <col min="5069" max="5069" width="7.6640625" style="333" customWidth="1"/>
    <col min="5070" max="5077" width="7.88671875" style="333" hidden="1" customWidth="1"/>
    <col min="5078" max="5078" width="9.109375" style="333" customWidth="1"/>
    <col min="5079" max="5079" width="8.6640625" style="333" customWidth="1"/>
    <col min="5080" max="5080" width="10.6640625" style="333" customWidth="1"/>
    <col min="5081" max="5081" width="25.44140625" style="333" customWidth="1"/>
    <col min="5082" max="5082" width="14.33203125" style="333" customWidth="1"/>
    <col min="5083" max="5083" width="4.5546875" style="333" customWidth="1"/>
    <col min="5084" max="5084" width="9.88671875" style="333" customWidth="1"/>
    <col min="5085" max="5085" width="9.5546875" style="333" customWidth="1"/>
    <col min="5086" max="5305" width="7.88671875" style="333"/>
    <col min="5306" max="5307" width="5.109375" style="333" customWidth="1"/>
    <col min="5308" max="5308" width="5.33203125" style="333" customWidth="1"/>
    <col min="5309" max="5309" width="6.5546875" style="333" customWidth="1"/>
    <col min="5310" max="5310" width="8.6640625" style="333" customWidth="1"/>
    <col min="5311" max="5311" width="12.33203125" style="333" customWidth="1"/>
    <col min="5312" max="5312" width="10.5546875" style="333" customWidth="1"/>
    <col min="5313" max="5313" width="9.88671875" style="333" customWidth="1"/>
    <col min="5314" max="5314" width="9.5546875" style="333" customWidth="1"/>
    <col min="5315" max="5320" width="8.109375" style="333" customWidth="1"/>
    <col min="5321" max="5321" width="9.33203125" style="333" customWidth="1"/>
    <col min="5322" max="5322" width="8" style="333" customWidth="1"/>
    <col min="5323" max="5323" width="8.109375" style="333" customWidth="1"/>
    <col min="5324" max="5324" width="7.44140625" style="333" customWidth="1"/>
    <col min="5325" max="5325" width="7.6640625" style="333" customWidth="1"/>
    <col min="5326" max="5333" width="7.88671875" style="333" hidden="1" customWidth="1"/>
    <col min="5334" max="5334" width="9.109375" style="333" customWidth="1"/>
    <col min="5335" max="5335" width="8.6640625" style="333" customWidth="1"/>
    <col min="5336" max="5336" width="10.6640625" style="333" customWidth="1"/>
    <col min="5337" max="5337" width="25.44140625" style="333" customWidth="1"/>
    <col min="5338" max="5338" width="14.33203125" style="333" customWidth="1"/>
    <col min="5339" max="5339" width="4.5546875" style="333" customWidth="1"/>
    <col min="5340" max="5340" width="9.88671875" style="333" customWidth="1"/>
    <col min="5341" max="5341" width="9.5546875" style="333" customWidth="1"/>
    <col min="5342" max="5561" width="7.88671875" style="333"/>
    <col min="5562" max="5563" width="5.109375" style="333" customWidth="1"/>
    <col min="5564" max="5564" width="5.33203125" style="333" customWidth="1"/>
    <col min="5565" max="5565" width="6.5546875" style="333" customWidth="1"/>
    <col min="5566" max="5566" width="8.6640625" style="333" customWidth="1"/>
    <col min="5567" max="5567" width="12.33203125" style="333" customWidth="1"/>
    <col min="5568" max="5568" width="10.5546875" style="333" customWidth="1"/>
    <col min="5569" max="5569" width="9.88671875" style="333" customWidth="1"/>
    <col min="5570" max="5570" width="9.5546875" style="333" customWidth="1"/>
    <col min="5571" max="5576" width="8.109375" style="333" customWidth="1"/>
    <col min="5577" max="5577" width="9.33203125" style="333" customWidth="1"/>
    <col min="5578" max="5578" width="8" style="333" customWidth="1"/>
    <col min="5579" max="5579" width="8.109375" style="333" customWidth="1"/>
    <col min="5580" max="5580" width="7.44140625" style="333" customWidth="1"/>
    <col min="5581" max="5581" width="7.6640625" style="333" customWidth="1"/>
    <col min="5582" max="5589" width="7.88671875" style="333" hidden="1" customWidth="1"/>
    <col min="5590" max="5590" width="9.109375" style="333" customWidth="1"/>
    <col min="5591" max="5591" width="8.6640625" style="333" customWidth="1"/>
    <col min="5592" max="5592" width="10.6640625" style="333" customWidth="1"/>
    <col min="5593" max="5593" width="25.44140625" style="333" customWidth="1"/>
    <col min="5594" max="5594" width="14.33203125" style="333" customWidth="1"/>
    <col min="5595" max="5595" width="4.5546875" style="333" customWidth="1"/>
    <col min="5596" max="5596" width="9.88671875" style="333" customWidth="1"/>
    <col min="5597" max="5597" width="9.5546875" style="333" customWidth="1"/>
    <col min="5598" max="5817" width="7.88671875" style="333"/>
    <col min="5818" max="5819" width="5.109375" style="333" customWidth="1"/>
    <col min="5820" max="5820" width="5.33203125" style="333" customWidth="1"/>
    <col min="5821" max="5821" width="6.5546875" style="333" customWidth="1"/>
    <col min="5822" max="5822" width="8.6640625" style="333" customWidth="1"/>
    <col min="5823" max="5823" width="12.33203125" style="333" customWidth="1"/>
    <col min="5824" max="5824" width="10.5546875" style="333" customWidth="1"/>
    <col min="5825" max="5825" width="9.88671875" style="333" customWidth="1"/>
    <col min="5826" max="5826" width="9.5546875" style="333" customWidth="1"/>
    <col min="5827" max="5832" width="8.109375" style="333" customWidth="1"/>
    <col min="5833" max="5833" width="9.33203125" style="333" customWidth="1"/>
    <col min="5834" max="5834" width="8" style="333" customWidth="1"/>
    <col min="5835" max="5835" width="8.109375" style="333" customWidth="1"/>
    <col min="5836" max="5836" width="7.44140625" style="333" customWidth="1"/>
    <col min="5837" max="5837" width="7.6640625" style="333" customWidth="1"/>
    <col min="5838" max="5845" width="7.88671875" style="333" hidden="1" customWidth="1"/>
    <col min="5846" max="5846" width="9.109375" style="333" customWidth="1"/>
    <col min="5847" max="5847" width="8.6640625" style="333" customWidth="1"/>
    <col min="5848" max="5848" width="10.6640625" style="333" customWidth="1"/>
    <col min="5849" max="5849" width="25.44140625" style="333" customWidth="1"/>
    <col min="5850" max="5850" width="14.33203125" style="333" customWidth="1"/>
    <col min="5851" max="5851" width="4.5546875" style="333" customWidth="1"/>
    <col min="5852" max="5852" width="9.88671875" style="333" customWidth="1"/>
    <col min="5853" max="5853" width="9.5546875" style="333" customWidth="1"/>
    <col min="5854" max="6073" width="7.88671875" style="333"/>
    <col min="6074" max="6075" width="5.109375" style="333" customWidth="1"/>
    <col min="6076" max="6076" width="5.33203125" style="333" customWidth="1"/>
    <col min="6077" max="6077" width="6.5546875" style="333" customWidth="1"/>
    <col min="6078" max="6078" width="8.6640625" style="333" customWidth="1"/>
    <col min="6079" max="6079" width="12.33203125" style="333" customWidth="1"/>
    <col min="6080" max="6080" width="10.5546875" style="333" customWidth="1"/>
    <col min="6081" max="6081" width="9.88671875" style="333" customWidth="1"/>
    <col min="6082" max="6082" width="9.5546875" style="333" customWidth="1"/>
    <col min="6083" max="6088" width="8.109375" style="333" customWidth="1"/>
    <col min="6089" max="6089" width="9.33203125" style="333" customWidth="1"/>
    <col min="6090" max="6090" width="8" style="333" customWidth="1"/>
    <col min="6091" max="6091" width="8.109375" style="333" customWidth="1"/>
    <col min="6092" max="6092" width="7.44140625" style="333" customWidth="1"/>
    <col min="6093" max="6093" width="7.6640625" style="333" customWidth="1"/>
    <col min="6094" max="6101" width="7.88671875" style="333" hidden="1" customWidth="1"/>
    <col min="6102" max="6102" width="9.109375" style="333" customWidth="1"/>
    <col min="6103" max="6103" width="8.6640625" style="333" customWidth="1"/>
    <col min="6104" max="6104" width="10.6640625" style="333" customWidth="1"/>
    <col min="6105" max="6105" width="25.44140625" style="333" customWidth="1"/>
    <col min="6106" max="6106" width="14.33203125" style="333" customWidth="1"/>
    <col min="6107" max="6107" width="4.5546875" style="333" customWidth="1"/>
    <col min="6108" max="6108" width="9.88671875" style="333" customWidth="1"/>
    <col min="6109" max="6109" width="9.5546875" style="333" customWidth="1"/>
    <col min="6110" max="6329" width="7.88671875" style="333"/>
    <col min="6330" max="6331" width="5.109375" style="333" customWidth="1"/>
    <col min="6332" max="6332" width="5.33203125" style="333" customWidth="1"/>
    <col min="6333" max="6333" width="6.5546875" style="333" customWidth="1"/>
    <col min="6334" max="6334" width="8.6640625" style="333" customWidth="1"/>
    <col min="6335" max="6335" width="12.33203125" style="333" customWidth="1"/>
    <col min="6336" max="6336" width="10.5546875" style="333" customWidth="1"/>
    <col min="6337" max="6337" width="9.88671875" style="333" customWidth="1"/>
    <col min="6338" max="6338" width="9.5546875" style="333" customWidth="1"/>
    <col min="6339" max="6344" width="8.109375" style="333" customWidth="1"/>
    <col min="6345" max="6345" width="9.33203125" style="333" customWidth="1"/>
    <col min="6346" max="6346" width="8" style="333" customWidth="1"/>
    <col min="6347" max="6347" width="8.109375" style="333" customWidth="1"/>
    <col min="6348" max="6348" width="7.44140625" style="333" customWidth="1"/>
    <col min="6349" max="6349" width="7.6640625" style="333" customWidth="1"/>
    <col min="6350" max="6357" width="7.88671875" style="333" hidden="1" customWidth="1"/>
    <col min="6358" max="6358" width="9.109375" style="333" customWidth="1"/>
    <col min="6359" max="6359" width="8.6640625" style="333" customWidth="1"/>
    <col min="6360" max="6360" width="10.6640625" style="333" customWidth="1"/>
    <col min="6361" max="6361" width="25.44140625" style="333" customWidth="1"/>
    <col min="6362" max="6362" width="14.33203125" style="333" customWidth="1"/>
    <col min="6363" max="6363" width="4.5546875" style="333" customWidth="1"/>
    <col min="6364" max="6364" width="9.88671875" style="333" customWidth="1"/>
    <col min="6365" max="6365" width="9.5546875" style="333" customWidth="1"/>
    <col min="6366" max="6585" width="7.88671875" style="333"/>
    <col min="6586" max="6587" width="5.109375" style="333" customWidth="1"/>
    <col min="6588" max="6588" width="5.33203125" style="333" customWidth="1"/>
    <col min="6589" max="6589" width="6.5546875" style="333" customWidth="1"/>
    <col min="6590" max="6590" width="8.6640625" style="333" customWidth="1"/>
    <col min="6591" max="6591" width="12.33203125" style="333" customWidth="1"/>
    <col min="6592" max="6592" width="10.5546875" style="333" customWidth="1"/>
    <col min="6593" max="6593" width="9.88671875" style="333" customWidth="1"/>
    <col min="6594" max="6594" width="9.5546875" style="333" customWidth="1"/>
    <col min="6595" max="6600" width="8.109375" style="333" customWidth="1"/>
    <col min="6601" max="6601" width="9.33203125" style="333" customWidth="1"/>
    <col min="6602" max="6602" width="8" style="333" customWidth="1"/>
    <col min="6603" max="6603" width="8.109375" style="333" customWidth="1"/>
    <col min="6604" max="6604" width="7.44140625" style="333" customWidth="1"/>
    <col min="6605" max="6605" width="7.6640625" style="333" customWidth="1"/>
    <col min="6606" max="6613" width="7.88671875" style="333" hidden="1" customWidth="1"/>
    <col min="6614" max="6614" width="9.109375" style="333" customWidth="1"/>
    <col min="6615" max="6615" width="8.6640625" style="333" customWidth="1"/>
    <col min="6616" max="6616" width="10.6640625" style="333" customWidth="1"/>
    <col min="6617" max="6617" width="25.44140625" style="333" customWidth="1"/>
    <col min="6618" max="6618" width="14.33203125" style="333" customWidth="1"/>
    <col min="6619" max="6619" width="4.5546875" style="333" customWidth="1"/>
    <col min="6620" max="6620" width="9.88671875" style="333" customWidth="1"/>
    <col min="6621" max="6621" width="9.5546875" style="333" customWidth="1"/>
    <col min="6622" max="6841" width="7.88671875" style="333"/>
    <col min="6842" max="6843" width="5.109375" style="333" customWidth="1"/>
    <col min="6844" max="6844" width="5.33203125" style="333" customWidth="1"/>
    <col min="6845" max="6845" width="6.5546875" style="333" customWidth="1"/>
    <col min="6846" max="6846" width="8.6640625" style="333" customWidth="1"/>
    <col min="6847" max="6847" width="12.33203125" style="333" customWidth="1"/>
    <col min="6848" max="6848" width="10.5546875" style="333" customWidth="1"/>
    <col min="6849" max="6849" width="9.88671875" style="333" customWidth="1"/>
    <col min="6850" max="6850" width="9.5546875" style="333" customWidth="1"/>
    <col min="6851" max="6856" width="8.109375" style="333" customWidth="1"/>
    <col min="6857" max="6857" width="9.33203125" style="333" customWidth="1"/>
    <col min="6858" max="6858" width="8" style="333" customWidth="1"/>
    <col min="6859" max="6859" width="8.109375" style="333" customWidth="1"/>
    <col min="6860" max="6860" width="7.44140625" style="333" customWidth="1"/>
    <col min="6861" max="6861" width="7.6640625" style="333" customWidth="1"/>
    <col min="6862" max="6869" width="7.88671875" style="333" hidden="1" customWidth="1"/>
    <col min="6870" max="6870" width="9.109375" style="333" customWidth="1"/>
    <col min="6871" max="6871" width="8.6640625" style="333" customWidth="1"/>
    <col min="6872" max="6872" width="10.6640625" style="333" customWidth="1"/>
    <col min="6873" max="6873" width="25.44140625" style="333" customWidth="1"/>
    <col min="6874" max="6874" width="14.33203125" style="333" customWidth="1"/>
    <col min="6875" max="6875" width="4.5546875" style="333" customWidth="1"/>
    <col min="6876" max="6876" width="9.88671875" style="333" customWidth="1"/>
    <col min="6877" max="6877" width="9.5546875" style="333" customWidth="1"/>
    <col min="6878" max="7097" width="7.88671875" style="333"/>
    <col min="7098" max="7099" width="5.109375" style="333" customWidth="1"/>
    <col min="7100" max="7100" width="5.33203125" style="333" customWidth="1"/>
    <col min="7101" max="7101" width="6.5546875" style="333" customWidth="1"/>
    <col min="7102" max="7102" width="8.6640625" style="333" customWidth="1"/>
    <col min="7103" max="7103" width="12.33203125" style="333" customWidth="1"/>
    <col min="7104" max="7104" width="10.5546875" style="333" customWidth="1"/>
    <col min="7105" max="7105" width="9.88671875" style="333" customWidth="1"/>
    <col min="7106" max="7106" width="9.5546875" style="333" customWidth="1"/>
    <col min="7107" max="7112" width="8.109375" style="333" customWidth="1"/>
    <col min="7113" max="7113" width="9.33203125" style="333" customWidth="1"/>
    <col min="7114" max="7114" width="8" style="333" customWidth="1"/>
    <col min="7115" max="7115" width="8.109375" style="333" customWidth="1"/>
    <col min="7116" max="7116" width="7.44140625" style="333" customWidth="1"/>
    <col min="7117" max="7117" width="7.6640625" style="333" customWidth="1"/>
    <col min="7118" max="7125" width="7.88671875" style="333" hidden="1" customWidth="1"/>
    <col min="7126" max="7126" width="9.109375" style="333" customWidth="1"/>
    <col min="7127" max="7127" width="8.6640625" style="333" customWidth="1"/>
    <col min="7128" max="7128" width="10.6640625" style="333" customWidth="1"/>
    <col min="7129" max="7129" width="25.44140625" style="333" customWidth="1"/>
    <col min="7130" max="7130" width="14.33203125" style="333" customWidth="1"/>
    <col min="7131" max="7131" width="4.5546875" style="333" customWidth="1"/>
    <col min="7132" max="7132" width="9.88671875" style="333" customWidth="1"/>
    <col min="7133" max="7133" width="9.5546875" style="333" customWidth="1"/>
    <col min="7134" max="7353" width="7.88671875" style="333"/>
    <col min="7354" max="7355" width="5.109375" style="333" customWidth="1"/>
    <col min="7356" max="7356" width="5.33203125" style="333" customWidth="1"/>
    <col min="7357" max="7357" width="6.5546875" style="333" customWidth="1"/>
    <col min="7358" max="7358" width="8.6640625" style="333" customWidth="1"/>
    <col min="7359" max="7359" width="12.33203125" style="333" customWidth="1"/>
    <col min="7360" max="7360" width="10.5546875" style="333" customWidth="1"/>
    <col min="7361" max="7361" width="9.88671875" style="333" customWidth="1"/>
    <col min="7362" max="7362" width="9.5546875" style="333" customWidth="1"/>
    <col min="7363" max="7368" width="8.109375" style="333" customWidth="1"/>
    <col min="7369" max="7369" width="9.33203125" style="333" customWidth="1"/>
    <col min="7370" max="7370" width="8" style="333" customWidth="1"/>
    <col min="7371" max="7371" width="8.109375" style="333" customWidth="1"/>
    <col min="7372" max="7372" width="7.44140625" style="333" customWidth="1"/>
    <col min="7373" max="7373" width="7.6640625" style="333" customWidth="1"/>
    <col min="7374" max="7381" width="7.88671875" style="333" hidden="1" customWidth="1"/>
    <col min="7382" max="7382" width="9.109375" style="333" customWidth="1"/>
    <col min="7383" max="7383" width="8.6640625" style="333" customWidth="1"/>
    <col min="7384" max="7384" width="10.6640625" style="333" customWidth="1"/>
    <col min="7385" max="7385" width="25.44140625" style="333" customWidth="1"/>
    <col min="7386" max="7386" width="14.33203125" style="333" customWidth="1"/>
    <col min="7387" max="7387" width="4.5546875" style="333" customWidth="1"/>
    <col min="7388" max="7388" width="9.88671875" style="333" customWidth="1"/>
    <col min="7389" max="7389" width="9.5546875" style="333" customWidth="1"/>
    <col min="7390" max="7609" width="7.88671875" style="333"/>
    <col min="7610" max="7611" width="5.109375" style="333" customWidth="1"/>
    <col min="7612" max="7612" width="5.33203125" style="333" customWidth="1"/>
    <col min="7613" max="7613" width="6.5546875" style="333" customWidth="1"/>
    <col min="7614" max="7614" width="8.6640625" style="333" customWidth="1"/>
    <col min="7615" max="7615" width="12.33203125" style="333" customWidth="1"/>
    <col min="7616" max="7616" width="10.5546875" style="333" customWidth="1"/>
    <col min="7617" max="7617" width="9.88671875" style="333" customWidth="1"/>
    <col min="7618" max="7618" width="9.5546875" style="333" customWidth="1"/>
    <col min="7619" max="7624" width="8.109375" style="333" customWidth="1"/>
    <col min="7625" max="7625" width="9.33203125" style="333" customWidth="1"/>
    <col min="7626" max="7626" width="8" style="333" customWidth="1"/>
    <col min="7627" max="7627" width="8.109375" style="333" customWidth="1"/>
    <col min="7628" max="7628" width="7.44140625" style="333" customWidth="1"/>
    <col min="7629" max="7629" width="7.6640625" style="333" customWidth="1"/>
    <col min="7630" max="7637" width="7.88671875" style="333" hidden="1" customWidth="1"/>
    <col min="7638" max="7638" width="9.109375" style="333" customWidth="1"/>
    <col min="7639" max="7639" width="8.6640625" style="333" customWidth="1"/>
    <col min="7640" max="7640" width="10.6640625" style="333" customWidth="1"/>
    <col min="7641" max="7641" width="25.44140625" style="333" customWidth="1"/>
    <col min="7642" max="7642" width="14.33203125" style="333" customWidth="1"/>
    <col min="7643" max="7643" width="4.5546875" style="333" customWidth="1"/>
    <col min="7644" max="7644" width="9.88671875" style="333" customWidth="1"/>
    <col min="7645" max="7645" width="9.5546875" style="333" customWidth="1"/>
    <col min="7646" max="7865" width="7.88671875" style="333"/>
    <col min="7866" max="7867" width="5.109375" style="333" customWidth="1"/>
    <col min="7868" max="7868" width="5.33203125" style="333" customWidth="1"/>
    <col min="7869" max="7869" width="6.5546875" style="333" customWidth="1"/>
    <col min="7870" max="7870" width="8.6640625" style="333" customWidth="1"/>
    <col min="7871" max="7871" width="12.33203125" style="333" customWidth="1"/>
    <col min="7872" max="7872" width="10.5546875" style="333" customWidth="1"/>
    <col min="7873" max="7873" width="9.88671875" style="333" customWidth="1"/>
    <col min="7874" max="7874" width="9.5546875" style="333" customWidth="1"/>
    <col min="7875" max="7880" width="8.109375" style="333" customWidth="1"/>
    <col min="7881" max="7881" width="9.33203125" style="333" customWidth="1"/>
    <col min="7882" max="7882" width="8" style="333" customWidth="1"/>
    <col min="7883" max="7883" width="8.109375" style="333" customWidth="1"/>
    <col min="7884" max="7884" width="7.44140625" style="333" customWidth="1"/>
    <col min="7885" max="7885" width="7.6640625" style="333" customWidth="1"/>
    <col min="7886" max="7893" width="7.88671875" style="333" hidden="1" customWidth="1"/>
    <col min="7894" max="7894" width="9.109375" style="333" customWidth="1"/>
    <col min="7895" max="7895" width="8.6640625" style="333" customWidth="1"/>
    <col min="7896" max="7896" width="10.6640625" style="333" customWidth="1"/>
    <col min="7897" max="7897" width="25.44140625" style="333" customWidth="1"/>
    <col min="7898" max="7898" width="14.33203125" style="333" customWidth="1"/>
    <col min="7899" max="7899" width="4.5546875" style="333" customWidth="1"/>
    <col min="7900" max="7900" width="9.88671875" style="333" customWidth="1"/>
    <col min="7901" max="7901" width="9.5546875" style="333" customWidth="1"/>
    <col min="7902" max="8121" width="7.88671875" style="333"/>
    <col min="8122" max="8123" width="5.109375" style="333" customWidth="1"/>
    <col min="8124" max="8124" width="5.33203125" style="333" customWidth="1"/>
    <col min="8125" max="8125" width="6.5546875" style="333" customWidth="1"/>
    <col min="8126" max="8126" width="8.6640625" style="333" customWidth="1"/>
    <col min="8127" max="8127" width="12.33203125" style="333" customWidth="1"/>
    <col min="8128" max="8128" width="10.5546875" style="333" customWidth="1"/>
    <col min="8129" max="8129" width="9.88671875" style="333" customWidth="1"/>
    <col min="8130" max="8130" width="9.5546875" style="333" customWidth="1"/>
    <col min="8131" max="8136" width="8.109375" style="333" customWidth="1"/>
    <col min="8137" max="8137" width="9.33203125" style="333" customWidth="1"/>
    <col min="8138" max="8138" width="8" style="333" customWidth="1"/>
    <col min="8139" max="8139" width="8.109375" style="333" customWidth="1"/>
    <col min="8140" max="8140" width="7.44140625" style="333" customWidth="1"/>
    <col min="8141" max="8141" width="7.6640625" style="333" customWidth="1"/>
    <col min="8142" max="8149" width="7.88671875" style="333" hidden="1" customWidth="1"/>
    <col min="8150" max="8150" width="9.109375" style="333" customWidth="1"/>
    <col min="8151" max="8151" width="8.6640625" style="333" customWidth="1"/>
    <col min="8152" max="8152" width="10.6640625" style="333" customWidth="1"/>
    <col min="8153" max="8153" width="25.44140625" style="333" customWidth="1"/>
    <col min="8154" max="8154" width="14.33203125" style="333" customWidth="1"/>
    <col min="8155" max="8155" width="4.5546875" style="333" customWidth="1"/>
    <col min="8156" max="8156" width="9.88671875" style="333" customWidth="1"/>
    <col min="8157" max="8157" width="9.5546875" style="333" customWidth="1"/>
    <col min="8158" max="8377" width="7.88671875" style="333"/>
    <col min="8378" max="8379" width="5.109375" style="333" customWidth="1"/>
    <col min="8380" max="8380" width="5.33203125" style="333" customWidth="1"/>
    <col min="8381" max="8381" width="6.5546875" style="333" customWidth="1"/>
    <col min="8382" max="8382" width="8.6640625" style="333" customWidth="1"/>
    <col min="8383" max="8383" width="12.33203125" style="333" customWidth="1"/>
    <col min="8384" max="8384" width="10.5546875" style="333" customWidth="1"/>
    <col min="8385" max="8385" width="9.88671875" style="333" customWidth="1"/>
    <col min="8386" max="8386" width="9.5546875" style="333" customWidth="1"/>
    <col min="8387" max="8392" width="8.109375" style="333" customWidth="1"/>
    <col min="8393" max="8393" width="9.33203125" style="333" customWidth="1"/>
    <col min="8394" max="8394" width="8" style="333" customWidth="1"/>
    <col min="8395" max="8395" width="8.109375" style="333" customWidth="1"/>
    <col min="8396" max="8396" width="7.44140625" style="333" customWidth="1"/>
    <col min="8397" max="8397" width="7.6640625" style="333" customWidth="1"/>
    <col min="8398" max="8405" width="7.88671875" style="333" hidden="1" customWidth="1"/>
    <col min="8406" max="8406" width="9.109375" style="333" customWidth="1"/>
    <col min="8407" max="8407" width="8.6640625" style="333" customWidth="1"/>
    <col min="8408" max="8408" width="10.6640625" style="333" customWidth="1"/>
    <col min="8409" max="8409" width="25.44140625" style="333" customWidth="1"/>
    <col min="8410" max="8410" width="14.33203125" style="333" customWidth="1"/>
    <col min="8411" max="8411" width="4.5546875" style="333" customWidth="1"/>
    <col min="8412" max="8412" width="9.88671875" style="333" customWidth="1"/>
    <col min="8413" max="8413" width="9.5546875" style="333" customWidth="1"/>
    <col min="8414" max="8633" width="7.88671875" style="333"/>
    <col min="8634" max="8635" width="5.109375" style="333" customWidth="1"/>
    <col min="8636" max="8636" width="5.33203125" style="333" customWidth="1"/>
    <col min="8637" max="8637" width="6.5546875" style="333" customWidth="1"/>
    <col min="8638" max="8638" width="8.6640625" style="333" customWidth="1"/>
    <col min="8639" max="8639" width="12.33203125" style="333" customWidth="1"/>
    <col min="8640" max="8640" width="10.5546875" style="333" customWidth="1"/>
    <col min="8641" max="8641" width="9.88671875" style="333" customWidth="1"/>
    <col min="8642" max="8642" width="9.5546875" style="333" customWidth="1"/>
    <col min="8643" max="8648" width="8.109375" style="333" customWidth="1"/>
    <col min="8649" max="8649" width="9.33203125" style="333" customWidth="1"/>
    <col min="8650" max="8650" width="8" style="333" customWidth="1"/>
    <col min="8651" max="8651" width="8.109375" style="333" customWidth="1"/>
    <col min="8652" max="8652" width="7.44140625" style="333" customWidth="1"/>
    <col min="8653" max="8653" width="7.6640625" style="333" customWidth="1"/>
    <col min="8654" max="8661" width="7.88671875" style="333" hidden="1" customWidth="1"/>
    <col min="8662" max="8662" width="9.109375" style="333" customWidth="1"/>
    <col min="8663" max="8663" width="8.6640625" style="333" customWidth="1"/>
    <col min="8664" max="8664" width="10.6640625" style="333" customWidth="1"/>
    <col min="8665" max="8665" width="25.44140625" style="333" customWidth="1"/>
    <col min="8666" max="8666" width="14.33203125" style="333" customWidth="1"/>
    <col min="8667" max="8667" width="4.5546875" style="333" customWidth="1"/>
    <col min="8668" max="8668" width="9.88671875" style="333" customWidth="1"/>
    <col min="8669" max="8669" width="9.5546875" style="333" customWidth="1"/>
    <col min="8670" max="8889" width="7.88671875" style="333"/>
    <col min="8890" max="8891" width="5.109375" style="333" customWidth="1"/>
    <col min="8892" max="8892" width="5.33203125" style="333" customWidth="1"/>
    <col min="8893" max="8893" width="6.5546875" style="333" customWidth="1"/>
    <col min="8894" max="8894" width="8.6640625" style="333" customWidth="1"/>
    <col min="8895" max="8895" width="12.33203125" style="333" customWidth="1"/>
    <col min="8896" max="8896" width="10.5546875" style="333" customWidth="1"/>
    <col min="8897" max="8897" width="9.88671875" style="333" customWidth="1"/>
    <col min="8898" max="8898" width="9.5546875" style="333" customWidth="1"/>
    <col min="8899" max="8904" width="8.109375" style="333" customWidth="1"/>
    <col min="8905" max="8905" width="9.33203125" style="333" customWidth="1"/>
    <col min="8906" max="8906" width="8" style="333" customWidth="1"/>
    <col min="8907" max="8907" width="8.109375" style="333" customWidth="1"/>
    <col min="8908" max="8908" width="7.44140625" style="333" customWidth="1"/>
    <col min="8909" max="8909" width="7.6640625" style="333" customWidth="1"/>
    <col min="8910" max="8917" width="7.88671875" style="333" hidden="1" customWidth="1"/>
    <col min="8918" max="8918" width="9.109375" style="333" customWidth="1"/>
    <col min="8919" max="8919" width="8.6640625" style="333" customWidth="1"/>
    <col min="8920" max="8920" width="10.6640625" style="333" customWidth="1"/>
    <col min="8921" max="8921" width="25.44140625" style="333" customWidth="1"/>
    <col min="8922" max="8922" width="14.33203125" style="333" customWidth="1"/>
    <col min="8923" max="8923" width="4.5546875" style="333" customWidth="1"/>
    <col min="8924" max="8924" width="9.88671875" style="333" customWidth="1"/>
    <col min="8925" max="8925" width="9.5546875" style="333" customWidth="1"/>
    <col min="8926" max="9145" width="7.88671875" style="333"/>
    <col min="9146" max="9147" width="5.109375" style="333" customWidth="1"/>
    <col min="9148" max="9148" width="5.33203125" style="333" customWidth="1"/>
    <col min="9149" max="9149" width="6.5546875" style="333" customWidth="1"/>
    <col min="9150" max="9150" width="8.6640625" style="333" customWidth="1"/>
    <col min="9151" max="9151" width="12.33203125" style="333" customWidth="1"/>
    <col min="9152" max="9152" width="10.5546875" style="333" customWidth="1"/>
    <col min="9153" max="9153" width="9.88671875" style="333" customWidth="1"/>
    <col min="9154" max="9154" width="9.5546875" style="333" customWidth="1"/>
    <col min="9155" max="9160" width="8.109375" style="333" customWidth="1"/>
    <col min="9161" max="9161" width="9.33203125" style="333" customWidth="1"/>
    <col min="9162" max="9162" width="8" style="333" customWidth="1"/>
    <col min="9163" max="9163" width="8.109375" style="333" customWidth="1"/>
    <col min="9164" max="9164" width="7.44140625" style="333" customWidth="1"/>
    <col min="9165" max="9165" width="7.6640625" style="333" customWidth="1"/>
    <col min="9166" max="9173" width="7.88671875" style="333" hidden="1" customWidth="1"/>
    <col min="9174" max="9174" width="9.109375" style="333" customWidth="1"/>
    <col min="9175" max="9175" width="8.6640625" style="333" customWidth="1"/>
    <col min="9176" max="9176" width="10.6640625" style="333" customWidth="1"/>
    <col min="9177" max="9177" width="25.44140625" style="333" customWidth="1"/>
    <col min="9178" max="9178" width="14.33203125" style="333" customWidth="1"/>
    <col min="9179" max="9179" width="4.5546875" style="333" customWidth="1"/>
    <col min="9180" max="9180" width="9.88671875" style="333" customWidth="1"/>
    <col min="9181" max="9181" width="9.5546875" style="333" customWidth="1"/>
    <col min="9182" max="9401" width="7.88671875" style="333"/>
    <col min="9402" max="9403" width="5.109375" style="333" customWidth="1"/>
    <col min="9404" max="9404" width="5.33203125" style="333" customWidth="1"/>
    <col min="9405" max="9405" width="6.5546875" style="333" customWidth="1"/>
    <col min="9406" max="9406" width="8.6640625" style="333" customWidth="1"/>
    <col min="9407" max="9407" width="12.33203125" style="333" customWidth="1"/>
    <col min="9408" max="9408" width="10.5546875" style="333" customWidth="1"/>
    <col min="9409" max="9409" width="9.88671875" style="333" customWidth="1"/>
    <col min="9410" max="9410" width="9.5546875" style="333" customWidth="1"/>
    <col min="9411" max="9416" width="8.109375" style="333" customWidth="1"/>
    <col min="9417" max="9417" width="9.33203125" style="333" customWidth="1"/>
    <col min="9418" max="9418" width="8" style="333" customWidth="1"/>
    <col min="9419" max="9419" width="8.109375" style="333" customWidth="1"/>
    <col min="9420" max="9420" width="7.44140625" style="333" customWidth="1"/>
    <col min="9421" max="9421" width="7.6640625" style="333" customWidth="1"/>
    <col min="9422" max="9429" width="7.88671875" style="333" hidden="1" customWidth="1"/>
    <col min="9430" max="9430" width="9.109375" style="333" customWidth="1"/>
    <col min="9431" max="9431" width="8.6640625" style="333" customWidth="1"/>
    <col min="9432" max="9432" width="10.6640625" style="333" customWidth="1"/>
    <col min="9433" max="9433" width="25.44140625" style="333" customWidth="1"/>
    <col min="9434" max="9434" width="14.33203125" style="333" customWidth="1"/>
    <col min="9435" max="9435" width="4.5546875" style="333" customWidth="1"/>
    <col min="9436" max="9436" width="9.88671875" style="333" customWidth="1"/>
    <col min="9437" max="9437" width="9.5546875" style="333" customWidth="1"/>
    <col min="9438" max="9657" width="7.88671875" style="333"/>
    <col min="9658" max="9659" width="5.109375" style="333" customWidth="1"/>
    <col min="9660" max="9660" width="5.33203125" style="333" customWidth="1"/>
    <col min="9661" max="9661" width="6.5546875" style="333" customWidth="1"/>
    <col min="9662" max="9662" width="8.6640625" style="333" customWidth="1"/>
    <col min="9663" max="9663" width="12.33203125" style="333" customWidth="1"/>
    <col min="9664" max="9664" width="10.5546875" style="333" customWidth="1"/>
    <col min="9665" max="9665" width="9.88671875" style="333" customWidth="1"/>
    <col min="9666" max="9666" width="9.5546875" style="333" customWidth="1"/>
    <col min="9667" max="9672" width="8.109375" style="333" customWidth="1"/>
    <col min="9673" max="9673" width="9.33203125" style="333" customWidth="1"/>
    <col min="9674" max="9674" width="8" style="333" customWidth="1"/>
    <col min="9675" max="9675" width="8.109375" style="333" customWidth="1"/>
    <col min="9676" max="9676" width="7.44140625" style="333" customWidth="1"/>
    <col min="9677" max="9677" width="7.6640625" style="333" customWidth="1"/>
    <col min="9678" max="9685" width="7.88671875" style="333" hidden="1" customWidth="1"/>
    <col min="9686" max="9686" width="9.109375" style="333" customWidth="1"/>
    <col min="9687" max="9687" width="8.6640625" style="333" customWidth="1"/>
    <col min="9688" max="9688" width="10.6640625" style="333" customWidth="1"/>
    <col min="9689" max="9689" width="25.44140625" style="333" customWidth="1"/>
    <col min="9690" max="9690" width="14.33203125" style="333" customWidth="1"/>
    <col min="9691" max="9691" width="4.5546875" style="333" customWidth="1"/>
    <col min="9692" max="9692" width="9.88671875" style="333" customWidth="1"/>
    <col min="9693" max="9693" width="9.5546875" style="333" customWidth="1"/>
    <col min="9694" max="9913" width="7.88671875" style="333"/>
    <col min="9914" max="9915" width="5.109375" style="333" customWidth="1"/>
    <col min="9916" max="9916" width="5.33203125" style="333" customWidth="1"/>
    <col min="9917" max="9917" width="6.5546875" style="333" customWidth="1"/>
    <col min="9918" max="9918" width="8.6640625" style="333" customWidth="1"/>
    <col min="9919" max="9919" width="12.33203125" style="333" customWidth="1"/>
    <col min="9920" max="9920" width="10.5546875" style="333" customWidth="1"/>
    <col min="9921" max="9921" width="9.88671875" style="333" customWidth="1"/>
    <col min="9922" max="9922" width="9.5546875" style="333" customWidth="1"/>
    <col min="9923" max="9928" width="8.109375" style="333" customWidth="1"/>
    <col min="9929" max="9929" width="9.33203125" style="333" customWidth="1"/>
    <col min="9930" max="9930" width="8" style="333" customWidth="1"/>
    <col min="9931" max="9931" width="8.109375" style="333" customWidth="1"/>
    <col min="9932" max="9932" width="7.44140625" style="333" customWidth="1"/>
    <col min="9933" max="9933" width="7.6640625" style="333" customWidth="1"/>
    <col min="9934" max="9941" width="7.88671875" style="333" hidden="1" customWidth="1"/>
    <col min="9942" max="9942" width="9.109375" style="333" customWidth="1"/>
    <col min="9943" max="9943" width="8.6640625" style="333" customWidth="1"/>
    <col min="9944" max="9944" width="10.6640625" style="333" customWidth="1"/>
    <col min="9945" max="9945" width="25.44140625" style="333" customWidth="1"/>
    <col min="9946" max="9946" width="14.33203125" style="333" customWidth="1"/>
    <col min="9947" max="9947" width="4.5546875" style="333" customWidth="1"/>
    <col min="9948" max="9948" width="9.88671875" style="333" customWidth="1"/>
    <col min="9949" max="9949" width="9.5546875" style="333" customWidth="1"/>
    <col min="9950" max="10169" width="7.88671875" style="333"/>
    <col min="10170" max="10171" width="5.109375" style="333" customWidth="1"/>
    <col min="10172" max="10172" width="5.33203125" style="333" customWidth="1"/>
    <col min="10173" max="10173" width="6.5546875" style="333" customWidth="1"/>
    <col min="10174" max="10174" width="8.6640625" style="333" customWidth="1"/>
    <col min="10175" max="10175" width="12.33203125" style="333" customWidth="1"/>
    <col min="10176" max="10176" width="10.5546875" style="333" customWidth="1"/>
    <col min="10177" max="10177" width="9.88671875" style="333" customWidth="1"/>
    <col min="10178" max="10178" width="9.5546875" style="333" customWidth="1"/>
    <col min="10179" max="10184" width="8.109375" style="333" customWidth="1"/>
    <col min="10185" max="10185" width="9.33203125" style="333" customWidth="1"/>
    <col min="10186" max="10186" width="8" style="333" customWidth="1"/>
    <col min="10187" max="10187" width="8.109375" style="333" customWidth="1"/>
    <col min="10188" max="10188" width="7.44140625" style="333" customWidth="1"/>
    <col min="10189" max="10189" width="7.6640625" style="333" customWidth="1"/>
    <col min="10190" max="10197" width="7.88671875" style="333" hidden="1" customWidth="1"/>
    <col min="10198" max="10198" width="9.109375" style="333" customWidth="1"/>
    <col min="10199" max="10199" width="8.6640625" style="333" customWidth="1"/>
    <col min="10200" max="10200" width="10.6640625" style="333" customWidth="1"/>
    <col min="10201" max="10201" width="25.44140625" style="333" customWidth="1"/>
    <col min="10202" max="10202" width="14.33203125" style="333" customWidth="1"/>
    <col min="10203" max="10203" width="4.5546875" style="333" customWidth="1"/>
    <col min="10204" max="10204" width="9.88671875" style="333" customWidth="1"/>
    <col min="10205" max="10205" width="9.5546875" style="333" customWidth="1"/>
    <col min="10206" max="10425" width="7.88671875" style="333"/>
    <col min="10426" max="10427" width="5.109375" style="333" customWidth="1"/>
    <col min="10428" max="10428" width="5.33203125" style="333" customWidth="1"/>
    <col min="10429" max="10429" width="6.5546875" style="333" customWidth="1"/>
    <col min="10430" max="10430" width="8.6640625" style="333" customWidth="1"/>
    <col min="10431" max="10431" width="12.33203125" style="333" customWidth="1"/>
    <col min="10432" max="10432" width="10.5546875" style="333" customWidth="1"/>
    <col min="10433" max="10433" width="9.88671875" style="333" customWidth="1"/>
    <col min="10434" max="10434" width="9.5546875" style="333" customWidth="1"/>
    <col min="10435" max="10440" width="8.109375" style="333" customWidth="1"/>
    <col min="10441" max="10441" width="9.33203125" style="333" customWidth="1"/>
    <col min="10442" max="10442" width="8" style="333" customWidth="1"/>
    <col min="10443" max="10443" width="8.109375" style="333" customWidth="1"/>
    <col min="10444" max="10444" width="7.44140625" style="333" customWidth="1"/>
    <col min="10445" max="10445" width="7.6640625" style="333" customWidth="1"/>
    <col min="10446" max="10453" width="7.88671875" style="333" hidden="1" customWidth="1"/>
    <col min="10454" max="10454" width="9.109375" style="333" customWidth="1"/>
    <col min="10455" max="10455" width="8.6640625" style="333" customWidth="1"/>
    <col min="10456" max="10456" width="10.6640625" style="333" customWidth="1"/>
    <col min="10457" max="10457" width="25.44140625" style="333" customWidth="1"/>
    <col min="10458" max="10458" width="14.33203125" style="333" customWidth="1"/>
    <col min="10459" max="10459" width="4.5546875" style="333" customWidth="1"/>
    <col min="10460" max="10460" width="9.88671875" style="333" customWidth="1"/>
    <col min="10461" max="10461" width="9.5546875" style="333" customWidth="1"/>
    <col min="10462" max="10681" width="7.88671875" style="333"/>
    <col min="10682" max="10683" width="5.109375" style="333" customWidth="1"/>
    <col min="10684" max="10684" width="5.33203125" style="333" customWidth="1"/>
    <col min="10685" max="10685" width="6.5546875" style="333" customWidth="1"/>
    <col min="10686" max="10686" width="8.6640625" style="333" customWidth="1"/>
    <col min="10687" max="10687" width="12.33203125" style="333" customWidth="1"/>
    <col min="10688" max="10688" width="10.5546875" style="333" customWidth="1"/>
    <col min="10689" max="10689" width="9.88671875" style="333" customWidth="1"/>
    <col min="10690" max="10690" width="9.5546875" style="333" customWidth="1"/>
    <col min="10691" max="10696" width="8.109375" style="333" customWidth="1"/>
    <col min="10697" max="10697" width="9.33203125" style="333" customWidth="1"/>
    <col min="10698" max="10698" width="8" style="333" customWidth="1"/>
    <col min="10699" max="10699" width="8.109375" style="333" customWidth="1"/>
    <col min="10700" max="10700" width="7.44140625" style="333" customWidth="1"/>
    <col min="10701" max="10701" width="7.6640625" style="333" customWidth="1"/>
    <col min="10702" max="10709" width="7.88671875" style="333" hidden="1" customWidth="1"/>
    <col min="10710" max="10710" width="9.109375" style="333" customWidth="1"/>
    <col min="10711" max="10711" width="8.6640625" style="333" customWidth="1"/>
    <col min="10712" max="10712" width="10.6640625" style="333" customWidth="1"/>
    <col min="10713" max="10713" width="25.44140625" style="333" customWidth="1"/>
    <col min="10714" max="10714" width="14.33203125" style="333" customWidth="1"/>
    <col min="10715" max="10715" width="4.5546875" style="333" customWidth="1"/>
    <col min="10716" max="10716" width="9.88671875" style="333" customWidth="1"/>
    <col min="10717" max="10717" width="9.5546875" style="333" customWidth="1"/>
    <col min="10718" max="10937" width="7.88671875" style="333"/>
    <col min="10938" max="10939" width="5.109375" style="333" customWidth="1"/>
    <col min="10940" max="10940" width="5.33203125" style="333" customWidth="1"/>
    <col min="10941" max="10941" width="6.5546875" style="333" customWidth="1"/>
    <col min="10942" max="10942" width="8.6640625" style="333" customWidth="1"/>
    <col min="10943" max="10943" width="12.33203125" style="333" customWidth="1"/>
    <col min="10944" max="10944" width="10.5546875" style="333" customWidth="1"/>
    <col min="10945" max="10945" width="9.88671875" style="333" customWidth="1"/>
    <col min="10946" max="10946" width="9.5546875" style="333" customWidth="1"/>
    <col min="10947" max="10952" width="8.109375" style="333" customWidth="1"/>
    <col min="10953" max="10953" width="9.33203125" style="333" customWidth="1"/>
    <col min="10954" max="10954" width="8" style="333" customWidth="1"/>
    <col min="10955" max="10955" width="8.109375" style="333" customWidth="1"/>
    <col min="10956" max="10956" width="7.44140625" style="333" customWidth="1"/>
    <col min="10957" max="10957" width="7.6640625" style="333" customWidth="1"/>
    <col min="10958" max="10965" width="7.88671875" style="333" hidden="1" customWidth="1"/>
    <col min="10966" max="10966" width="9.109375" style="333" customWidth="1"/>
    <col min="10967" max="10967" width="8.6640625" style="333" customWidth="1"/>
    <col min="10968" max="10968" width="10.6640625" style="333" customWidth="1"/>
    <col min="10969" max="10969" width="25.44140625" style="333" customWidth="1"/>
    <col min="10970" max="10970" width="14.33203125" style="333" customWidth="1"/>
    <col min="10971" max="10971" width="4.5546875" style="333" customWidth="1"/>
    <col min="10972" max="10972" width="9.88671875" style="333" customWidth="1"/>
    <col min="10973" max="10973" width="9.5546875" style="333" customWidth="1"/>
    <col min="10974" max="11193" width="7.88671875" style="333"/>
    <col min="11194" max="11195" width="5.109375" style="333" customWidth="1"/>
    <col min="11196" max="11196" width="5.33203125" style="333" customWidth="1"/>
    <col min="11197" max="11197" width="6.5546875" style="333" customWidth="1"/>
    <col min="11198" max="11198" width="8.6640625" style="333" customWidth="1"/>
    <col min="11199" max="11199" width="12.33203125" style="333" customWidth="1"/>
    <col min="11200" max="11200" width="10.5546875" style="333" customWidth="1"/>
    <col min="11201" max="11201" width="9.88671875" style="333" customWidth="1"/>
    <col min="11202" max="11202" width="9.5546875" style="333" customWidth="1"/>
    <col min="11203" max="11208" width="8.109375" style="333" customWidth="1"/>
    <col min="11209" max="11209" width="9.33203125" style="333" customWidth="1"/>
    <col min="11210" max="11210" width="8" style="333" customWidth="1"/>
    <col min="11211" max="11211" width="8.109375" style="333" customWidth="1"/>
    <col min="11212" max="11212" width="7.44140625" style="333" customWidth="1"/>
    <col min="11213" max="11213" width="7.6640625" style="333" customWidth="1"/>
    <col min="11214" max="11221" width="7.88671875" style="333" hidden="1" customWidth="1"/>
    <col min="11222" max="11222" width="9.109375" style="333" customWidth="1"/>
    <col min="11223" max="11223" width="8.6640625" style="333" customWidth="1"/>
    <col min="11224" max="11224" width="10.6640625" style="333" customWidth="1"/>
    <col min="11225" max="11225" width="25.44140625" style="333" customWidth="1"/>
    <col min="11226" max="11226" width="14.33203125" style="333" customWidth="1"/>
    <col min="11227" max="11227" width="4.5546875" style="333" customWidth="1"/>
    <col min="11228" max="11228" width="9.88671875" style="333" customWidth="1"/>
    <col min="11229" max="11229" width="9.5546875" style="333" customWidth="1"/>
    <col min="11230" max="11449" width="7.88671875" style="333"/>
    <col min="11450" max="11451" width="5.109375" style="333" customWidth="1"/>
    <col min="11452" max="11452" width="5.33203125" style="333" customWidth="1"/>
    <col min="11453" max="11453" width="6.5546875" style="333" customWidth="1"/>
    <col min="11454" max="11454" width="8.6640625" style="333" customWidth="1"/>
    <col min="11455" max="11455" width="12.33203125" style="333" customWidth="1"/>
    <col min="11456" max="11456" width="10.5546875" style="333" customWidth="1"/>
    <col min="11457" max="11457" width="9.88671875" style="333" customWidth="1"/>
    <col min="11458" max="11458" width="9.5546875" style="333" customWidth="1"/>
    <col min="11459" max="11464" width="8.109375" style="333" customWidth="1"/>
    <col min="11465" max="11465" width="9.33203125" style="333" customWidth="1"/>
    <col min="11466" max="11466" width="8" style="333" customWidth="1"/>
    <col min="11467" max="11467" width="8.109375" style="333" customWidth="1"/>
    <col min="11468" max="11468" width="7.44140625" style="333" customWidth="1"/>
    <col min="11469" max="11469" width="7.6640625" style="333" customWidth="1"/>
    <col min="11470" max="11477" width="7.88671875" style="333" hidden="1" customWidth="1"/>
    <col min="11478" max="11478" width="9.109375" style="333" customWidth="1"/>
    <col min="11479" max="11479" width="8.6640625" style="333" customWidth="1"/>
    <col min="11480" max="11480" width="10.6640625" style="333" customWidth="1"/>
    <col min="11481" max="11481" width="25.44140625" style="333" customWidth="1"/>
    <col min="11482" max="11482" width="14.33203125" style="333" customWidth="1"/>
    <col min="11483" max="11483" width="4.5546875" style="333" customWidth="1"/>
    <col min="11484" max="11484" width="9.88671875" style="333" customWidth="1"/>
    <col min="11485" max="11485" width="9.5546875" style="333" customWidth="1"/>
    <col min="11486" max="11705" width="7.88671875" style="333"/>
    <col min="11706" max="11707" width="5.109375" style="333" customWidth="1"/>
    <col min="11708" max="11708" width="5.33203125" style="333" customWidth="1"/>
    <col min="11709" max="11709" width="6.5546875" style="333" customWidth="1"/>
    <col min="11710" max="11710" width="8.6640625" style="333" customWidth="1"/>
    <col min="11711" max="11711" width="12.33203125" style="333" customWidth="1"/>
    <col min="11712" max="11712" width="10.5546875" style="333" customWidth="1"/>
    <col min="11713" max="11713" width="9.88671875" style="333" customWidth="1"/>
    <col min="11714" max="11714" width="9.5546875" style="333" customWidth="1"/>
    <col min="11715" max="11720" width="8.109375" style="333" customWidth="1"/>
    <col min="11721" max="11721" width="9.33203125" style="333" customWidth="1"/>
    <col min="11722" max="11722" width="8" style="333" customWidth="1"/>
    <col min="11723" max="11723" width="8.109375" style="333" customWidth="1"/>
    <col min="11724" max="11724" width="7.44140625" style="333" customWidth="1"/>
    <col min="11725" max="11725" width="7.6640625" style="333" customWidth="1"/>
    <col min="11726" max="11733" width="7.88671875" style="333" hidden="1" customWidth="1"/>
    <col min="11734" max="11734" width="9.109375" style="333" customWidth="1"/>
    <col min="11735" max="11735" width="8.6640625" style="333" customWidth="1"/>
    <col min="11736" max="11736" width="10.6640625" style="333" customWidth="1"/>
    <col min="11737" max="11737" width="25.44140625" style="333" customWidth="1"/>
    <col min="11738" max="11738" width="14.33203125" style="333" customWidth="1"/>
    <col min="11739" max="11739" width="4.5546875" style="333" customWidth="1"/>
    <col min="11740" max="11740" width="9.88671875" style="333" customWidth="1"/>
    <col min="11741" max="11741" width="9.5546875" style="333" customWidth="1"/>
    <col min="11742" max="11961" width="7.88671875" style="333"/>
    <col min="11962" max="11963" width="5.109375" style="333" customWidth="1"/>
    <col min="11964" max="11964" width="5.33203125" style="333" customWidth="1"/>
    <col min="11965" max="11965" width="6.5546875" style="333" customWidth="1"/>
    <col min="11966" max="11966" width="8.6640625" style="333" customWidth="1"/>
    <col min="11967" max="11967" width="12.33203125" style="333" customWidth="1"/>
    <col min="11968" max="11968" width="10.5546875" style="333" customWidth="1"/>
    <col min="11969" max="11969" width="9.88671875" style="333" customWidth="1"/>
    <col min="11970" max="11970" width="9.5546875" style="333" customWidth="1"/>
    <col min="11971" max="11976" width="8.109375" style="333" customWidth="1"/>
    <col min="11977" max="11977" width="9.33203125" style="333" customWidth="1"/>
    <col min="11978" max="11978" width="8" style="333" customWidth="1"/>
    <col min="11979" max="11979" width="8.109375" style="333" customWidth="1"/>
    <col min="11980" max="11980" width="7.44140625" style="333" customWidth="1"/>
    <col min="11981" max="11981" width="7.6640625" style="333" customWidth="1"/>
    <col min="11982" max="11989" width="7.88671875" style="333" hidden="1" customWidth="1"/>
    <col min="11990" max="11990" width="9.109375" style="333" customWidth="1"/>
    <col min="11991" max="11991" width="8.6640625" style="333" customWidth="1"/>
    <col min="11992" max="11992" width="10.6640625" style="333" customWidth="1"/>
    <col min="11993" max="11993" width="25.44140625" style="333" customWidth="1"/>
    <col min="11994" max="11994" width="14.33203125" style="333" customWidth="1"/>
    <col min="11995" max="11995" width="4.5546875" style="333" customWidth="1"/>
    <col min="11996" max="11996" width="9.88671875" style="333" customWidth="1"/>
    <col min="11997" max="11997" width="9.5546875" style="333" customWidth="1"/>
    <col min="11998" max="12217" width="7.88671875" style="333"/>
    <col min="12218" max="12219" width="5.109375" style="333" customWidth="1"/>
    <col min="12220" max="12220" width="5.33203125" style="333" customWidth="1"/>
    <col min="12221" max="12221" width="6.5546875" style="333" customWidth="1"/>
    <col min="12222" max="12222" width="8.6640625" style="333" customWidth="1"/>
    <col min="12223" max="12223" width="12.33203125" style="333" customWidth="1"/>
    <col min="12224" max="12224" width="10.5546875" style="333" customWidth="1"/>
    <col min="12225" max="12225" width="9.88671875" style="333" customWidth="1"/>
    <col min="12226" max="12226" width="9.5546875" style="333" customWidth="1"/>
    <col min="12227" max="12232" width="8.109375" style="333" customWidth="1"/>
    <col min="12233" max="12233" width="9.33203125" style="333" customWidth="1"/>
    <col min="12234" max="12234" width="8" style="333" customWidth="1"/>
    <col min="12235" max="12235" width="8.109375" style="333" customWidth="1"/>
    <col min="12236" max="12236" width="7.44140625" style="333" customWidth="1"/>
    <col min="12237" max="12237" width="7.6640625" style="333" customWidth="1"/>
    <col min="12238" max="12245" width="7.88671875" style="333" hidden="1" customWidth="1"/>
    <col min="12246" max="12246" width="9.109375" style="333" customWidth="1"/>
    <col min="12247" max="12247" width="8.6640625" style="333" customWidth="1"/>
    <col min="12248" max="12248" width="10.6640625" style="333" customWidth="1"/>
    <col min="12249" max="12249" width="25.44140625" style="333" customWidth="1"/>
    <col min="12250" max="12250" width="14.33203125" style="333" customWidth="1"/>
    <col min="12251" max="12251" width="4.5546875" style="333" customWidth="1"/>
    <col min="12252" max="12252" width="9.88671875" style="333" customWidth="1"/>
    <col min="12253" max="12253" width="9.5546875" style="333" customWidth="1"/>
    <col min="12254" max="12473" width="7.88671875" style="333"/>
    <col min="12474" max="12475" width="5.109375" style="333" customWidth="1"/>
    <col min="12476" max="12476" width="5.33203125" style="333" customWidth="1"/>
    <col min="12477" max="12477" width="6.5546875" style="333" customWidth="1"/>
    <col min="12478" max="12478" width="8.6640625" style="333" customWidth="1"/>
    <col min="12479" max="12479" width="12.33203125" style="333" customWidth="1"/>
    <col min="12480" max="12480" width="10.5546875" style="333" customWidth="1"/>
    <col min="12481" max="12481" width="9.88671875" style="333" customWidth="1"/>
    <col min="12482" max="12482" width="9.5546875" style="333" customWidth="1"/>
    <col min="12483" max="12488" width="8.109375" style="333" customWidth="1"/>
    <col min="12489" max="12489" width="9.33203125" style="333" customWidth="1"/>
    <col min="12490" max="12490" width="8" style="333" customWidth="1"/>
    <col min="12491" max="12491" width="8.109375" style="333" customWidth="1"/>
    <col min="12492" max="12492" width="7.44140625" style="333" customWidth="1"/>
    <col min="12493" max="12493" width="7.6640625" style="333" customWidth="1"/>
    <col min="12494" max="12501" width="7.88671875" style="333" hidden="1" customWidth="1"/>
    <col min="12502" max="12502" width="9.109375" style="333" customWidth="1"/>
    <col min="12503" max="12503" width="8.6640625" style="333" customWidth="1"/>
    <col min="12504" max="12504" width="10.6640625" style="333" customWidth="1"/>
    <col min="12505" max="12505" width="25.44140625" style="333" customWidth="1"/>
    <col min="12506" max="12506" width="14.33203125" style="333" customWidth="1"/>
    <col min="12507" max="12507" width="4.5546875" style="333" customWidth="1"/>
    <col min="12508" max="12508" width="9.88671875" style="333" customWidth="1"/>
    <col min="12509" max="12509" width="9.5546875" style="333" customWidth="1"/>
    <col min="12510" max="12729" width="7.88671875" style="333"/>
    <col min="12730" max="12731" width="5.109375" style="333" customWidth="1"/>
    <col min="12732" max="12732" width="5.33203125" style="333" customWidth="1"/>
    <col min="12733" max="12733" width="6.5546875" style="333" customWidth="1"/>
    <col min="12734" max="12734" width="8.6640625" style="333" customWidth="1"/>
    <col min="12735" max="12735" width="12.33203125" style="333" customWidth="1"/>
    <col min="12736" max="12736" width="10.5546875" style="333" customWidth="1"/>
    <col min="12737" max="12737" width="9.88671875" style="333" customWidth="1"/>
    <col min="12738" max="12738" width="9.5546875" style="333" customWidth="1"/>
    <col min="12739" max="12744" width="8.109375" style="333" customWidth="1"/>
    <col min="12745" max="12745" width="9.33203125" style="333" customWidth="1"/>
    <col min="12746" max="12746" width="8" style="333" customWidth="1"/>
    <col min="12747" max="12747" width="8.109375" style="333" customWidth="1"/>
    <col min="12748" max="12748" width="7.44140625" style="333" customWidth="1"/>
    <col min="12749" max="12749" width="7.6640625" style="333" customWidth="1"/>
    <col min="12750" max="12757" width="7.88671875" style="333" hidden="1" customWidth="1"/>
    <col min="12758" max="12758" width="9.109375" style="333" customWidth="1"/>
    <col min="12759" max="12759" width="8.6640625" style="333" customWidth="1"/>
    <col min="12760" max="12760" width="10.6640625" style="333" customWidth="1"/>
    <col min="12761" max="12761" width="25.44140625" style="333" customWidth="1"/>
    <col min="12762" max="12762" width="14.33203125" style="333" customWidth="1"/>
    <col min="12763" max="12763" width="4.5546875" style="333" customWidth="1"/>
    <col min="12764" max="12764" width="9.88671875" style="333" customWidth="1"/>
    <col min="12765" max="12765" width="9.5546875" style="333" customWidth="1"/>
    <col min="12766" max="12985" width="7.88671875" style="333"/>
    <col min="12986" max="12987" width="5.109375" style="333" customWidth="1"/>
    <col min="12988" max="12988" width="5.33203125" style="333" customWidth="1"/>
    <col min="12989" max="12989" width="6.5546875" style="333" customWidth="1"/>
    <col min="12990" max="12990" width="8.6640625" style="333" customWidth="1"/>
    <col min="12991" max="12991" width="12.33203125" style="333" customWidth="1"/>
    <col min="12992" max="12992" width="10.5546875" style="333" customWidth="1"/>
    <col min="12993" max="12993" width="9.88671875" style="333" customWidth="1"/>
    <col min="12994" max="12994" width="9.5546875" style="333" customWidth="1"/>
    <col min="12995" max="13000" width="8.109375" style="333" customWidth="1"/>
    <col min="13001" max="13001" width="9.33203125" style="333" customWidth="1"/>
    <col min="13002" max="13002" width="8" style="333" customWidth="1"/>
    <col min="13003" max="13003" width="8.109375" style="333" customWidth="1"/>
    <col min="13004" max="13004" width="7.44140625" style="333" customWidth="1"/>
    <col min="13005" max="13005" width="7.6640625" style="333" customWidth="1"/>
    <col min="13006" max="13013" width="7.88671875" style="333" hidden="1" customWidth="1"/>
    <col min="13014" max="13014" width="9.109375" style="333" customWidth="1"/>
    <col min="13015" max="13015" width="8.6640625" style="333" customWidth="1"/>
    <col min="13016" max="13016" width="10.6640625" style="333" customWidth="1"/>
    <col min="13017" max="13017" width="25.44140625" style="333" customWidth="1"/>
    <col min="13018" max="13018" width="14.33203125" style="333" customWidth="1"/>
    <col min="13019" max="13019" width="4.5546875" style="333" customWidth="1"/>
    <col min="13020" max="13020" width="9.88671875" style="333" customWidth="1"/>
    <col min="13021" max="13021" width="9.5546875" style="333" customWidth="1"/>
    <col min="13022" max="13241" width="7.88671875" style="333"/>
    <col min="13242" max="13243" width="5.109375" style="333" customWidth="1"/>
    <col min="13244" max="13244" width="5.33203125" style="333" customWidth="1"/>
    <col min="13245" max="13245" width="6.5546875" style="333" customWidth="1"/>
    <col min="13246" max="13246" width="8.6640625" style="333" customWidth="1"/>
    <col min="13247" max="13247" width="12.33203125" style="333" customWidth="1"/>
    <col min="13248" max="13248" width="10.5546875" style="333" customWidth="1"/>
    <col min="13249" max="13249" width="9.88671875" style="333" customWidth="1"/>
    <col min="13250" max="13250" width="9.5546875" style="333" customWidth="1"/>
    <col min="13251" max="13256" width="8.109375" style="333" customWidth="1"/>
    <col min="13257" max="13257" width="9.33203125" style="333" customWidth="1"/>
    <col min="13258" max="13258" width="8" style="333" customWidth="1"/>
    <col min="13259" max="13259" width="8.109375" style="333" customWidth="1"/>
    <col min="13260" max="13260" width="7.44140625" style="333" customWidth="1"/>
    <col min="13261" max="13261" width="7.6640625" style="333" customWidth="1"/>
    <col min="13262" max="13269" width="7.88671875" style="333" hidden="1" customWidth="1"/>
    <col min="13270" max="13270" width="9.109375" style="333" customWidth="1"/>
    <col min="13271" max="13271" width="8.6640625" style="333" customWidth="1"/>
    <col min="13272" max="13272" width="10.6640625" style="333" customWidth="1"/>
    <col min="13273" max="13273" width="25.44140625" style="333" customWidth="1"/>
    <col min="13274" max="13274" width="14.33203125" style="333" customWidth="1"/>
    <col min="13275" max="13275" width="4.5546875" style="333" customWidth="1"/>
    <col min="13276" max="13276" width="9.88671875" style="333" customWidth="1"/>
    <col min="13277" max="13277" width="9.5546875" style="333" customWidth="1"/>
    <col min="13278" max="13497" width="7.88671875" style="333"/>
    <col min="13498" max="13499" width="5.109375" style="333" customWidth="1"/>
    <col min="13500" max="13500" width="5.33203125" style="333" customWidth="1"/>
    <col min="13501" max="13501" width="6.5546875" style="333" customWidth="1"/>
    <col min="13502" max="13502" width="8.6640625" style="333" customWidth="1"/>
    <col min="13503" max="13503" width="12.33203125" style="333" customWidth="1"/>
    <col min="13504" max="13504" width="10.5546875" style="333" customWidth="1"/>
    <col min="13505" max="13505" width="9.88671875" style="333" customWidth="1"/>
    <col min="13506" max="13506" width="9.5546875" style="333" customWidth="1"/>
    <col min="13507" max="13512" width="8.109375" style="333" customWidth="1"/>
    <col min="13513" max="13513" width="9.33203125" style="333" customWidth="1"/>
    <col min="13514" max="13514" width="8" style="333" customWidth="1"/>
    <col min="13515" max="13515" width="8.109375" style="333" customWidth="1"/>
    <col min="13516" max="13516" width="7.44140625" style="333" customWidth="1"/>
    <col min="13517" max="13517" width="7.6640625" style="333" customWidth="1"/>
    <col min="13518" max="13525" width="7.88671875" style="333" hidden="1" customWidth="1"/>
    <col min="13526" max="13526" width="9.109375" style="333" customWidth="1"/>
    <col min="13527" max="13527" width="8.6640625" style="333" customWidth="1"/>
    <col min="13528" max="13528" width="10.6640625" style="333" customWidth="1"/>
    <col min="13529" max="13529" width="25.44140625" style="333" customWidth="1"/>
    <col min="13530" max="13530" width="14.33203125" style="333" customWidth="1"/>
    <col min="13531" max="13531" width="4.5546875" style="333" customWidth="1"/>
    <col min="13532" max="13532" width="9.88671875" style="333" customWidth="1"/>
    <col min="13533" max="13533" width="9.5546875" style="333" customWidth="1"/>
    <col min="13534" max="13753" width="7.88671875" style="333"/>
    <col min="13754" max="13755" width="5.109375" style="333" customWidth="1"/>
    <col min="13756" max="13756" width="5.33203125" style="333" customWidth="1"/>
    <col min="13757" max="13757" width="6.5546875" style="333" customWidth="1"/>
    <col min="13758" max="13758" width="8.6640625" style="333" customWidth="1"/>
    <col min="13759" max="13759" width="12.33203125" style="333" customWidth="1"/>
    <col min="13760" max="13760" width="10.5546875" style="333" customWidth="1"/>
    <col min="13761" max="13761" width="9.88671875" style="333" customWidth="1"/>
    <col min="13762" max="13762" width="9.5546875" style="333" customWidth="1"/>
    <col min="13763" max="13768" width="8.109375" style="333" customWidth="1"/>
    <col min="13769" max="13769" width="9.33203125" style="333" customWidth="1"/>
    <col min="13770" max="13770" width="8" style="333" customWidth="1"/>
    <col min="13771" max="13771" width="8.109375" style="333" customWidth="1"/>
    <col min="13772" max="13772" width="7.44140625" style="333" customWidth="1"/>
    <col min="13773" max="13773" width="7.6640625" style="333" customWidth="1"/>
    <col min="13774" max="13781" width="7.88671875" style="333" hidden="1" customWidth="1"/>
    <col min="13782" max="13782" width="9.109375" style="333" customWidth="1"/>
    <col min="13783" max="13783" width="8.6640625" style="333" customWidth="1"/>
    <col min="13784" max="13784" width="10.6640625" style="333" customWidth="1"/>
    <col min="13785" max="13785" width="25.44140625" style="333" customWidth="1"/>
    <col min="13786" max="13786" width="14.33203125" style="333" customWidth="1"/>
    <col min="13787" max="13787" width="4.5546875" style="333" customWidth="1"/>
    <col min="13788" max="13788" width="9.88671875" style="333" customWidth="1"/>
    <col min="13789" max="13789" width="9.5546875" style="333" customWidth="1"/>
    <col min="13790" max="14009" width="7.88671875" style="333"/>
    <col min="14010" max="14011" width="5.109375" style="333" customWidth="1"/>
    <col min="14012" max="14012" width="5.33203125" style="333" customWidth="1"/>
    <col min="14013" max="14013" width="6.5546875" style="333" customWidth="1"/>
    <col min="14014" max="14014" width="8.6640625" style="333" customWidth="1"/>
    <col min="14015" max="14015" width="12.33203125" style="333" customWidth="1"/>
    <col min="14016" max="14016" width="10.5546875" style="333" customWidth="1"/>
    <col min="14017" max="14017" width="9.88671875" style="333" customWidth="1"/>
    <col min="14018" max="14018" width="9.5546875" style="333" customWidth="1"/>
    <col min="14019" max="14024" width="8.109375" style="333" customWidth="1"/>
    <col min="14025" max="14025" width="9.33203125" style="333" customWidth="1"/>
    <col min="14026" max="14026" width="8" style="333" customWidth="1"/>
    <col min="14027" max="14027" width="8.109375" style="333" customWidth="1"/>
    <col min="14028" max="14028" width="7.44140625" style="333" customWidth="1"/>
    <col min="14029" max="14029" width="7.6640625" style="333" customWidth="1"/>
    <col min="14030" max="14037" width="7.88671875" style="333" hidden="1" customWidth="1"/>
    <col min="14038" max="14038" width="9.109375" style="333" customWidth="1"/>
    <col min="14039" max="14039" width="8.6640625" style="333" customWidth="1"/>
    <col min="14040" max="14040" width="10.6640625" style="333" customWidth="1"/>
    <col min="14041" max="14041" width="25.44140625" style="333" customWidth="1"/>
    <col min="14042" max="14042" width="14.33203125" style="333" customWidth="1"/>
    <col min="14043" max="14043" width="4.5546875" style="333" customWidth="1"/>
    <col min="14044" max="14044" width="9.88671875" style="333" customWidth="1"/>
    <col min="14045" max="14045" width="9.5546875" style="333" customWidth="1"/>
    <col min="14046" max="14265" width="7.88671875" style="333"/>
    <col min="14266" max="14267" width="5.109375" style="333" customWidth="1"/>
    <col min="14268" max="14268" width="5.33203125" style="333" customWidth="1"/>
    <col min="14269" max="14269" width="6.5546875" style="333" customWidth="1"/>
    <col min="14270" max="14270" width="8.6640625" style="333" customWidth="1"/>
    <col min="14271" max="14271" width="12.33203125" style="333" customWidth="1"/>
    <col min="14272" max="14272" width="10.5546875" style="333" customWidth="1"/>
    <col min="14273" max="14273" width="9.88671875" style="333" customWidth="1"/>
    <col min="14274" max="14274" width="9.5546875" style="333" customWidth="1"/>
    <col min="14275" max="14280" width="8.109375" style="333" customWidth="1"/>
    <col min="14281" max="14281" width="9.33203125" style="333" customWidth="1"/>
    <col min="14282" max="14282" width="8" style="333" customWidth="1"/>
    <col min="14283" max="14283" width="8.109375" style="333" customWidth="1"/>
    <col min="14284" max="14284" width="7.44140625" style="333" customWidth="1"/>
    <col min="14285" max="14285" width="7.6640625" style="333" customWidth="1"/>
    <col min="14286" max="14293" width="7.88671875" style="333" hidden="1" customWidth="1"/>
    <col min="14294" max="14294" width="9.109375" style="333" customWidth="1"/>
    <col min="14295" max="14295" width="8.6640625" style="333" customWidth="1"/>
    <col min="14296" max="14296" width="10.6640625" style="333" customWidth="1"/>
    <col min="14297" max="14297" width="25.44140625" style="333" customWidth="1"/>
    <col min="14298" max="14298" width="14.33203125" style="333" customWidth="1"/>
    <col min="14299" max="14299" width="4.5546875" style="333" customWidth="1"/>
    <col min="14300" max="14300" width="9.88671875" style="333" customWidth="1"/>
    <col min="14301" max="14301" width="9.5546875" style="333" customWidth="1"/>
    <col min="14302" max="14521" width="7.88671875" style="333"/>
    <col min="14522" max="14523" width="5.109375" style="333" customWidth="1"/>
    <col min="14524" max="14524" width="5.33203125" style="333" customWidth="1"/>
    <col min="14525" max="14525" width="6.5546875" style="333" customWidth="1"/>
    <col min="14526" max="14526" width="8.6640625" style="333" customWidth="1"/>
    <col min="14527" max="14527" width="12.33203125" style="333" customWidth="1"/>
    <col min="14528" max="14528" width="10.5546875" style="333" customWidth="1"/>
    <col min="14529" max="14529" width="9.88671875" style="333" customWidth="1"/>
    <col min="14530" max="14530" width="9.5546875" style="333" customWidth="1"/>
    <col min="14531" max="14536" width="8.109375" style="333" customWidth="1"/>
    <col min="14537" max="14537" width="9.33203125" style="333" customWidth="1"/>
    <col min="14538" max="14538" width="8" style="333" customWidth="1"/>
    <col min="14539" max="14539" width="8.109375" style="333" customWidth="1"/>
    <col min="14540" max="14540" width="7.44140625" style="333" customWidth="1"/>
    <col min="14541" max="14541" width="7.6640625" style="333" customWidth="1"/>
    <col min="14542" max="14549" width="7.88671875" style="333" hidden="1" customWidth="1"/>
    <col min="14550" max="14550" width="9.109375" style="333" customWidth="1"/>
    <col min="14551" max="14551" width="8.6640625" style="333" customWidth="1"/>
    <col min="14552" max="14552" width="10.6640625" style="333" customWidth="1"/>
    <col min="14553" max="14553" width="25.44140625" style="333" customWidth="1"/>
    <col min="14554" max="14554" width="14.33203125" style="333" customWidth="1"/>
    <col min="14555" max="14555" width="4.5546875" style="333" customWidth="1"/>
    <col min="14556" max="14556" width="9.88671875" style="333" customWidth="1"/>
    <col min="14557" max="14557" width="9.5546875" style="333" customWidth="1"/>
    <col min="14558" max="14777" width="7.88671875" style="333"/>
    <col min="14778" max="14779" width="5.109375" style="333" customWidth="1"/>
    <col min="14780" max="14780" width="5.33203125" style="333" customWidth="1"/>
    <col min="14781" max="14781" width="6.5546875" style="333" customWidth="1"/>
    <col min="14782" max="14782" width="8.6640625" style="333" customWidth="1"/>
    <col min="14783" max="14783" width="12.33203125" style="333" customWidth="1"/>
    <col min="14784" max="14784" width="10.5546875" style="333" customWidth="1"/>
    <col min="14785" max="14785" width="9.88671875" style="333" customWidth="1"/>
    <col min="14786" max="14786" width="9.5546875" style="333" customWidth="1"/>
    <col min="14787" max="14792" width="8.109375" style="333" customWidth="1"/>
    <col min="14793" max="14793" width="9.33203125" style="333" customWidth="1"/>
    <col min="14794" max="14794" width="8" style="333" customWidth="1"/>
    <col min="14795" max="14795" width="8.109375" style="333" customWidth="1"/>
    <col min="14796" max="14796" width="7.44140625" style="333" customWidth="1"/>
    <col min="14797" max="14797" width="7.6640625" style="333" customWidth="1"/>
    <col min="14798" max="14805" width="7.88671875" style="333" hidden="1" customWidth="1"/>
    <col min="14806" max="14806" width="9.109375" style="333" customWidth="1"/>
    <col min="14807" max="14807" width="8.6640625" style="333" customWidth="1"/>
    <col min="14808" max="14808" width="10.6640625" style="333" customWidth="1"/>
    <col min="14809" max="14809" width="25.44140625" style="333" customWidth="1"/>
    <col min="14810" max="14810" width="14.33203125" style="333" customWidth="1"/>
    <col min="14811" max="14811" width="4.5546875" style="333" customWidth="1"/>
    <col min="14812" max="14812" width="9.88671875" style="333" customWidth="1"/>
    <col min="14813" max="14813" width="9.5546875" style="333" customWidth="1"/>
    <col min="14814" max="15033" width="7.88671875" style="333"/>
    <col min="15034" max="15035" width="5.109375" style="333" customWidth="1"/>
    <col min="15036" max="15036" width="5.33203125" style="333" customWidth="1"/>
    <col min="15037" max="15037" width="6.5546875" style="333" customWidth="1"/>
    <col min="15038" max="15038" width="8.6640625" style="333" customWidth="1"/>
    <col min="15039" max="15039" width="12.33203125" style="333" customWidth="1"/>
    <col min="15040" max="15040" width="10.5546875" style="333" customWidth="1"/>
    <col min="15041" max="15041" width="9.88671875" style="333" customWidth="1"/>
    <col min="15042" max="15042" width="9.5546875" style="333" customWidth="1"/>
    <col min="15043" max="15048" width="8.109375" style="333" customWidth="1"/>
    <col min="15049" max="15049" width="9.33203125" style="333" customWidth="1"/>
    <col min="15050" max="15050" width="8" style="333" customWidth="1"/>
    <col min="15051" max="15051" width="8.109375" style="333" customWidth="1"/>
    <col min="15052" max="15052" width="7.44140625" style="333" customWidth="1"/>
    <col min="15053" max="15053" width="7.6640625" style="333" customWidth="1"/>
    <col min="15054" max="15061" width="7.88671875" style="333" hidden="1" customWidth="1"/>
    <col min="15062" max="15062" width="9.109375" style="333" customWidth="1"/>
    <col min="15063" max="15063" width="8.6640625" style="333" customWidth="1"/>
    <col min="15064" max="15064" width="10.6640625" style="333" customWidth="1"/>
    <col min="15065" max="15065" width="25.44140625" style="333" customWidth="1"/>
    <col min="15066" max="15066" width="14.33203125" style="333" customWidth="1"/>
    <col min="15067" max="15067" width="4.5546875" style="333" customWidth="1"/>
    <col min="15068" max="15068" width="9.88671875" style="333" customWidth="1"/>
    <col min="15069" max="15069" width="9.5546875" style="333" customWidth="1"/>
    <col min="15070" max="15289" width="7.88671875" style="333"/>
    <col min="15290" max="15291" width="5.109375" style="333" customWidth="1"/>
    <col min="15292" max="15292" width="5.33203125" style="333" customWidth="1"/>
    <col min="15293" max="15293" width="6.5546875" style="333" customWidth="1"/>
    <col min="15294" max="15294" width="8.6640625" style="333" customWidth="1"/>
    <col min="15295" max="15295" width="12.33203125" style="333" customWidth="1"/>
    <col min="15296" max="15296" width="10.5546875" style="333" customWidth="1"/>
    <col min="15297" max="15297" width="9.88671875" style="333" customWidth="1"/>
    <col min="15298" max="15298" width="9.5546875" style="333" customWidth="1"/>
    <col min="15299" max="15304" width="8.109375" style="333" customWidth="1"/>
    <col min="15305" max="15305" width="9.33203125" style="333" customWidth="1"/>
    <col min="15306" max="15306" width="8" style="333" customWidth="1"/>
    <col min="15307" max="15307" width="8.109375" style="333" customWidth="1"/>
    <col min="15308" max="15308" width="7.44140625" style="333" customWidth="1"/>
    <col min="15309" max="15309" width="7.6640625" style="333" customWidth="1"/>
    <col min="15310" max="15317" width="7.88671875" style="333" hidden="1" customWidth="1"/>
    <col min="15318" max="15318" width="9.109375" style="333" customWidth="1"/>
    <col min="15319" max="15319" width="8.6640625" style="333" customWidth="1"/>
    <col min="15320" max="15320" width="10.6640625" style="333" customWidth="1"/>
    <col min="15321" max="15321" width="25.44140625" style="333" customWidth="1"/>
    <col min="15322" max="15322" width="14.33203125" style="333" customWidth="1"/>
    <col min="15323" max="15323" width="4.5546875" style="333" customWidth="1"/>
    <col min="15324" max="15324" width="9.88671875" style="333" customWidth="1"/>
    <col min="15325" max="15325" width="9.5546875" style="333" customWidth="1"/>
    <col min="15326" max="15545" width="7.88671875" style="333"/>
    <col min="15546" max="15547" width="5.109375" style="333" customWidth="1"/>
    <col min="15548" max="15548" width="5.33203125" style="333" customWidth="1"/>
    <col min="15549" max="15549" width="6.5546875" style="333" customWidth="1"/>
    <col min="15550" max="15550" width="8.6640625" style="333" customWidth="1"/>
    <col min="15551" max="15551" width="12.33203125" style="333" customWidth="1"/>
    <col min="15552" max="15552" width="10.5546875" style="333" customWidth="1"/>
    <col min="15553" max="15553" width="9.88671875" style="333" customWidth="1"/>
    <col min="15554" max="15554" width="9.5546875" style="333" customWidth="1"/>
    <col min="15555" max="15560" width="8.109375" style="333" customWidth="1"/>
    <col min="15561" max="15561" width="9.33203125" style="333" customWidth="1"/>
    <col min="15562" max="15562" width="8" style="333" customWidth="1"/>
    <col min="15563" max="15563" width="8.109375" style="333" customWidth="1"/>
    <col min="15564" max="15564" width="7.44140625" style="333" customWidth="1"/>
    <col min="15565" max="15565" width="7.6640625" style="333" customWidth="1"/>
    <col min="15566" max="15573" width="7.88671875" style="333" hidden="1" customWidth="1"/>
    <col min="15574" max="15574" width="9.109375" style="333" customWidth="1"/>
    <col min="15575" max="15575" width="8.6640625" style="333" customWidth="1"/>
    <col min="15576" max="15576" width="10.6640625" style="333" customWidth="1"/>
    <col min="15577" max="15577" width="25.44140625" style="333" customWidth="1"/>
    <col min="15578" max="15578" width="14.33203125" style="333" customWidth="1"/>
    <col min="15579" max="15579" width="4.5546875" style="333" customWidth="1"/>
    <col min="15580" max="15580" width="9.88671875" style="333" customWidth="1"/>
    <col min="15581" max="15581" width="9.5546875" style="333" customWidth="1"/>
    <col min="15582" max="15801" width="7.88671875" style="333"/>
    <col min="15802" max="15803" width="5.109375" style="333" customWidth="1"/>
    <col min="15804" max="15804" width="5.33203125" style="333" customWidth="1"/>
    <col min="15805" max="15805" width="6.5546875" style="333" customWidth="1"/>
    <col min="15806" max="15806" width="8.6640625" style="333" customWidth="1"/>
    <col min="15807" max="15807" width="12.33203125" style="333" customWidth="1"/>
    <col min="15808" max="15808" width="10.5546875" style="333" customWidth="1"/>
    <col min="15809" max="15809" width="9.88671875" style="333" customWidth="1"/>
    <col min="15810" max="15810" width="9.5546875" style="333" customWidth="1"/>
    <col min="15811" max="15816" width="8.109375" style="333" customWidth="1"/>
    <col min="15817" max="15817" width="9.33203125" style="333" customWidth="1"/>
    <col min="15818" max="15818" width="8" style="333" customWidth="1"/>
    <col min="15819" max="15819" width="8.109375" style="333" customWidth="1"/>
    <col min="15820" max="15820" width="7.44140625" style="333" customWidth="1"/>
    <col min="15821" max="15821" width="7.6640625" style="333" customWidth="1"/>
    <col min="15822" max="15829" width="7.88671875" style="333" hidden="1" customWidth="1"/>
    <col min="15830" max="15830" width="9.109375" style="333" customWidth="1"/>
    <col min="15831" max="15831" width="8.6640625" style="333" customWidth="1"/>
    <col min="15832" max="15832" width="10.6640625" style="333" customWidth="1"/>
    <col min="15833" max="15833" width="25.44140625" style="333" customWidth="1"/>
    <col min="15834" max="15834" width="14.33203125" style="333" customWidth="1"/>
    <col min="15835" max="15835" width="4.5546875" style="333" customWidth="1"/>
    <col min="15836" max="15836" width="9.88671875" style="333" customWidth="1"/>
    <col min="15837" max="15837" width="9.5546875" style="333" customWidth="1"/>
    <col min="15838" max="16057" width="7.88671875" style="333"/>
    <col min="16058" max="16059" width="5.109375" style="333" customWidth="1"/>
    <col min="16060" max="16060" width="5.33203125" style="333" customWidth="1"/>
    <col min="16061" max="16061" width="6.5546875" style="333" customWidth="1"/>
    <col min="16062" max="16062" width="8.6640625" style="333" customWidth="1"/>
    <col min="16063" max="16063" width="12.33203125" style="333" customWidth="1"/>
    <col min="16064" max="16064" width="10.5546875" style="333" customWidth="1"/>
    <col min="16065" max="16065" width="9.88671875" style="333" customWidth="1"/>
    <col min="16066" max="16066" width="9.5546875" style="333" customWidth="1"/>
    <col min="16067" max="16072" width="8.109375" style="333" customWidth="1"/>
    <col min="16073" max="16073" width="9.33203125" style="333" customWidth="1"/>
    <col min="16074" max="16074" width="8" style="333" customWidth="1"/>
    <col min="16075" max="16075" width="8.109375" style="333" customWidth="1"/>
    <col min="16076" max="16076" width="7.44140625" style="333" customWidth="1"/>
    <col min="16077" max="16077" width="7.6640625" style="333" customWidth="1"/>
    <col min="16078" max="16085" width="7.88671875" style="333" hidden="1" customWidth="1"/>
    <col min="16086" max="16086" width="9.109375" style="333" customWidth="1"/>
    <col min="16087" max="16087" width="8.6640625" style="333" customWidth="1"/>
    <col min="16088" max="16088" width="10.6640625" style="333" customWidth="1"/>
    <col min="16089" max="16089" width="25.44140625" style="333" customWidth="1"/>
    <col min="16090" max="16090" width="14.33203125" style="333" customWidth="1"/>
    <col min="16091" max="16091" width="4.5546875" style="333" customWidth="1"/>
    <col min="16092" max="16092" width="9.88671875" style="333" customWidth="1"/>
    <col min="16093" max="16093" width="9.5546875" style="333" customWidth="1"/>
    <col min="16094" max="16384" width="7.88671875" style="333"/>
  </cols>
  <sheetData>
    <row r="1" spans="1:11" ht="12">
      <c r="A1" s="336" t="s">
        <v>37</v>
      </c>
      <c r="B1" s="337"/>
      <c r="C1" s="338"/>
      <c r="D1" s="338"/>
      <c r="E1" s="338"/>
      <c r="F1" s="338"/>
      <c r="G1" s="339"/>
      <c r="H1" s="340"/>
      <c r="I1" s="340"/>
    </row>
    <row r="2" spans="1:11" ht="12">
      <c r="A2" s="341" t="s">
        <v>39</v>
      </c>
      <c r="B2" s="342"/>
      <c r="C2" s="343"/>
      <c r="D2" s="343"/>
      <c r="E2" s="343"/>
      <c r="F2" s="343"/>
      <c r="G2" s="344"/>
      <c r="H2" s="345"/>
      <c r="I2" s="345"/>
    </row>
    <row r="3" spans="1:11" ht="12">
      <c r="A3" s="341" t="s">
        <v>1356</v>
      </c>
      <c r="B3" s="341"/>
      <c r="C3" s="346"/>
      <c r="D3" s="346"/>
      <c r="E3" s="346"/>
      <c r="F3" s="346"/>
      <c r="G3" s="347"/>
      <c r="H3" s="348"/>
      <c r="I3" s="348"/>
    </row>
    <row r="4" spans="1:11" s="332" customFormat="1" ht="12">
      <c r="A4" s="1274" t="s">
        <v>1357</v>
      </c>
      <c r="B4" s="1274" t="s">
        <v>42</v>
      </c>
      <c r="C4" s="1275" t="s">
        <v>43</v>
      </c>
      <c r="D4" s="1270" t="s">
        <v>44</v>
      </c>
      <c r="E4" s="1270" t="s">
        <v>45</v>
      </c>
      <c r="F4" s="1270" t="s">
        <v>1387</v>
      </c>
      <c r="G4" s="1273" t="s">
        <v>48</v>
      </c>
      <c r="H4" s="1270" t="s">
        <v>1358</v>
      </c>
      <c r="I4" s="1271" t="s">
        <v>1359</v>
      </c>
      <c r="J4" s="1269" t="s">
        <v>50</v>
      </c>
      <c r="K4" s="1269" t="s">
        <v>1360</v>
      </c>
    </row>
    <row r="5" spans="1:11" s="332" customFormat="1" ht="12">
      <c r="A5" s="1274"/>
      <c r="B5" s="1274"/>
      <c r="C5" s="1275"/>
      <c r="D5" s="1270"/>
      <c r="E5" s="1270"/>
      <c r="F5" s="1270"/>
      <c r="G5" s="1273"/>
      <c r="H5" s="1270"/>
      <c r="I5" s="1272"/>
      <c r="J5" s="1269"/>
      <c r="K5" s="1269"/>
    </row>
    <row r="6" spans="1:11" ht="12">
      <c r="A6" s="307"/>
      <c r="B6" s="634" t="s">
        <v>198</v>
      </c>
      <c r="C6" s="307"/>
      <c r="D6" s="307"/>
      <c r="E6" s="307"/>
      <c r="F6" s="307"/>
      <c r="G6" s="306"/>
      <c r="H6" s="307"/>
      <c r="I6" s="307"/>
      <c r="J6" s="307"/>
      <c r="K6" s="307"/>
    </row>
    <row r="7" spans="1:11" ht="12">
      <c r="A7" s="307">
        <v>1</v>
      </c>
      <c r="B7" s="307">
        <v>1</v>
      </c>
      <c r="C7" s="307"/>
      <c r="D7" s="305" t="s">
        <v>76</v>
      </c>
      <c r="E7" s="307" t="s">
        <v>64</v>
      </c>
      <c r="F7" s="307"/>
      <c r="G7" s="306" t="s">
        <v>249</v>
      </c>
      <c r="H7" s="306" t="s">
        <v>249</v>
      </c>
      <c r="I7" s="307" t="s">
        <v>1362</v>
      </c>
      <c r="J7" s="307" t="s">
        <v>1363</v>
      </c>
      <c r="K7" s="307"/>
    </row>
    <row r="8" spans="1:11" ht="12.9" customHeight="1">
      <c r="A8" s="307">
        <v>2</v>
      </c>
      <c r="B8" s="307">
        <v>2</v>
      </c>
      <c r="D8" s="305" t="s">
        <v>70</v>
      </c>
      <c r="E8" s="307" t="s">
        <v>54</v>
      </c>
      <c r="G8" s="306" t="s">
        <v>254</v>
      </c>
      <c r="H8" s="306" t="s">
        <v>254</v>
      </c>
      <c r="I8" s="307" t="s">
        <v>1362</v>
      </c>
      <c r="J8" s="307" t="s">
        <v>1363</v>
      </c>
      <c r="K8" s="307"/>
    </row>
    <row r="9" spans="1:11" ht="12.9" customHeight="1">
      <c r="A9" s="310">
        <v>3</v>
      </c>
      <c r="B9" s="310">
        <v>3</v>
      </c>
      <c r="D9" s="305" t="s">
        <v>85</v>
      </c>
      <c r="E9" s="310" t="s">
        <v>82</v>
      </c>
      <c r="G9" s="358" t="s">
        <v>267</v>
      </c>
      <c r="H9" s="358" t="s">
        <v>267</v>
      </c>
      <c r="I9" s="310" t="s">
        <v>1362</v>
      </c>
      <c r="J9" s="310" t="s">
        <v>1363</v>
      </c>
      <c r="K9" s="310"/>
    </row>
    <row r="10" spans="1:11" ht="12.9" customHeight="1">
      <c r="A10" s="307">
        <v>4</v>
      </c>
      <c r="B10" s="307">
        <v>4</v>
      </c>
      <c r="C10" s="307"/>
      <c r="D10" s="305" t="s">
        <v>103</v>
      </c>
      <c r="E10" s="307" t="s">
        <v>64</v>
      </c>
      <c r="F10" s="307"/>
      <c r="G10" s="360" t="s">
        <v>262</v>
      </c>
      <c r="H10" s="360" t="s">
        <v>262</v>
      </c>
      <c r="I10" s="307" t="s">
        <v>1362</v>
      </c>
      <c r="J10" s="307" t="s">
        <v>1363</v>
      </c>
      <c r="K10" s="307"/>
    </row>
    <row r="11" spans="1:11" ht="12.9" customHeight="1">
      <c r="A11" s="307"/>
      <c r="B11" s="327" t="s">
        <v>268</v>
      </c>
      <c r="C11" s="307"/>
      <c r="D11" s="307"/>
      <c r="E11" s="307"/>
      <c r="F11" s="307"/>
      <c r="G11" s="306"/>
      <c r="H11" s="307"/>
      <c r="I11" s="307"/>
      <c r="J11" s="307"/>
      <c r="K11" s="307"/>
    </row>
    <row r="12" spans="1:11" ht="12.9" customHeight="1">
      <c r="A12" s="307">
        <v>5</v>
      </c>
      <c r="B12" s="307">
        <v>1</v>
      </c>
      <c r="C12" s="307"/>
      <c r="D12" s="305" t="s">
        <v>77</v>
      </c>
      <c r="E12" s="307" t="s">
        <v>64</v>
      </c>
      <c r="F12" s="307"/>
      <c r="G12" s="306" t="s">
        <v>929</v>
      </c>
      <c r="H12" s="307" t="s">
        <v>926</v>
      </c>
      <c r="I12" s="307" t="s">
        <v>1362</v>
      </c>
      <c r="J12" s="307" t="s">
        <v>1363</v>
      </c>
      <c r="K12" s="307"/>
    </row>
    <row r="13" spans="1:11" ht="12.9" customHeight="1">
      <c r="A13" s="307">
        <v>6</v>
      </c>
      <c r="B13" s="307">
        <v>2</v>
      </c>
      <c r="C13" s="307"/>
      <c r="D13" s="305" t="s">
        <v>110</v>
      </c>
      <c r="E13" s="307" t="s">
        <v>82</v>
      </c>
      <c r="F13" s="307"/>
      <c r="G13" s="306" t="s">
        <v>206</v>
      </c>
      <c r="H13" s="307" t="s">
        <v>206</v>
      </c>
      <c r="I13" s="307" t="s">
        <v>1362</v>
      </c>
      <c r="J13" s="307" t="s">
        <v>1363</v>
      </c>
      <c r="K13" s="307"/>
    </row>
    <row r="14" spans="1:11" ht="12.9" customHeight="1">
      <c r="A14" s="307">
        <v>7</v>
      </c>
      <c r="B14" s="307">
        <v>3</v>
      </c>
      <c r="D14" s="305" t="s">
        <v>94</v>
      </c>
      <c r="E14" s="307" t="s">
        <v>64</v>
      </c>
      <c r="F14" s="349"/>
      <c r="G14" s="306" t="s">
        <v>271</v>
      </c>
      <c r="H14" s="306" t="s">
        <v>271</v>
      </c>
      <c r="I14" s="307" t="s">
        <v>1362</v>
      </c>
      <c r="J14" s="307" t="s">
        <v>1363</v>
      </c>
      <c r="K14" s="307"/>
    </row>
    <row r="15" spans="1:11" ht="12.9" customHeight="1">
      <c r="A15" s="307">
        <v>8</v>
      </c>
      <c r="B15" s="307">
        <v>4</v>
      </c>
      <c r="D15" s="305" t="s">
        <v>111</v>
      </c>
      <c r="E15" s="307" t="s">
        <v>54</v>
      </c>
      <c r="F15" s="349"/>
      <c r="G15" s="306" t="s">
        <v>274</v>
      </c>
      <c r="H15" s="306" t="s">
        <v>274</v>
      </c>
      <c r="I15" s="307" t="s">
        <v>1362</v>
      </c>
      <c r="J15" s="307" t="s">
        <v>1363</v>
      </c>
      <c r="K15" s="307"/>
    </row>
    <row r="16" spans="1:11" ht="12.9" customHeight="1">
      <c r="A16" s="307">
        <v>9</v>
      </c>
      <c r="B16" s="307">
        <v>5</v>
      </c>
      <c r="D16" s="305" t="s">
        <v>81</v>
      </c>
      <c r="E16" s="307" t="s">
        <v>82</v>
      </c>
      <c r="F16" s="349"/>
      <c r="G16" s="306" t="s">
        <v>276</v>
      </c>
      <c r="H16" s="306" t="s">
        <v>276</v>
      </c>
      <c r="I16" s="307" t="s">
        <v>1362</v>
      </c>
      <c r="J16" s="307" t="s">
        <v>1363</v>
      </c>
      <c r="K16" s="307"/>
    </row>
    <row r="17" spans="1:11" ht="12.9" customHeight="1">
      <c r="A17" s="307">
        <v>10</v>
      </c>
      <c r="B17" s="307">
        <v>6</v>
      </c>
      <c r="D17" s="305" t="s">
        <v>87</v>
      </c>
      <c r="E17" s="307" t="s">
        <v>64</v>
      </c>
      <c r="G17" s="306" t="s">
        <v>933</v>
      </c>
      <c r="H17" s="306" t="s">
        <v>933</v>
      </c>
      <c r="I17" s="307" t="s">
        <v>1362</v>
      </c>
      <c r="J17" s="307" t="s">
        <v>1363</v>
      </c>
      <c r="K17" s="307"/>
    </row>
    <row r="18" spans="1:11" ht="12.9" customHeight="1">
      <c r="A18" s="307">
        <v>11</v>
      </c>
      <c r="B18" s="307">
        <v>7</v>
      </c>
      <c r="D18" s="305" t="s">
        <v>114</v>
      </c>
      <c r="E18" s="307" t="s">
        <v>64</v>
      </c>
      <c r="G18" s="306" t="s">
        <v>931</v>
      </c>
      <c r="H18" s="306" t="s">
        <v>931</v>
      </c>
      <c r="I18" s="307" t="s">
        <v>1362</v>
      </c>
      <c r="J18" s="307" t="s">
        <v>1363</v>
      </c>
      <c r="K18" s="307"/>
    </row>
    <row r="19" spans="1:11" ht="12.9" customHeight="1">
      <c r="A19" s="307">
        <v>12</v>
      </c>
      <c r="B19" s="307">
        <v>8</v>
      </c>
      <c r="D19" s="305" t="s">
        <v>116</v>
      </c>
      <c r="E19" s="307" t="s">
        <v>64</v>
      </c>
      <c r="G19" s="306" t="s">
        <v>277</v>
      </c>
      <c r="H19" s="306" t="s">
        <v>277</v>
      </c>
      <c r="I19" s="307" t="s">
        <v>1362</v>
      </c>
      <c r="J19" s="307" t="s">
        <v>1363</v>
      </c>
      <c r="K19" s="307"/>
    </row>
    <row r="20" spans="1:11" ht="12.9" customHeight="1">
      <c r="A20" s="307">
        <v>13</v>
      </c>
      <c r="B20" s="307">
        <v>9</v>
      </c>
      <c r="D20" s="305" t="s">
        <v>72</v>
      </c>
      <c r="E20" s="313" t="s">
        <v>64</v>
      </c>
      <c r="G20" s="306" t="s">
        <v>282</v>
      </c>
      <c r="H20" s="306" t="s">
        <v>282</v>
      </c>
      <c r="I20" s="307" t="s">
        <v>1362</v>
      </c>
      <c r="J20" s="307" t="s">
        <v>1363</v>
      </c>
      <c r="K20" s="307"/>
    </row>
    <row r="21" spans="1:11" ht="12.9" customHeight="1">
      <c r="A21" s="307">
        <v>14</v>
      </c>
      <c r="B21" s="307">
        <v>10</v>
      </c>
      <c r="D21" s="305" t="s">
        <v>158</v>
      </c>
      <c r="E21" s="307" t="s">
        <v>82</v>
      </c>
      <c r="G21" s="306" t="s">
        <v>934</v>
      </c>
      <c r="H21" s="306" t="s">
        <v>934</v>
      </c>
      <c r="I21" s="307" t="s">
        <v>1362</v>
      </c>
      <c r="J21" s="307" t="s">
        <v>1363</v>
      </c>
      <c r="K21" s="307"/>
    </row>
    <row r="22" spans="1:11" ht="12.9" customHeight="1">
      <c r="A22" s="307">
        <v>15</v>
      </c>
      <c r="B22" s="307">
        <v>11</v>
      </c>
      <c r="D22" s="305" t="s">
        <v>105</v>
      </c>
      <c r="E22" s="307" t="s">
        <v>64</v>
      </c>
      <c r="G22" s="306" t="s">
        <v>934</v>
      </c>
      <c r="H22" s="306" t="s">
        <v>934</v>
      </c>
      <c r="I22" s="307" t="s">
        <v>1362</v>
      </c>
      <c r="J22" s="307" t="s">
        <v>1370</v>
      </c>
      <c r="K22" s="307"/>
    </row>
    <row r="23" spans="1:11" ht="12.9" customHeight="1">
      <c r="A23" s="307">
        <v>16</v>
      </c>
      <c r="B23" s="307">
        <v>12</v>
      </c>
      <c r="D23" s="305" t="s">
        <v>145</v>
      </c>
      <c r="E23" s="313" t="s">
        <v>64</v>
      </c>
      <c r="G23" s="306" t="s">
        <v>279</v>
      </c>
      <c r="H23" s="306" t="s">
        <v>279</v>
      </c>
      <c r="I23" s="307" t="s">
        <v>1362</v>
      </c>
      <c r="J23" s="307" t="s">
        <v>1363</v>
      </c>
      <c r="K23" s="307"/>
    </row>
    <row r="24" spans="1:11" ht="12.9" customHeight="1">
      <c r="A24" s="307">
        <v>17</v>
      </c>
      <c r="B24" s="307">
        <v>13</v>
      </c>
      <c r="D24" s="305" t="s">
        <v>179</v>
      </c>
      <c r="E24" s="307" t="s">
        <v>64</v>
      </c>
      <c r="G24" s="306" t="s">
        <v>283</v>
      </c>
      <c r="H24" s="306" t="s">
        <v>283</v>
      </c>
      <c r="I24" s="307" t="s">
        <v>1362</v>
      </c>
      <c r="J24" s="307" t="s">
        <v>1370</v>
      </c>
      <c r="K24" s="307"/>
    </row>
    <row r="25" spans="1:11" ht="12.9" customHeight="1">
      <c r="A25" s="307">
        <v>18</v>
      </c>
      <c r="B25" s="307">
        <v>14</v>
      </c>
      <c r="D25" s="305" t="s">
        <v>151</v>
      </c>
      <c r="E25" s="313" t="s">
        <v>82</v>
      </c>
      <c r="G25" s="306" t="s">
        <v>283</v>
      </c>
      <c r="H25" s="306" t="s">
        <v>283</v>
      </c>
      <c r="I25" s="307" t="s">
        <v>1362</v>
      </c>
      <c r="J25" s="307" t="s">
        <v>1363</v>
      </c>
      <c r="K25" s="307"/>
    </row>
    <row r="26" spans="1:11" ht="12.9" customHeight="1">
      <c r="A26" s="307">
        <v>19</v>
      </c>
      <c r="B26" s="307">
        <v>15</v>
      </c>
      <c r="D26" s="305" t="s">
        <v>128</v>
      </c>
      <c r="E26" s="313" t="s">
        <v>82</v>
      </c>
      <c r="G26" s="307" t="s">
        <v>293</v>
      </c>
      <c r="H26" s="307" t="s">
        <v>293</v>
      </c>
      <c r="I26" s="307" t="s">
        <v>1362</v>
      </c>
      <c r="J26" s="307" t="s">
        <v>1363</v>
      </c>
      <c r="K26" s="307"/>
    </row>
    <row r="27" spans="1:11" ht="12.9" customHeight="1">
      <c r="A27" s="307">
        <v>20</v>
      </c>
      <c r="B27" s="307">
        <v>16</v>
      </c>
      <c r="D27" s="305" t="s">
        <v>135</v>
      </c>
      <c r="E27" s="313" t="s">
        <v>82</v>
      </c>
      <c r="G27" s="307" t="s">
        <v>293</v>
      </c>
      <c r="H27" s="307" t="s">
        <v>293</v>
      </c>
      <c r="I27" s="307" t="s">
        <v>1362</v>
      </c>
      <c r="J27" s="307" t="s">
        <v>1370</v>
      </c>
      <c r="K27" s="307"/>
    </row>
    <row r="28" spans="1:11" ht="12.9" customHeight="1">
      <c r="A28" s="307">
        <v>21</v>
      </c>
      <c r="B28" s="307">
        <v>17</v>
      </c>
      <c r="D28" s="305" t="s">
        <v>180</v>
      </c>
      <c r="E28" s="313" t="s">
        <v>82</v>
      </c>
      <c r="G28" s="307" t="s">
        <v>285</v>
      </c>
      <c r="H28" s="307" t="s">
        <v>285</v>
      </c>
      <c r="I28" s="307" t="s">
        <v>1362</v>
      </c>
      <c r="J28" s="307" t="s">
        <v>1363</v>
      </c>
      <c r="K28" s="307"/>
    </row>
    <row r="29" spans="1:11" ht="12.9" customHeight="1">
      <c r="A29" s="307">
        <v>22</v>
      </c>
      <c r="B29" s="307">
        <v>18</v>
      </c>
      <c r="D29" s="305" t="s">
        <v>161</v>
      </c>
      <c r="E29" s="313" t="s">
        <v>64</v>
      </c>
      <c r="G29" s="307" t="s">
        <v>290</v>
      </c>
      <c r="H29" s="307" t="s">
        <v>290</v>
      </c>
      <c r="I29" s="307" t="s">
        <v>1362</v>
      </c>
      <c r="J29" s="307" t="s">
        <v>1363</v>
      </c>
      <c r="K29" s="307"/>
    </row>
    <row r="30" spans="1:11" ht="12.9" customHeight="1">
      <c r="A30" s="307">
        <v>23</v>
      </c>
      <c r="B30" s="307">
        <v>19</v>
      </c>
      <c r="D30" s="305" t="s">
        <v>166</v>
      </c>
      <c r="E30" s="313" t="s">
        <v>64</v>
      </c>
      <c r="G30" s="307" t="s">
        <v>287</v>
      </c>
      <c r="H30" s="307" t="s">
        <v>287</v>
      </c>
      <c r="I30" s="307" t="s">
        <v>1362</v>
      </c>
      <c r="J30" s="307" t="s">
        <v>1363</v>
      </c>
      <c r="K30" s="307"/>
    </row>
    <row r="31" spans="1:11" ht="12.9" customHeight="1">
      <c r="A31" s="307">
        <v>24</v>
      </c>
      <c r="B31" s="307">
        <v>20</v>
      </c>
      <c r="D31" s="305" t="s">
        <v>104</v>
      </c>
      <c r="E31" s="307" t="s">
        <v>82</v>
      </c>
      <c r="G31" s="307" t="s">
        <v>287</v>
      </c>
      <c r="H31" s="307" t="s">
        <v>287</v>
      </c>
      <c r="I31" s="307" t="s">
        <v>1362</v>
      </c>
      <c r="J31" s="307" t="s">
        <v>1370</v>
      </c>
      <c r="K31" s="307"/>
    </row>
    <row r="32" spans="1:11" ht="12.9" customHeight="1">
      <c r="A32" s="307">
        <v>25</v>
      </c>
      <c r="B32" s="307">
        <v>21</v>
      </c>
      <c r="D32" s="305" t="s">
        <v>139</v>
      </c>
      <c r="E32" s="313" t="s">
        <v>82</v>
      </c>
      <c r="G32" s="307" t="s">
        <v>295</v>
      </c>
      <c r="H32" s="307" t="s">
        <v>295</v>
      </c>
      <c r="I32" s="307" t="s">
        <v>1362</v>
      </c>
      <c r="J32" s="307" t="s">
        <v>1363</v>
      </c>
      <c r="K32" s="307"/>
    </row>
    <row r="33" spans="1:11" ht="12.9" customHeight="1">
      <c r="A33" s="307">
        <v>26</v>
      </c>
      <c r="B33" s="307">
        <v>22</v>
      </c>
      <c r="D33" s="305" t="s">
        <v>146</v>
      </c>
      <c r="E33" s="313" t="s">
        <v>82</v>
      </c>
      <c r="G33" s="307" t="s">
        <v>298</v>
      </c>
      <c r="H33" s="307" t="s">
        <v>298</v>
      </c>
      <c r="I33" s="307" t="s">
        <v>1362</v>
      </c>
      <c r="J33" s="307" t="s">
        <v>1363</v>
      </c>
      <c r="K33" s="307"/>
    </row>
    <row r="34" spans="1:11" ht="12.9" customHeight="1">
      <c r="A34" s="307">
        <v>27</v>
      </c>
      <c r="B34" s="307">
        <v>23</v>
      </c>
      <c r="D34" s="305" t="s">
        <v>100</v>
      </c>
      <c r="E34" s="307" t="s">
        <v>64</v>
      </c>
      <c r="G34" s="307" t="s">
        <v>298</v>
      </c>
      <c r="H34" s="307" t="s">
        <v>298</v>
      </c>
      <c r="I34" s="307" t="s">
        <v>1362</v>
      </c>
      <c r="J34" s="307" t="s">
        <v>1370</v>
      </c>
      <c r="K34" s="307"/>
    </row>
    <row r="35" spans="1:11" ht="12.9" customHeight="1">
      <c r="A35" s="307">
        <v>28</v>
      </c>
      <c r="B35" s="307">
        <v>24</v>
      </c>
      <c r="D35" s="305" t="s">
        <v>149</v>
      </c>
      <c r="E35" s="307" t="s">
        <v>82</v>
      </c>
      <c r="G35" s="307" t="s">
        <v>1388</v>
      </c>
      <c r="H35" s="307" t="s">
        <v>1388</v>
      </c>
      <c r="I35" s="307" t="s">
        <v>1362</v>
      </c>
      <c r="J35" s="307" t="s">
        <v>1363</v>
      </c>
      <c r="K35" s="307"/>
    </row>
    <row r="36" spans="1:11" ht="12.9" customHeight="1">
      <c r="A36" s="307">
        <v>29</v>
      </c>
      <c r="B36" s="307">
        <v>25</v>
      </c>
      <c r="D36" s="305" t="s">
        <v>222</v>
      </c>
      <c r="E36" s="307" t="s">
        <v>64</v>
      </c>
      <c r="G36" s="307" t="s">
        <v>1373</v>
      </c>
      <c r="H36" s="307" t="s">
        <v>1373</v>
      </c>
      <c r="I36" s="307" t="s">
        <v>1362</v>
      </c>
      <c r="J36" s="307" t="s">
        <v>1363</v>
      </c>
      <c r="K36" s="307"/>
    </row>
    <row r="37" spans="1:11" ht="12.9" customHeight="1">
      <c r="A37" s="307">
        <v>30</v>
      </c>
      <c r="B37" s="307">
        <v>26</v>
      </c>
      <c r="D37" s="305" t="s">
        <v>167</v>
      </c>
      <c r="E37" s="313" t="s">
        <v>82</v>
      </c>
      <c r="G37" s="307" t="s">
        <v>300</v>
      </c>
      <c r="H37" s="307" t="s">
        <v>300</v>
      </c>
      <c r="I37" s="307" t="s">
        <v>1362</v>
      </c>
      <c r="J37" s="307" t="s">
        <v>1363</v>
      </c>
      <c r="K37" s="307"/>
    </row>
    <row r="38" spans="1:11" ht="12.9" customHeight="1">
      <c r="A38" s="307"/>
      <c r="B38" s="327" t="s">
        <v>305</v>
      </c>
      <c r="C38" s="307"/>
      <c r="D38" s="307"/>
      <c r="E38" s="307"/>
      <c r="F38" s="307"/>
      <c r="G38" s="306"/>
      <c r="H38" s="307"/>
      <c r="I38" s="307"/>
      <c r="J38" s="307"/>
      <c r="K38" s="307"/>
    </row>
    <row r="39" spans="1:11" ht="12.9" customHeight="1">
      <c r="A39" s="307">
        <v>31</v>
      </c>
      <c r="B39" s="307">
        <v>1</v>
      </c>
      <c r="C39" s="349"/>
      <c r="D39" s="305" t="s">
        <v>211</v>
      </c>
      <c r="E39" s="313" t="s">
        <v>82</v>
      </c>
      <c r="F39" s="349"/>
      <c r="G39" s="307" t="s">
        <v>307</v>
      </c>
      <c r="H39" s="307" t="s">
        <v>307</v>
      </c>
      <c r="I39" s="307" t="s">
        <v>1362</v>
      </c>
      <c r="J39" s="307" t="s">
        <v>1363</v>
      </c>
      <c r="K39" s="307"/>
    </row>
    <row r="40" spans="1:11" ht="12.9" customHeight="1">
      <c r="A40" s="307">
        <v>32</v>
      </c>
      <c r="B40" s="307">
        <v>2</v>
      </c>
      <c r="D40" s="305" t="s">
        <v>235</v>
      </c>
      <c r="E40" s="313" t="s">
        <v>270</v>
      </c>
      <c r="G40" s="307" t="s">
        <v>310</v>
      </c>
      <c r="H40" s="307" t="s">
        <v>310</v>
      </c>
      <c r="I40" s="307" t="s">
        <v>1362</v>
      </c>
      <c r="J40" s="307" t="s">
        <v>1363</v>
      </c>
      <c r="K40" s="307"/>
    </row>
    <row r="41" spans="1:11" ht="12.9" customHeight="1">
      <c r="A41" s="310">
        <v>33</v>
      </c>
      <c r="B41" s="310">
        <v>3</v>
      </c>
      <c r="D41" s="351" t="s">
        <v>162</v>
      </c>
      <c r="E41" s="352" t="s">
        <v>82</v>
      </c>
      <c r="G41" s="310" t="s">
        <v>317</v>
      </c>
      <c r="H41" s="310" t="s">
        <v>317</v>
      </c>
      <c r="I41" s="310" t="s">
        <v>1362</v>
      </c>
      <c r="J41" s="310" t="s">
        <v>1363</v>
      </c>
      <c r="K41" s="310"/>
    </row>
    <row r="42" spans="1:11" ht="12.9" customHeight="1">
      <c r="A42" s="307">
        <v>34</v>
      </c>
      <c r="B42" s="307">
        <v>4</v>
      </c>
      <c r="C42" s="307"/>
      <c r="D42" s="305" t="s">
        <v>199</v>
      </c>
      <c r="E42" s="313" t="s">
        <v>64</v>
      </c>
      <c r="F42" s="307"/>
      <c r="G42" s="307" t="s">
        <v>1389</v>
      </c>
      <c r="H42" s="307" t="s">
        <v>1389</v>
      </c>
      <c r="I42" s="307" t="s">
        <v>1362</v>
      </c>
      <c r="J42" s="307" t="s">
        <v>1363</v>
      </c>
      <c r="K42" s="307"/>
    </row>
    <row r="43" spans="1:11" ht="12.9" customHeight="1">
      <c r="A43" s="307">
        <v>35</v>
      </c>
      <c r="B43" s="307">
        <v>5</v>
      </c>
      <c r="C43" s="307"/>
      <c r="D43" s="305" t="s">
        <v>181</v>
      </c>
      <c r="E43" s="307" t="s">
        <v>64</v>
      </c>
      <c r="F43" s="307"/>
      <c r="G43" s="306" t="s">
        <v>331</v>
      </c>
      <c r="H43" s="307" t="s">
        <v>332</v>
      </c>
      <c r="I43" s="307" t="s">
        <v>1362</v>
      </c>
      <c r="J43" s="307" t="s">
        <v>1363</v>
      </c>
      <c r="K43" s="307"/>
    </row>
    <row r="44" spans="1:11" ht="12.9" customHeight="1">
      <c r="A44" s="307">
        <v>36</v>
      </c>
      <c r="B44" s="307">
        <v>6</v>
      </c>
      <c r="C44" s="335"/>
      <c r="D44" s="305" t="s">
        <v>176</v>
      </c>
      <c r="E44" s="313" t="s">
        <v>64</v>
      </c>
      <c r="F44" s="335"/>
      <c r="G44" s="306" t="s">
        <v>1375</v>
      </c>
      <c r="H44" s="306" t="s">
        <v>1375</v>
      </c>
      <c r="I44" s="307" t="s">
        <v>1362</v>
      </c>
      <c r="J44" s="307" t="s">
        <v>1363</v>
      </c>
      <c r="K44" s="307"/>
    </row>
    <row r="45" spans="1:11" ht="12.9" customHeight="1">
      <c r="A45" s="307">
        <v>37</v>
      </c>
      <c r="B45" s="307">
        <v>7</v>
      </c>
      <c r="C45" s="335"/>
      <c r="D45" s="305" t="s">
        <v>163</v>
      </c>
      <c r="E45" s="313" t="s">
        <v>1371</v>
      </c>
      <c r="F45" s="335"/>
      <c r="G45" s="306" t="s">
        <v>1390</v>
      </c>
      <c r="H45" s="306" t="s">
        <v>1390</v>
      </c>
      <c r="I45" s="307" t="s">
        <v>1362</v>
      </c>
      <c r="J45" s="307" t="s">
        <v>1370</v>
      </c>
      <c r="K45" s="307"/>
    </row>
    <row r="46" spans="1:11" ht="12.9" customHeight="1">
      <c r="A46" s="307">
        <v>38</v>
      </c>
      <c r="B46" s="307">
        <v>8</v>
      </c>
      <c r="C46" s="335"/>
      <c r="D46" s="305" t="s">
        <v>141</v>
      </c>
      <c r="E46" s="313" t="s">
        <v>82</v>
      </c>
      <c r="F46" s="335"/>
      <c r="G46" s="306" t="s">
        <v>1391</v>
      </c>
      <c r="H46" s="306" t="s">
        <v>1391</v>
      </c>
      <c r="I46" s="307" t="s">
        <v>1362</v>
      </c>
      <c r="J46" s="307" t="s">
        <v>1363</v>
      </c>
      <c r="K46" s="307"/>
    </row>
    <row r="47" spans="1:11" ht="12.9" customHeight="1">
      <c r="A47" s="310">
        <v>39</v>
      </c>
      <c r="B47" s="310">
        <v>9</v>
      </c>
      <c r="C47" s="335"/>
      <c r="D47" s="351" t="s">
        <v>133</v>
      </c>
      <c r="E47" s="352" t="s">
        <v>82</v>
      </c>
      <c r="F47" s="335"/>
      <c r="G47" s="358" t="s">
        <v>1392</v>
      </c>
      <c r="H47" s="358" t="s">
        <v>1392</v>
      </c>
      <c r="I47" s="310" t="s">
        <v>1362</v>
      </c>
      <c r="J47" s="310" t="s">
        <v>1363</v>
      </c>
      <c r="K47" s="310"/>
    </row>
    <row r="48" spans="1:11" ht="12.9" customHeight="1">
      <c r="A48" s="307">
        <v>40</v>
      </c>
      <c r="B48" s="307">
        <v>10</v>
      </c>
      <c r="C48" s="307"/>
      <c r="D48" s="305" t="s">
        <v>205</v>
      </c>
      <c r="E48" s="313" t="s">
        <v>82</v>
      </c>
      <c r="F48" s="307"/>
      <c r="G48" s="306" t="s">
        <v>940</v>
      </c>
      <c r="H48" s="306" t="s">
        <v>940</v>
      </c>
      <c r="I48" s="307" t="s">
        <v>1362</v>
      </c>
      <c r="J48" s="307" t="s">
        <v>1363</v>
      </c>
      <c r="K48" s="307"/>
    </row>
    <row r="49" spans="1:11" ht="12.9" customHeight="1">
      <c r="A49" s="307">
        <v>41</v>
      </c>
      <c r="B49" s="307">
        <v>11</v>
      </c>
      <c r="C49" s="307"/>
      <c r="D49" s="305" t="s">
        <v>197</v>
      </c>
      <c r="E49" s="307" t="s">
        <v>54</v>
      </c>
      <c r="F49" s="307"/>
      <c r="G49" s="306" t="s">
        <v>940</v>
      </c>
      <c r="H49" s="307" t="s">
        <v>1393</v>
      </c>
      <c r="I49" s="307" t="s">
        <v>1362</v>
      </c>
      <c r="J49" s="307" t="s">
        <v>1370</v>
      </c>
      <c r="K49" s="307"/>
    </row>
    <row r="50" spans="1:11" ht="12.9" customHeight="1">
      <c r="B50" s="327" t="s">
        <v>328</v>
      </c>
    </row>
    <row r="51" spans="1:11" ht="12.9" customHeight="1">
      <c r="A51" s="307">
        <v>42</v>
      </c>
      <c r="B51" s="307">
        <v>1</v>
      </c>
      <c r="C51" s="307"/>
      <c r="D51" s="305" t="s">
        <v>219</v>
      </c>
      <c r="E51" s="307" t="s">
        <v>64</v>
      </c>
      <c r="F51" s="307"/>
      <c r="G51" s="306" t="s">
        <v>336</v>
      </c>
      <c r="H51" s="307" t="s">
        <v>336</v>
      </c>
      <c r="I51" s="307" t="s">
        <v>1362</v>
      </c>
      <c r="J51" s="307" t="s">
        <v>1363</v>
      </c>
      <c r="K51" s="307"/>
    </row>
    <row r="52" spans="1:11" ht="12.9" customHeight="1">
      <c r="A52" s="307">
        <v>43</v>
      </c>
      <c r="B52" s="307">
        <v>2</v>
      </c>
      <c r="D52" s="305" t="s">
        <v>218</v>
      </c>
      <c r="E52" s="313" t="s">
        <v>82</v>
      </c>
      <c r="G52" s="306" t="s">
        <v>1394</v>
      </c>
      <c r="H52" s="306" t="s">
        <v>1394</v>
      </c>
      <c r="I52" s="307" t="s">
        <v>1362</v>
      </c>
      <c r="J52" s="307" t="s">
        <v>1363</v>
      </c>
      <c r="K52" s="307"/>
    </row>
    <row r="53" spans="1:11" ht="12.9" customHeight="1">
      <c r="A53" s="307">
        <v>44</v>
      </c>
      <c r="B53" s="307">
        <v>3</v>
      </c>
      <c r="D53" s="305" t="s">
        <v>195</v>
      </c>
      <c r="E53" s="313" t="s">
        <v>64</v>
      </c>
      <c r="G53" s="306" t="s">
        <v>941</v>
      </c>
      <c r="H53" s="306" t="s">
        <v>941</v>
      </c>
      <c r="I53" s="307" t="s">
        <v>1362</v>
      </c>
      <c r="J53" s="307" t="s">
        <v>1363</v>
      </c>
      <c r="K53" s="307"/>
    </row>
    <row r="54" spans="1:11" ht="12.9" customHeight="1">
      <c r="A54" s="307">
        <v>45</v>
      </c>
      <c r="B54" s="307">
        <v>4</v>
      </c>
      <c r="D54" s="305" t="s">
        <v>272</v>
      </c>
      <c r="E54" s="307" t="s">
        <v>82</v>
      </c>
      <c r="G54" s="306" t="s">
        <v>337</v>
      </c>
      <c r="H54" s="306" t="s">
        <v>337</v>
      </c>
      <c r="I54" s="307" t="s">
        <v>1362</v>
      </c>
      <c r="J54" s="307" t="s">
        <v>1363</v>
      </c>
      <c r="K54" s="307"/>
    </row>
    <row r="55" spans="1:11" ht="12.9" customHeight="1">
      <c r="A55" s="307">
        <v>46</v>
      </c>
      <c r="B55" s="307">
        <v>5</v>
      </c>
      <c r="D55" s="305" t="s">
        <v>263</v>
      </c>
      <c r="E55" s="307" t="s">
        <v>264</v>
      </c>
      <c r="G55" s="306" t="s">
        <v>337</v>
      </c>
      <c r="H55" s="306" t="s">
        <v>337</v>
      </c>
      <c r="I55" s="307" t="s">
        <v>1362</v>
      </c>
      <c r="J55" s="307" t="s">
        <v>1363</v>
      </c>
      <c r="K55" s="307"/>
    </row>
    <row r="56" spans="1:11" ht="12.9" customHeight="1">
      <c r="A56" s="307">
        <v>47</v>
      </c>
      <c r="B56" s="307">
        <v>6</v>
      </c>
      <c r="D56" s="305" t="s">
        <v>187</v>
      </c>
      <c r="E56" s="307" t="s">
        <v>54</v>
      </c>
      <c r="G56" s="306" t="s">
        <v>337</v>
      </c>
      <c r="H56" s="306" t="s">
        <v>337</v>
      </c>
      <c r="I56" s="307" t="s">
        <v>1362</v>
      </c>
      <c r="J56" s="307" t="s">
        <v>1370</v>
      </c>
      <c r="K56" s="307"/>
    </row>
    <row r="57" spans="1:11" ht="12.9" customHeight="1">
      <c r="A57" s="307">
        <v>48</v>
      </c>
      <c r="B57" s="307">
        <v>7</v>
      </c>
      <c r="D57" s="305" t="s">
        <v>89</v>
      </c>
      <c r="E57" s="307" t="s">
        <v>64</v>
      </c>
      <c r="G57" s="306" t="s">
        <v>1395</v>
      </c>
      <c r="H57" s="306" t="s">
        <v>1395</v>
      </c>
      <c r="I57" s="307" t="s">
        <v>1362</v>
      </c>
      <c r="J57" s="307" t="s">
        <v>1370</v>
      </c>
      <c r="K57" s="307"/>
    </row>
    <row r="58" spans="1:11" ht="12.9" customHeight="1">
      <c r="A58" s="307">
        <v>49</v>
      </c>
      <c r="B58" s="307">
        <v>8</v>
      </c>
      <c r="D58" s="305" t="s">
        <v>204</v>
      </c>
      <c r="E58" s="307" t="s">
        <v>82</v>
      </c>
      <c r="G58" s="306" t="s">
        <v>340</v>
      </c>
      <c r="H58" s="306" t="s">
        <v>340</v>
      </c>
      <c r="I58" s="307" t="s">
        <v>1362</v>
      </c>
      <c r="J58" s="307" t="s">
        <v>1363</v>
      </c>
      <c r="K58" s="307"/>
    </row>
    <row r="59" spans="1:11" ht="12.9" customHeight="1">
      <c r="A59" s="307">
        <v>50</v>
      </c>
      <c r="B59" s="307">
        <v>9</v>
      </c>
      <c r="D59" s="305" t="s">
        <v>194</v>
      </c>
      <c r="E59" s="313" t="s">
        <v>64</v>
      </c>
      <c r="G59" s="306" t="s">
        <v>343</v>
      </c>
      <c r="H59" s="306" t="s">
        <v>343</v>
      </c>
      <c r="I59" s="307" t="s">
        <v>1362</v>
      </c>
      <c r="J59" s="307" t="s">
        <v>1363</v>
      </c>
      <c r="K59" s="307"/>
    </row>
    <row r="60" spans="1:11" ht="12.9" customHeight="1">
      <c r="A60" s="307">
        <v>51</v>
      </c>
      <c r="B60" s="307">
        <v>10</v>
      </c>
      <c r="D60" s="305" t="s">
        <v>213</v>
      </c>
      <c r="E60" s="313" t="s">
        <v>64</v>
      </c>
      <c r="G60" s="306" t="s">
        <v>1396</v>
      </c>
      <c r="H60" s="306" t="s">
        <v>1396</v>
      </c>
      <c r="I60" s="307" t="s">
        <v>1362</v>
      </c>
      <c r="J60" s="307" t="s">
        <v>1363</v>
      </c>
      <c r="K60" s="307"/>
    </row>
    <row r="61" spans="1:11" ht="12.9" customHeight="1">
      <c r="A61" s="307">
        <v>52</v>
      </c>
      <c r="B61" s="307">
        <v>11</v>
      </c>
      <c r="D61" s="305" t="s">
        <v>53</v>
      </c>
      <c r="E61" s="307" t="s">
        <v>54</v>
      </c>
      <c r="G61" s="306" t="s">
        <v>1397</v>
      </c>
      <c r="H61" s="306" t="s">
        <v>1397</v>
      </c>
      <c r="I61" s="307" t="s">
        <v>1362</v>
      </c>
      <c r="J61" s="307" t="s">
        <v>1370</v>
      </c>
      <c r="K61" s="307"/>
    </row>
    <row r="62" spans="1:11" ht="12.9" customHeight="1">
      <c r="A62" s="307">
        <v>53</v>
      </c>
      <c r="B62" s="307">
        <v>12</v>
      </c>
      <c r="D62" s="305" t="s">
        <v>131</v>
      </c>
      <c r="E62" s="307" t="s">
        <v>64</v>
      </c>
      <c r="G62" s="306" t="s">
        <v>349</v>
      </c>
      <c r="H62" s="306" t="s">
        <v>349</v>
      </c>
      <c r="I62" s="307" t="s">
        <v>1362</v>
      </c>
      <c r="J62" s="307" t="s">
        <v>1363</v>
      </c>
      <c r="K62" s="307"/>
    </row>
    <row r="63" spans="1:11" ht="12.9" customHeight="1">
      <c r="A63" s="307">
        <v>54</v>
      </c>
      <c r="B63" s="307">
        <v>13</v>
      </c>
      <c r="D63" s="305" t="s">
        <v>278</v>
      </c>
      <c r="E63" s="307" t="s">
        <v>64</v>
      </c>
      <c r="G63" s="306" t="s">
        <v>350</v>
      </c>
      <c r="H63" s="306" t="s">
        <v>350</v>
      </c>
      <c r="I63" s="307" t="s">
        <v>1362</v>
      </c>
      <c r="J63" s="307" t="s">
        <v>1363</v>
      </c>
      <c r="K63" s="307"/>
    </row>
    <row r="64" spans="1:11" ht="12.9" customHeight="1">
      <c r="A64" s="307">
        <v>55</v>
      </c>
      <c r="B64" s="307">
        <v>14</v>
      </c>
      <c r="D64" s="305" t="s">
        <v>216</v>
      </c>
      <c r="E64" s="307" t="s">
        <v>64</v>
      </c>
      <c r="G64" s="306" t="s">
        <v>346</v>
      </c>
      <c r="H64" s="306" t="s">
        <v>346</v>
      </c>
      <c r="I64" s="307" t="s">
        <v>1362</v>
      </c>
      <c r="J64" s="307" t="s">
        <v>1363</v>
      </c>
      <c r="K64" s="307"/>
    </row>
    <row r="65" spans="1:15" ht="12.9" customHeight="1">
      <c r="B65" s="327" t="s">
        <v>1398</v>
      </c>
    </row>
    <row r="66" spans="1:15" ht="12.9" customHeight="1">
      <c r="A66" s="307">
        <v>56</v>
      </c>
      <c r="B66" s="307">
        <v>1</v>
      </c>
      <c r="D66" s="305" t="s">
        <v>171</v>
      </c>
      <c r="E66" s="307" t="s">
        <v>64</v>
      </c>
      <c r="G66" s="306" t="s">
        <v>366</v>
      </c>
      <c r="H66" s="306" t="s">
        <v>366</v>
      </c>
      <c r="I66" s="307" t="s">
        <v>1362</v>
      </c>
      <c r="J66" s="307" t="s">
        <v>1363</v>
      </c>
      <c r="K66" s="307"/>
    </row>
    <row r="67" spans="1:15" ht="12.9" customHeight="1">
      <c r="A67" s="307">
        <v>57</v>
      </c>
      <c r="B67" s="307">
        <v>2</v>
      </c>
      <c r="D67" s="305" t="s">
        <v>192</v>
      </c>
      <c r="E67" s="307" t="s">
        <v>82</v>
      </c>
      <c r="G67" s="306" t="s">
        <v>1399</v>
      </c>
      <c r="H67" s="306" t="s">
        <v>1399</v>
      </c>
      <c r="I67" s="307" t="s">
        <v>1362</v>
      </c>
      <c r="J67" s="307" t="s">
        <v>1363</v>
      </c>
      <c r="K67" s="307"/>
      <c r="O67" s="333">
        <f>53+72</f>
        <v>125</v>
      </c>
    </row>
    <row r="68" spans="1:15" ht="12.9" customHeight="1">
      <c r="A68" s="307">
        <v>58</v>
      </c>
      <c r="B68" s="307">
        <v>3</v>
      </c>
      <c r="D68" s="305" t="s">
        <v>121</v>
      </c>
      <c r="E68" s="307" t="s">
        <v>122</v>
      </c>
      <c r="G68" s="306" t="s">
        <v>1399</v>
      </c>
      <c r="H68" s="306" t="s">
        <v>1399</v>
      </c>
      <c r="I68" s="307" t="s">
        <v>1362</v>
      </c>
      <c r="J68" s="307" t="s">
        <v>1363</v>
      </c>
      <c r="K68" s="307"/>
    </row>
    <row r="69" spans="1:15" ht="12.9" customHeight="1">
      <c r="A69" s="307">
        <v>59</v>
      </c>
      <c r="B69" s="307">
        <v>4</v>
      </c>
      <c r="D69" s="305" t="s">
        <v>269</v>
      </c>
      <c r="E69" s="307" t="s">
        <v>270</v>
      </c>
      <c r="G69" s="306" t="s">
        <v>1400</v>
      </c>
      <c r="H69" s="306" t="s">
        <v>1400</v>
      </c>
      <c r="I69" s="307" t="s">
        <v>1362</v>
      </c>
      <c r="J69" s="307" t="s">
        <v>1363</v>
      </c>
      <c r="K69" s="307"/>
    </row>
    <row r="70" spans="1:15" ht="12.9" customHeight="1">
      <c r="A70" s="307">
        <v>60</v>
      </c>
      <c r="B70" s="307">
        <v>5</v>
      </c>
      <c r="D70" s="305" t="s">
        <v>247</v>
      </c>
      <c r="E70" s="307" t="s">
        <v>54</v>
      </c>
      <c r="G70" s="306" t="s">
        <v>367</v>
      </c>
      <c r="H70" s="306" t="s">
        <v>367</v>
      </c>
      <c r="I70" s="307" t="s">
        <v>1362</v>
      </c>
      <c r="J70" s="307" t="s">
        <v>1370</v>
      </c>
      <c r="K70" s="307"/>
    </row>
    <row r="71" spans="1:15" ht="12.9" customHeight="1">
      <c r="A71" s="307">
        <v>61</v>
      </c>
      <c r="B71" s="307">
        <v>6</v>
      </c>
      <c r="D71" s="305" t="s">
        <v>186</v>
      </c>
      <c r="E71" s="307" t="s">
        <v>82</v>
      </c>
      <c r="G71" s="306" t="s">
        <v>367</v>
      </c>
      <c r="H71" s="306" t="s">
        <v>367</v>
      </c>
      <c r="I71" s="307" t="s">
        <v>1362</v>
      </c>
      <c r="J71" s="307" t="s">
        <v>1363</v>
      </c>
      <c r="K71" s="307"/>
    </row>
    <row r="72" spans="1:15" ht="12.9" customHeight="1">
      <c r="A72" s="307">
        <v>62</v>
      </c>
      <c r="B72" s="307">
        <v>7</v>
      </c>
      <c r="D72" s="305" t="s">
        <v>236</v>
      </c>
      <c r="E72" s="307" t="s">
        <v>82</v>
      </c>
      <c r="G72" s="306" t="s">
        <v>1401</v>
      </c>
      <c r="H72" s="306" t="s">
        <v>1401</v>
      </c>
      <c r="I72" s="307" t="s">
        <v>1362</v>
      </c>
      <c r="J72" s="307" t="s">
        <v>1370</v>
      </c>
      <c r="K72" s="307"/>
    </row>
    <row r="73" spans="1:15" ht="12.9" customHeight="1">
      <c r="A73" s="307">
        <v>63</v>
      </c>
      <c r="B73" s="307">
        <v>8</v>
      </c>
      <c r="D73" s="305" t="s">
        <v>173</v>
      </c>
      <c r="E73" s="307" t="s">
        <v>64</v>
      </c>
      <c r="G73" s="306" t="s">
        <v>1401</v>
      </c>
      <c r="H73" s="306" t="s">
        <v>1401</v>
      </c>
      <c r="I73" s="307" t="s">
        <v>1362</v>
      </c>
      <c r="J73" s="307" t="s">
        <v>1363</v>
      </c>
      <c r="K73" s="307"/>
    </row>
    <row r="74" spans="1:15" ht="12.9" customHeight="1">
      <c r="A74" s="307">
        <v>64</v>
      </c>
      <c r="B74" s="307">
        <v>9</v>
      </c>
      <c r="D74" s="305" t="s">
        <v>107</v>
      </c>
      <c r="E74" s="307" t="s">
        <v>64</v>
      </c>
      <c r="G74" s="306" t="s">
        <v>369</v>
      </c>
      <c r="H74" s="306" t="s">
        <v>369</v>
      </c>
      <c r="I74" s="307" t="s">
        <v>1362</v>
      </c>
      <c r="J74" s="307" t="s">
        <v>1370</v>
      </c>
      <c r="K74" s="307"/>
      <c r="O74" s="333" t="s">
        <v>226</v>
      </c>
    </row>
    <row r="75" spans="1:15" ht="12.9" customHeight="1">
      <c r="A75" s="307">
        <v>65</v>
      </c>
      <c r="B75" s="307">
        <v>10</v>
      </c>
      <c r="D75" s="305" t="s">
        <v>230</v>
      </c>
      <c r="E75" s="307" t="s">
        <v>231</v>
      </c>
      <c r="G75" s="306" t="s">
        <v>369</v>
      </c>
      <c r="H75" s="306" t="s">
        <v>1349</v>
      </c>
      <c r="I75" s="307" t="s">
        <v>1362</v>
      </c>
      <c r="J75" s="307" t="s">
        <v>1363</v>
      </c>
      <c r="K75" s="307"/>
      <c r="O75" s="333" t="s">
        <v>308</v>
      </c>
    </row>
    <row r="76" spans="1:15" ht="12.9" customHeight="1">
      <c r="A76" s="307">
        <v>66</v>
      </c>
      <c r="B76" s="307">
        <v>11</v>
      </c>
      <c r="D76" s="305" t="s">
        <v>126</v>
      </c>
      <c r="E76" s="313" t="s">
        <v>64</v>
      </c>
      <c r="G76" s="306" t="s">
        <v>1349</v>
      </c>
      <c r="H76" s="306" t="s">
        <v>1349</v>
      </c>
      <c r="I76" s="307" t="s">
        <v>1362</v>
      </c>
      <c r="J76" s="307" t="s">
        <v>1370</v>
      </c>
      <c r="K76" s="307"/>
    </row>
    <row r="77" spans="1:15" ht="12.9" customHeight="1">
      <c r="A77" s="307">
        <v>67</v>
      </c>
      <c r="B77" s="307">
        <v>12</v>
      </c>
      <c r="D77" s="305" t="s">
        <v>266</v>
      </c>
      <c r="E77" s="313" t="s">
        <v>64</v>
      </c>
      <c r="G77" s="306" t="s">
        <v>1402</v>
      </c>
      <c r="H77" s="306" t="s">
        <v>1402</v>
      </c>
      <c r="I77" s="307" t="s">
        <v>1362</v>
      </c>
      <c r="J77" s="307" t="s">
        <v>1370</v>
      </c>
      <c r="K77" s="307"/>
    </row>
    <row r="78" spans="1:15" ht="12.9" customHeight="1">
      <c r="A78" s="307">
        <v>68</v>
      </c>
      <c r="B78" s="307">
        <v>13</v>
      </c>
      <c r="D78" s="305" t="s">
        <v>260</v>
      </c>
      <c r="E78" s="313" t="s">
        <v>64</v>
      </c>
      <c r="G78" s="306" t="s">
        <v>1403</v>
      </c>
      <c r="H78" s="306" t="s">
        <v>1403</v>
      </c>
      <c r="I78" s="307" t="s">
        <v>1362</v>
      </c>
      <c r="J78" s="307" t="s">
        <v>1370</v>
      </c>
      <c r="K78" s="307"/>
    </row>
    <row r="79" spans="1:15" ht="12.9" customHeight="1">
      <c r="A79" s="307">
        <v>69</v>
      </c>
      <c r="B79" s="307">
        <v>14</v>
      </c>
      <c r="D79" s="305" t="s">
        <v>259</v>
      </c>
      <c r="E79" s="313" t="s">
        <v>64</v>
      </c>
      <c r="G79" s="306" t="s">
        <v>1404</v>
      </c>
      <c r="H79" s="306" t="s">
        <v>1404</v>
      </c>
      <c r="I79" s="307" t="s">
        <v>1362</v>
      </c>
      <c r="J79" s="307" t="s">
        <v>1370</v>
      </c>
      <c r="K79" s="307"/>
    </row>
    <row r="80" spans="1:15" ht="12.9" customHeight="1">
      <c r="A80" s="307">
        <v>70</v>
      </c>
      <c r="B80" s="307">
        <v>15</v>
      </c>
      <c r="D80" s="305" t="s">
        <v>239</v>
      </c>
      <c r="E80" s="307" t="s">
        <v>54</v>
      </c>
      <c r="G80" s="306" t="s">
        <v>1405</v>
      </c>
      <c r="H80" s="306" t="s">
        <v>1405</v>
      </c>
      <c r="I80" s="307" t="s">
        <v>1362</v>
      </c>
      <c r="J80" s="307" t="s">
        <v>1370</v>
      </c>
      <c r="K80" s="307"/>
    </row>
    <row r="81" spans="1:11" ht="12.9" customHeight="1">
      <c r="A81" s="335"/>
      <c r="B81" s="359" t="s">
        <v>1406</v>
      </c>
      <c r="D81" s="351"/>
      <c r="E81" s="310"/>
      <c r="H81" s="334"/>
      <c r="J81" s="335"/>
      <c r="K81" s="335"/>
    </row>
    <row r="82" spans="1:11" ht="12.9" customHeight="1">
      <c r="A82" s="307">
        <v>71</v>
      </c>
      <c r="B82" s="307">
        <v>1</v>
      </c>
      <c r="C82" s="307"/>
      <c r="D82" s="305" t="s">
        <v>226</v>
      </c>
      <c r="E82" s="313" t="s">
        <v>270</v>
      </c>
      <c r="F82" s="307"/>
      <c r="G82" s="306" t="s">
        <v>1407</v>
      </c>
      <c r="H82" s="306" t="s">
        <v>1407</v>
      </c>
      <c r="I82" s="307" t="s">
        <v>1362</v>
      </c>
      <c r="J82" s="307" t="s">
        <v>1363</v>
      </c>
      <c r="K82" s="307"/>
    </row>
    <row r="83" spans="1:11" ht="12.9" customHeight="1">
      <c r="A83" s="307">
        <v>72</v>
      </c>
      <c r="B83" s="307">
        <v>2</v>
      </c>
      <c r="D83" s="305" t="s">
        <v>214</v>
      </c>
      <c r="E83" s="307" t="s">
        <v>54</v>
      </c>
      <c r="G83" s="306" t="s">
        <v>943</v>
      </c>
      <c r="H83" s="306" t="s">
        <v>943</v>
      </c>
      <c r="I83" s="307" t="s">
        <v>1362</v>
      </c>
      <c r="J83" s="307" t="s">
        <v>1363</v>
      </c>
      <c r="K83" s="307"/>
    </row>
    <row r="84" spans="1:11" ht="12.9" customHeight="1">
      <c r="A84" s="307">
        <v>73</v>
      </c>
      <c r="B84" s="307">
        <v>3</v>
      </c>
      <c r="D84" s="305" t="s">
        <v>286</v>
      </c>
      <c r="E84" s="307" t="s">
        <v>1379</v>
      </c>
      <c r="G84" s="306" t="s">
        <v>1408</v>
      </c>
      <c r="H84" s="306" t="s">
        <v>1408</v>
      </c>
      <c r="I84" s="307" t="s">
        <v>1362</v>
      </c>
      <c r="J84" s="307" t="s">
        <v>1363</v>
      </c>
      <c r="K84" s="307"/>
    </row>
    <row r="85" spans="1:11" ht="12.9" customHeight="1">
      <c r="A85" s="307">
        <v>74</v>
      </c>
      <c r="B85" s="307">
        <v>4</v>
      </c>
      <c r="D85" s="305" t="s">
        <v>97</v>
      </c>
      <c r="E85" s="313" t="s">
        <v>1154</v>
      </c>
      <c r="G85" s="306" t="s">
        <v>951</v>
      </c>
      <c r="H85" s="306" t="s">
        <v>951</v>
      </c>
      <c r="I85" s="307" t="s">
        <v>1362</v>
      </c>
      <c r="J85" s="307" t="s">
        <v>1363</v>
      </c>
      <c r="K85" s="307"/>
    </row>
    <row r="86" spans="1:11" ht="12.9" customHeight="1">
      <c r="A86" s="335"/>
      <c r="B86" s="359" t="s">
        <v>384</v>
      </c>
      <c r="D86" s="367"/>
      <c r="E86" s="36"/>
      <c r="H86" s="334"/>
      <c r="J86" s="335"/>
      <c r="K86" s="335"/>
    </row>
    <row r="87" spans="1:11" ht="12.9" customHeight="1">
      <c r="A87" s="307">
        <v>75</v>
      </c>
      <c r="B87" s="307">
        <v>1</v>
      </c>
      <c r="D87" s="305" t="s">
        <v>148</v>
      </c>
      <c r="E87" s="313" t="s">
        <v>82</v>
      </c>
      <c r="G87" s="306" t="s">
        <v>391</v>
      </c>
      <c r="H87" s="306" t="s">
        <v>391</v>
      </c>
      <c r="I87" s="307" t="s">
        <v>1362</v>
      </c>
      <c r="J87" s="307" t="s">
        <v>1363</v>
      </c>
      <c r="K87" s="307"/>
    </row>
    <row r="88" spans="1:11" ht="12.9" customHeight="1">
      <c r="A88" s="307">
        <v>76</v>
      </c>
      <c r="B88" s="307">
        <v>2</v>
      </c>
      <c r="D88" s="305" t="s">
        <v>153</v>
      </c>
      <c r="E88" s="307" t="s">
        <v>82</v>
      </c>
      <c r="G88" s="306" t="s">
        <v>987</v>
      </c>
      <c r="H88" s="306" t="s">
        <v>987</v>
      </c>
      <c r="I88" s="307" t="s">
        <v>1362</v>
      </c>
      <c r="J88" s="307" t="s">
        <v>1363</v>
      </c>
      <c r="K88" s="307"/>
    </row>
    <row r="89" spans="1:11" ht="12.9" customHeight="1">
      <c r="A89" s="307">
        <v>77</v>
      </c>
      <c r="B89" s="307">
        <v>4</v>
      </c>
      <c r="D89" s="305" t="s">
        <v>172</v>
      </c>
      <c r="E89" s="307" t="s">
        <v>64</v>
      </c>
      <c r="G89" s="306" t="s">
        <v>998</v>
      </c>
      <c r="H89" s="306" t="s">
        <v>998</v>
      </c>
      <c r="I89" s="307" t="s">
        <v>1362</v>
      </c>
      <c r="J89" s="307" t="s">
        <v>1363</v>
      </c>
      <c r="K89" s="307"/>
    </row>
    <row r="90" spans="1:11" ht="12.9" customHeight="1">
      <c r="A90" s="307">
        <v>78</v>
      </c>
      <c r="B90" s="307">
        <v>5</v>
      </c>
      <c r="D90" s="305" t="s">
        <v>124</v>
      </c>
      <c r="E90" s="307" t="s">
        <v>82</v>
      </c>
      <c r="G90" s="306" t="s">
        <v>395</v>
      </c>
      <c r="H90" s="306" t="s">
        <v>395</v>
      </c>
      <c r="I90" s="307" t="s">
        <v>1362</v>
      </c>
      <c r="J90" s="307" t="s">
        <v>1363</v>
      </c>
      <c r="K90" s="307"/>
    </row>
    <row r="91" spans="1:11" ht="12.9" customHeight="1">
      <c r="A91" s="307">
        <v>79</v>
      </c>
      <c r="B91" s="307">
        <v>6</v>
      </c>
      <c r="D91" s="305" t="s">
        <v>142</v>
      </c>
      <c r="E91" s="307" t="s">
        <v>82</v>
      </c>
      <c r="G91" s="306" t="s">
        <v>403</v>
      </c>
      <c r="H91" s="306" t="s">
        <v>403</v>
      </c>
      <c r="I91" s="307" t="s">
        <v>1362</v>
      </c>
      <c r="J91" s="307" t="s">
        <v>1363</v>
      </c>
      <c r="K91" s="307"/>
    </row>
    <row r="92" spans="1:11" ht="12.9" customHeight="1">
      <c r="A92" s="307">
        <v>80</v>
      </c>
      <c r="B92" s="307">
        <v>7</v>
      </c>
      <c r="D92" s="305" t="s">
        <v>156</v>
      </c>
      <c r="E92" s="307" t="s">
        <v>64</v>
      </c>
      <c r="G92" s="306" t="s">
        <v>403</v>
      </c>
      <c r="H92" s="306" t="s">
        <v>403</v>
      </c>
      <c r="I92" s="307" t="s">
        <v>1362</v>
      </c>
      <c r="J92" s="307" t="s">
        <v>1363</v>
      </c>
      <c r="K92" s="307"/>
    </row>
    <row r="93" spans="1:11" ht="12.9" customHeight="1">
      <c r="B93" s="359" t="s">
        <v>401</v>
      </c>
    </row>
    <row r="94" spans="1:11" ht="12.9" customHeight="1">
      <c r="A94" s="307">
        <v>81</v>
      </c>
      <c r="B94" s="307">
        <v>1</v>
      </c>
      <c r="C94" s="307"/>
      <c r="D94" s="305" t="s">
        <v>275</v>
      </c>
      <c r="E94" s="307" t="s">
        <v>122</v>
      </c>
      <c r="F94" s="307"/>
      <c r="G94" s="306" t="s">
        <v>425</v>
      </c>
      <c r="H94" s="306" t="s">
        <v>425</v>
      </c>
      <c r="I94" s="307" t="s">
        <v>1362</v>
      </c>
      <c r="J94" s="307" t="s">
        <v>1363</v>
      </c>
      <c r="K94" s="307"/>
    </row>
    <row r="95" spans="1:11" ht="12.9" customHeight="1">
      <c r="A95" s="307">
        <v>82</v>
      </c>
      <c r="B95" s="307">
        <v>2</v>
      </c>
      <c r="C95" s="307"/>
      <c r="D95" s="305" t="s">
        <v>250</v>
      </c>
      <c r="E95" s="307" t="s">
        <v>64</v>
      </c>
      <c r="F95" s="307"/>
      <c r="G95" s="306" t="s">
        <v>436</v>
      </c>
      <c r="H95" s="307" t="s">
        <v>1011</v>
      </c>
      <c r="I95" s="307" t="s">
        <v>1362</v>
      </c>
      <c r="J95" s="307" t="s">
        <v>1363</v>
      </c>
      <c r="K95" s="307"/>
    </row>
    <row r="96" spans="1:11" ht="12.9" customHeight="1">
      <c r="A96" s="307">
        <v>83</v>
      </c>
      <c r="B96" s="307">
        <v>3</v>
      </c>
      <c r="C96" s="307"/>
      <c r="D96" s="305" t="s">
        <v>63</v>
      </c>
      <c r="E96" s="307" t="s">
        <v>64</v>
      </c>
      <c r="F96" s="307"/>
      <c r="G96" s="306" t="s">
        <v>438</v>
      </c>
      <c r="H96" s="307" t="s">
        <v>1383</v>
      </c>
      <c r="I96" s="307" t="s">
        <v>1362</v>
      </c>
      <c r="J96" s="307" t="s">
        <v>1363</v>
      </c>
      <c r="K96" s="307"/>
    </row>
    <row r="97" spans="1:11" ht="12.9" customHeight="1">
      <c r="A97" s="307"/>
      <c r="B97" s="327" t="s">
        <v>452</v>
      </c>
      <c r="C97" s="307"/>
      <c r="D97" s="368"/>
      <c r="E97" s="369"/>
      <c r="F97" s="369"/>
      <c r="G97" s="369"/>
      <c r="H97" s="369"/>
      <c r="I97" s="369"/>
      <c r="J97" s="369"/>
      <c r="K97" s="370"/>
    </row>
    <row r="98" spans="1:11" ht="12.9" customHeight="1">
      <c r="A98" s="307">
        <v>84</v>
      </c>
      <c r="B98" s="307">
        <v>1</v>
      </c>
      <c r="C98" s="307"/>
      <c r="D98" s="305" t="s">
        <v>385</v>
      </c>
      <c r="E98" s="307" t="s">
        <v>64</v>
      </c>
      <c r="F98" s="307"/>
      <c r="G98" s="306" t="s">
        <v>460</v>
      </c>
      <c r="H98" s="307" t="s">
        <v>1409</v>
      </c>
      <c r="I98" s="307" t="s">
        <v>1362</v>
      </c>
      <c r="J98" s="307" t="s">
        <v>1363</v>
      </c>
      <c r="K98" s="307"/>
    </row>
    <row r="99" spans="1:11" ht="12.9" customHeight="1">
      <c r="A99" s="307">
        <v>85</v>
      </c>
      <c r="B99" s="307">
        <v>2</v>
      </c>
      <c r="C99" s="307"/>
      <c r="D99" s="305" t="s">
        <v>306</v>
      </c>
      <c r="E99" s="307" t="s">
        <v>82</v>
      </c>
      <c r="F99" s="307"/>
      <c r="G99" s="306" t="s">
        <v>1409</v>
      </c>
      <c r="H99" s="307" t="s">
        <v>465</v>
      </c>
      <c r="I99" s="307" t="s">
        <v>1362</v>
      </c>
      <c r="J99" s="307" t="s">
        <v>1363</v>
      </c>
      <c r="K99" s="307"/>
    </row>
    <row r="100" spans="1:11" ht="12.9" customHeight="1">
      <c r="A100" s="307">
        <v>86</v>
      </c>
      <c r="B100" s="307">
        <v>3</v>
      </c>
      <c r="C100" s="307"/>
      <c r="D100" s="305" t="s">
        <v>312</v>
      </c>
      <c r="E100" s="307" t="s">
        <v>64</v>
      </c>
      <c r="F100" s="307"/>
      <c r="G100" s="306" t="s">
        <v>463</v>
      </c>
      <c r="H100" s="307" t="s">
        <v>463</v>
      </c>
      <c r="I100" s="307" t="s">
        <v>1362</v>
      </c>
      <c r="J100" s="307" t="s">
        <v>1363</v>
      </c>
      <c r="K100" s="307"/>
    </row>
    <row r="101" spans="1:11" ht="12.9" customHeight="1">
      <c r="A101" s="307">
        <v>87</v>
      </c>
      <c r="B101" s="307">
        <v>4</v>
      </c>
      <c r="C101" s="307"/>
      <c r="D101" s="305" t="s">
        <v>374</v>
      </c>
      <c r="E101" s="307" t="s">
        <v>122</v>
      </c>
      <c r="F101" s="307"/>
      <c r="G101" s="306" t="s">
        <v>469</v>
      </c>
      <c r="H101" s="307" t="s">
        <v>469</v>
      </c>
      <c r="I101" s="307" t="s">
        <v>1362</v>
      </c>
      <c r="J101" s="307" t="s">
        <v>1363</v>
      </c>
      <c r="K101" s="307"/>
    </row>
    <row r="102" spans="1:11" ht="12.9" customHeight="1">
      <c r="A102" s="307">
        <v>88</v>
      </c>
      <c r="B102" s="307">
        <v>5</v>
      </c>
      <c r="C102" s="307"/>
      <c r="D102" s="305" t="s">
        <v>408</v>
      </c>
      <c r="E102" s="307" t="s">
        <v>54</v>
      </c>
      <c r="F102" s="307"/>
      <c r="G102" s="306" t="s">
        <v>1022</v>
      </c>
      <c r="H102" s="307" t="s">
        <v>1022</v>
      </c>
      <c r="I102" s="307" t="s">
        <v>1362</v>
      </c>
      <c r="J102" s="307" t="s">
        <v>1363</v>
      </c>
      <c r="K102" s="307"/>
    </row>
    <row r="103" spans="1:11" ht="12.9" customHeight="1">
      <c r="A103" s="307">
        <v>89</v>
      </c>
      <c r="B103" s="307">
        <v>6</v>
      </c>
      <c r="C103" s="307"/>
      <c r="D103" s="305" t="s">
        <v>338</v>
      </c>
      <c r="E103" s="307" t="s">
        <v>54</v>
      </c>
      <c r="F103" s="307"/>
      <c r="G103" s="306" t="s">
        <v>1023</v>
      </c>
      <c r="H103" s="307" t="s">
        <v>1023</v>
      </c>
      <c r="I103" s="307" t="s">
        <v>1362</v>
      </c>
      <c r="J103" s="307" t="s">
        <v>1363</v>
      </c>
      <c r="K103" s="307"/>
    </row>
    <row r="104" spans="1:11" ht="12.9" customHeight="1">
      <c r="A104" s="307">
        <v>90</v>
      </c>
      <c r="B104" s="307">
        <v>7</v>
      </c>
      <c r="C104" s="307"/>
      <c r="D104" s="305" t="s">
        <v>314</v>
      </c>
      <c r="E104" s="307" t="s">
        <v>82</v>
      </c>
      <c r="F104" s="307"/>
      <c r="G104" s="306" t="s">
        <v>1023</v>
      </c>
      <c r="H104" s="307" t="s">
        <v>1023</v>
      </c>
      <c r="I104" s="307" t="s">
        <v>1362</v>
      </c>
      <c r="J104" s="307" t="s">
        <v>1363</v>
      </c>
      <c r="K104" s="307"/>
    </row>
    <row r="105" spans="1:11" ht="12.9" customHeight="1">
      <c r="A105" s="307">
        <v>91</v>
      </c>
      <c r="B105" s="307">
        <v>8</v>
      </c>
      <c r="C105" s="307"/>
      <c r="D105" s="305" t="s">
        <v>361</v>
      </c>
      <c r="E105" s="307" t="s">
        <v>270</v>
      </c>
      <c r="F105" s="307"/>
      <c r="G105" s="306" t="s">
        <v>1410</v>
      </c>
      <c r="H105" s="307" t="s">
        <v>1410</v>
      </c>
      <c r="I105" s="307" t="s">
        <v>1362</v>
      </c>
      <c r="J105" s="307" t="s">
        <v>1363</v>
      </c>
      <c r="K105" s="307"/>
    </row>
    <row r="106" spans="1:11" ht="12.9" customHeight="1">
      <c r="A106" s="307">
        <v>92</v>
      </c>
      <c r="B106" s="307">
        <v>9</v>
      </c>
      <c r="D106" s="305" t="s">
        <v>255</v>
      </c>
      <c r="E106" s="315" t="s">
        <v>64</v>
      </c>
      <c r="G106" s="306" t="s">
        <v>1025</v>
      </c>
      <c r="H106" s="306" t="s">
        <v>1025</v>
      </c>
      <c r="I106" s="307" t="s">
        <v>1362</v>
      </c>
      <c r="J106" s="307" t="s">
        <v>1363</v>
      </c>
      <c r="K106" s="307"/>
    </row>
    <row r="107" spans="1:11" ht="12.9" customHeight="1">
      <c r="A107" s="335"/>
      <c r="B107" s="327" t="s">
        <v>484</v>
      </c>
      <c r="D107" s="305"/>
      <c r="E107" s="315"/>
      <c r="H107" s="334"/>
      <c r="J107" s="335"/>
      <c r="K107" s="335"/>
    </row>
    <row r="108" spans="1:11" ht="12.9" customHeight="1">
      <c r="A108" s="307">
        <v>93</v>
      </c>
      <c r="B108" s="307">
        <v>1</v>
      </c>
      <c r="D108" s="305" t="s">
        <v>447</v>
      </c>
      <c r="E108" s="315" t="s">
        <v>54</v>
      </c>
      <c r="G108" s="306" t="s">
        <v>1411</v>
      </c>
      <c r="H108" s="306" t="s">
        <v>1411</v>
      </c>
      <c r="I108" s="307" t="s">
        <v>1362</v>
      </c>
      <c r="J108" s="307" t="s">
        <v>1363</v>
      </c>
      <c r="K108" s="307"/>
    </row>
    <row r="109" spans="1:11" ht="12.9" customHeight="1">
      <c r="A109" s="307">
        <v>94</v>
      </c>
      <c r="B109" s="307">
        <v>2</v>
      </c>
      <c r="D109" s="305" t="s">
        <v>334</v>
      </c>
      <c r="E109" s="315" t="s">
        <v>82</v>
      </c>
      <c r="G109" s="306" t="s">
        <v>1039</v>
      </c>
      <c r="H109" s="306" t="s">
        <v>1039</v>
      </c>
      <c r="I109" s="307" t="s">
        <v>1362</v>
      </c>
      <c r="J109" s="307" t="s">
        <v>1363</v>
      </c>
      <c r="K109" s="307"/>
    </row>
    <row r="110" spans="1:11" ht="12.9" customHeight="1">
      <c r="A110" s="307">
        <v>95</v>
      </c>
      <c r="B110" s="307">
        <v>3</v>
      </c>
      <c r="D110" s="305" t="s">
        <v>424</v>
      </c>
      <c r="E110" s="315" t="s">
        <v>82</v>
      </c>
      <c r="G110" s="306" t="s">
        <v>1039</v>
      </c>
      <c r="H110" s="306" t="s">
        <v>1039</v>
      </c>
      <c r="I110" s="307" t="s">
        <v>1362</v>
      </c>
      <c r="J110" s="307" t="s">
        <v>1363</v>
      </c>
      <c r="K110" s="307"/>
    </row>
    <row r="111" spans="1:11" ht="12.9" customHeight="1">
      <c r="A111" s="307">
        <v>96</v>
      </c>
      <c r="B111" s="307">
        <v>4</v>
      </c>
      <c r="D111" s="305" t="s">
        <v>419</v>
      </c>
      <c r="E111" s="315" t="s">
        <v>82</v>
      </c>
      <c r="G111" s="306" t="s">
        <v>1412</v>
      </c>
      <c r="H111" s="306" t="s">
        <v>1412</v>
      </c>
      <c r="I111" s="307" t="s">
        <v>1362</v>
      </c>
      <c r="J111" s="307" t="s">
        <v>1363</v>
      </c>
      <c r="K111" s="307"/>
    </row>
    <row r="112" spans="1:11" ht="12.9" customHeight="1">
      <c r="A112" s="307">
        <v>97</v>
      </c>
      <c r="B112" s="307">
        <v>5</v>
      </c>
      <c r="D112" s="305" t="s">
        <v>415</v>
      </c>
      <c r="E112" s="315" t="s">
        <v>82</v>
      </c>
      <c r="G112" s="306" t="s">
        <v>1040</v>
      </c>
      <c r="H112" s="306" t="s">
        <v>1040</v>
      </c>
      <c r="I112" s="307" t="s">
        <v>1362</v>
      </c>
      <c r="J112" s="307" t="s">
        <v>1363</v>
      </c>
      <c r="K112" s="307"/>
    </row>
    <row r="113" spans="1:11 16384:16384" ht="12.9" customHeight="1">
      <c r="A113" s="307">
        <v>98</v>
      </c>
      <c r="B113" s="307">
        <v>6</v>
      </c>
      <c r="D113" s="305" t="s">
        <v>224</v>
      </c>
      <c r="E113" s="315" t="s">
        <v>64</v>
      </c>
      <c r="G113" s="306" t="s">
        <v>1054</v>
      </c>
      <c r="H113" s="306" t="s">
        <v>1054</v>
      </c>
      <c r="I113" s="307" t="s">
        <v>1362</v>
      </c>
      <c r="J113" s="307" t="s">
        <v>1363</v>
      </c>
      <c r="K113" s="307"/>
    </row>
    <row r="114" spans="1:11 16384:16384" ht="12.9" customHeight="1">
      <c r="A114" s="307">
        <v>99</v>
      </c>
      <c r="B114" s="307">
        <v>7</v>
      </c>
      <c r="D114" s="305" t="s">
        <v>209</v>
      </c>
      <c r="E114" s="315" t="s">
        <v>54</v>
      </c>
      <c r="G114" s="306" t="s">
        <v>1054</v>
      </c>
      <c r="H114" s="306" t="s">
        <v>1054</v>
      </c>
      <c r="I114" s="307" t="s">
        <v>1362</v>
      </c>
      <c r="J114" s="307" t="s">
        <v>1363</v>
      </c>
      <c r="K114" s="307"/>
    </row>
    <row r="115" spans="1:11 16384:16384" ht="12.9" customHeight="1">
      <c r="A115" s="307">
        <v>100</v>
      </c>
      <c r="B115" s="307">
        <v>8</v>
      </c>
      <c r="D115" s="305" t="s">
        <v>234</v>
      </c>
      <c r="E115" s="315" t="s">
        <v>54</v>
      </c>
      <c r="G115" s="306" t="s">
        <v>1046</v>
      </c>
      <c r="H115" s="306" t="s">
        <v>1046</v>
      </c>
      <c r="I115" s="307" t="s">
        <v>1362</v>
      </c>
      <c r="J115" s="307" t="s">
        <v>1363</v>
      </c>
      <c r="K115" s="307"/>
    </row>
    <row r="116" spans="1:11 16384:16384" ht="12.9" customHeight="1">
      <c r="A116" s="307">
        <v>101</v>
      </c>
      <c r="B116" s="307">
        <v>9</v>
      </c>
      <c r="D116" s="305" t="s">
        <v>308</v>
      </c>
      <c r="E116" s="315" t="s">
        <v>309</v>
      </c>
      <c r="G116" s="306" t="s">
        <v>491</v>
      </c>
      <c r="H116" s="306" t="s">
        <v>491</v>
      </c>
      <c r="I116" s="307" t="s">
        <v>1362</v>
      </c>
      <c r="J116" s="307" t="s">
        <v>1363</v>
      </c>
      <c r="K116" s="307"/>
    </row>
    <row r="117" spans="1:11 16384:16384" ht="12.9" customHeight="1">
      <c r="A117" s="307">
        <v>102</v>
      </c>
      <c r="B117" s="307">
        <v>10</v>
      </c>
      <c r="D117" s="305" t="s">
        <v>288</v>
      </c>
      <c r="E117" s="315" t="s">
        <v>64</v>
      </c>
      <c r="G117" s="306" t="s">
        <v>491</v>
      </c>
      <c r="H117" s="306" t="s">
        <v>491</v>
      </c>
      <c r="I117" s="307" t="s">
        <v>1362</v>
      </c>
      <c r="J117" s="307" t="s">
        <v>1363</v>
      </c>
      <c r="K117" s="307"/>
    </row>
    <row r="118" spans="1:11 16384:16384" ht="12.9" customHeight="1">
      <c r="A118" s="307">
        <v>103</v>
      </c>
      <c r="B118" s="307">
        <v>11</v>
      </c>
      <c r="D118" s="305" t="s">
        <v>316</v>
      </c>
      <c r="E118" s="315" t="s">
        <v>270</v>
      </c>
      <c r="G118" s="306" t="s">
        <v>494</v>
      </c>
      <c r="H118" s="306" t="s">
        <v>494</v>
      </c>
      <c r="I118" s="307" t="s">
        <v>1362</v>
      </c>
      <c r="J118" s="307" t="s">
        <v>1363</v>
      </c>
      <c r="K118" s="307"/>
    </row>
    <row r="119" spans="1:11 16384:16384" ht="12.9" customHeight="1">
      <c r="A119" s="307">
        <v>104</v>
      </c>
      <c r="B119" s="307">
        <v>12</v>
      </c>
      <c r="D119" s="305" t="s">
        <v>292</v>
      </c>
      <c r="E119" s="315" t="s">
        <v>54</v>
      </c>
      <c r="G119" s="306" t="s">
        <v>494</v>
      </c>
      <c r="H119" s="306" t="s">
        <v>494</v>
      </c>
      <c r="I119" s="307" t="s">
        <v>1362</v>
      </c>
      <c r="J119" s="307" t="s">
        <v>1363</v>
      </c>
      <c r="K119" s="307"/>
    </row>
    <row r="120" spans="1:11 16384:16384" ht="12.9" customHeight="1">
      <c r="B120" s="327" t="s">
        <v>1056</v>
      </c>
    </row>
    <row r="121" spans="1:11 16384:16384" ht="12.9" customHeight="1">
      <c r="A121" s="307">
        <v>105</v>
      </c>
      <c r="B121" s="307">
        <v>1</v>
      </c>
      <c r="D121" s="305" t="s">
        <v>483</v>
      </c>
      <c r="E121" s="307" t="s">
        <v>82</v>
      </c>
      <c r="G121" s="306" t="s">
        <v>1059</v>
      </c>
      <c r="H121" s="306" t="s">
        <v>1059</v>
      </c>
      <c r="I121" s="307" t="s">
        <v>1362</v>
      </c>
      <c r="J121" s="307" t="s">
        <v>1363</v>
      </c>
      <c r="K121" s="307"/>
    </row>
    <row r="122" spans="1:11 16384:16384" ht="12.9" customHeight="1">
      <c r="A122" s="307">
        <v>106</v>
      </c>
      <c r="B122" s="307">
        <v>2</v>
      </c>
      <c r="D122" s="305" t="s">
        <v>284</v>
      </c>
      <c r="E122" s="313" t="s">
        <v>82</v>
      </c>
      <c r="G122" s="306" t="s">
        <v>1079</v>
      </c>
      <c r="H122" s="306" t="s">
        <v>1079</v>
      </c>
      <c r="I122" s="307" t="s">
        <v>1362</v>
      </c>
      <c r="J122" s="307" t="s">
        <v>1363</v>
      </c>
      <c r="K122" s="307"/>
    </row>
    <row r="123" spans="1:11 16384:16384" ht="12.9" customHeight="1">
      <c r="A123" s="307">
        <v>107</v>
      </c>
      <c r="B123" s="307">
        <v>3</v>
      </c>
      <c r="D123" s="305" t="s">
        <v>289</v>
      </c>
      <c r="E123" s="313" t="s">
        <v>64</v>
      </c>
      <c r="G123" s="306" t="s">
        <v>1061</v>
      </c>
      <c r="H123" s="306" t="s">
        <v>1061</v>
      </c>
      <c r="I123" s="307" t="s">
        <v>1362</v>
      </c>
      <c r="J123" s="307" t="s">
        <v>1363</v>
      </c>
      <c r="K123" s="307"/>
    </row>
    <row r="124" spans="1:11 16384:16384" ht="12.9" customHeight="1">
      <c r="A124" s="307">
        <v>108</v>
      </c>
      <c r="B124" s="307">
        <v>4</v>
      </c>
      <c r="D124" s="305" t="s">
        <v>119</v>
      </c>
      <c r="E124" s="313" t="s">
        <v>64</v>
      </c>
      <c r="G124" s="306" t="s">
        <v>1062</v>
      </c>
      <c r="H124" s="306" t="s">
        <v>1062</v>
      </c>
      <c r="I124" s="307" t="s">
        <v>1362</v>
      </c>
      <c r="J124" s="307" t="s">
        <v>1363</v>
      </c>
      <c r="K124" s="307"/>
      <c r="XFD124" s="334" t="s">
        <v>1062</v>
      </c>
    </row>
    <row r="125" spans="1:11 16384:16384" ht="12.9" customHeight="1">
      <c r="A125" s="307">
        <v>109</v>
      </c>
      <c r="B125" s="307">
        <v>5</v>
      </c>
      <c r="D125" s="305" t="s">
        <v>477</v>
      </c>
      <c r="E125" s="313" t="s">
        <v>64</v>
      </c>
      <c r="G125" s="306" t="s">
        <v>1065</v>
      </c>
      <c r="H125" s="306" t="s">
        <v>1065</v>
      </c>
      <c r="I125" s="307" t="s">
        <v>1362</v>
      </c>
      <c r="J125" s="307" t="s">
        <v>1363</v>
      </c>
      <c r="K125" s="307"/>
    </row>
    <row r="126" spans="1:11 16384:16384" ht="12.9" customHeight="1">
      <c r="A126" s="307">
        <v>110</v>
      </c>
      <c r="B126" s="307">
        <v>6</v>
      </c>
      <c r="D126" s="305" t="s">
        <v>428</v>
      </c>
      <c r="E126" s="313" t="s">
        <v>82</v>
      </c>
      <c r="G126" s="306" t="s">
        <v>521</v>
      </c>
      <c r="H126" s="306" t="s">
        <v>521</v>
      </c>
      <c r="I126" s="307" t="s">
        <v>1362</v>
      </c>
      <c r="J126" s="307" t="s">
        <v>1363</v>
      </c>
      <c r="K126" s="307"/>
    </row>
    <row r="127" spans="1:11 16384:16384" ht="12.9" customHeight="1">
      <c r="A127" s="307">
        <v>111</v>
      </c>
      <c r="B127" s="307">
        <v>7</v>
      </c>
      <c r="D127" s="305" t="s">
        <v>470</v>
      </c>
      <c r="E127" s="313" t="s">
        <v>64</v>
      </c>
      <c r="G127" s="306" t="s">
        <v>499</v>
      </c>
      <c r="H127" s="306" t="s">
        <v>499</v>
      </c>
      <c r="I127" s="307" t="s">
        <v>1362</v>
      </c>
      <c r="J127" s="307" t="s">
        <v>1363</v>
      </c>
      <c r="K127" s="307"/>
    </row>
    <row r="128" spans="1:11 16384:16384" ht="12.9" customHeight="1">
      <c r="A128" s="307">
        <v>112</v>
      </c>
      <c r="B128" s="307">
        <v>8</v>
      </c>
      <c r="D128" s="305" t="s">
        <v>439</v>
      </c>
      <c r="E128" s="313" t="s">
        <v>64</v>
      </c>
      <c r="G128" s="306" t="s">
        <v>502</v>
      </c>
      <c r="H128" s="306" t="s">
        <v>502</v>
      </c>
      <c r="I128" s="307" t="s">
        <v>1362</v>
      </c>
      <c r="J128" s="307" t="s">
        <v>1363</v>
      </c>
      <c r="K128" s="307"/>
    </row>
    <row r="129" spans="1:11" ht="12.9" customHeight="1">
      <c r="A129" s="307">
        <v>113</v>
      </c>
      <c r="B129" s="307">
        <v>9</v>
      </c>
      <c r="D129" s="305" t="s">
        <v>389</v>
      </c>
      <c r="E129" s="307" t="s">
        <v>64</v>
      </c>
      <c r="G129" s="306" t="s">
        <v>509</v>
      </c>
      <c r="H129" s="306" t="s">
        <v>509</v>
      </c>
      <c r="I129" s="307" t="s">
        <v>1362</v>
      </c>
      <c r="J129" s="307" t="s">
        <v>1363</v>
      </c>
      <c r="K129" s="307"/>
    </row>
    <row r="130" spans="1:11" ht="12.9" customHeight="1">
      <c r="A130" s="307">
        <v>114</v>
      </c>
      <c r="B130" s="307">
        <v>10</v>
      </c>
      <c r="D130" s="305" t="s">
        <v>320</v>
      </c>
      <c r="E130" s="315" t="s">
        <v>270</v>
      </c>
      <c r="G130" s="306" t="s">
        <v>519</v>
      </c>
      <c r="H130" s="306" t="s">
        <v>519</v>
      </c>
      <c r="I130" s="307" t="s">
        <v>1362</v>
      </c>
      <c r="J130" s="307" t="s">
        <v>1363</v>
      </c>
      <c r="K130" s="307"/>
    </row>
    <row r="131" spans="1:11" ht="12.9" customHeight="1">
      <c r="A131" s="307">
        <v>115</v>
      </c>
      <c r="B131" s="307">
        <v>11</v>
      </c>
      <c r="D131" s="305" t="s">
        <v>437</v>
      </c>
      <c r="E131" s="307" t="s">
        <v>82</v>
      </c>
      <c r="G131" s="306" t="s">
        <v>525</v>
      </c>
      <c r="H131" s="306" t="s">
        <v>525</v>
      </c>
      <c r="I131" s="307" t="s">
        <v>1362</v>
      </c>
      <c r="J131" s="307" t="s">
        <v>1363</v>
      </c>
      <c r="K131" s="307"/>
    </row>
    <row r="132" spans="1:11" ht="12.9" customHeight="1">
      <c r="A132" s="307">
        <v>116</v>
      </c>
      <c r="B132" s="307">
        <v>12</v>
      </c>
      <c r="D132" s="305" t="s">
        <v>356</v>
      </c>
      <c r="E132" s="307" t="s">
        <v>82</v>
      </c>
      <c r="G132" s="306" t="s">
        <v>1413</v>
      </c>
      <c r="H132" s="306" t="s">
        <v>1413</v>
      </c>
      <c r="I132" s="307" t="s">
        <v>1362</v>
      </c>
      <c r="J132" s="307" t="s">
        <v>1363</v>
      </c>
      <c r="K132" s="307"/>
    </row>
    <row r="133" spans="1:11" ht="12.9" customHeight="1">
      <c r="A133" s="307">
        <v>117</v>
      </c>
      <c r="B133" s="307">
        <v>13</v>
      </c>
      <c r="D133" s="305" t="s">
        <v>242</v>
      </c>
      <c r="E133" s="307" t="s">
        <v>82</v>
      </c>
      <c r="G133" s="306" t="s">
        <v>1413</v>
      </c>
      <c r="H133" s="306" t="s">
        <v>1413</v>
      </c>
      <c r="I133" s="307" t="s">
        <v>1362</v>
      </c>
      <c r="J133" s="307" t="s">
        <v>1363</v>
      </c>
      <c r="K133" s="307"/>
    </row>
    <row r="134" spans="1:11" ht="12.9" customHeight="1">
      <c r="A134" s="307">
        <v>118</v>
      </c>
      <c r="B134" s="307">
        <v>14</v>
      </c>
      <c r="D134" s="305" t="s">
        <v>281</v>
      </c>
      <c r="E134" s="307" t="s">
        <v>64</v>
      </c>
      <c r="G134" s="306" t="s">
        <v>1413</v>
      </c>
      <c r="H134" s="306" t="s">
        <v>1413</v>
      </c>
      <c r="I134" s="307" t="s">
        <v>1362</v>
      </c>
      <c r="J134" s="307" t="s">
        <v>1363</v>
      </c>
      <c r="K134" s="307"/>
    </row>
    <row r="135" spans="1:11" ht="12.9" customHeight="1">
      <c r="A135" s="307">
        <v>119</v>
      </c>
      <c r="B135" s="307">
        <v>15</v>
      </c>
      <c r="D135" s="305" t="s">
        <v>324</v>
      </c>
      <c r="E135" s="307" t="s">
        <v>82</v>
      </c>
      <c r="G135" s="306" t="s">
        <v>1093</v>
      </c>
      <c r="H135" s="307" t="s">
        <v>1093</v>
      </c>
      <c r="I135" s="307" t="s">
        <v>1362</v>
      </c>
      <c r="J135" s="307" t="s">
        <v>1363</v>
      </c>
      <c r="K135" s="307"/>
    </row>
    <row r="136" spans="1:11" ht="12.9" customHeight="1">
      <c r="B136" s="371">
        <v>45682</v>
      </c>
    </row>
    <row r="137" spans="1:11" ht="12.9" customHeight="1">
      <c r="A137" s="307">
        <v>120</v>
      </c>
      <c r="B137" s="307">
        <v>1</v>
      </c>
      <c r="D137" s="305" t="s">
        <v>352</v>
      </c>
      <c r="E137" s="307" t="s">
        <v>270</v>
      </c>
      <c r="G137" s="306" t="s">
        <v>543</v>
      </c>
      <c r="H137" s="307" t="s">
        <v>543</v>
      </c>
      <c r="I137" s="307" t="s">
        <v>1362</v>
      </c>
      <c r="J137" s="307" t="s">
        <v>1363</v>
      </c>
      <c r="K137" s="307"/>
    </row>
    <row r="138" spans="1:11" ht="12.9" customHeight="1">
      <c r="A138" s="307">
        <v>121</v>
      </c>
      <c r="B138" s="307">
        <v>2</v>
      </c>
      <c r="D138" s="305" t="s">
        <v>456</v>
      </c>
      <c r="E138" s="307" t="s">
        <v>309</v>
      </c>
      <c r="G138" s="306" t="s">
        <v>549</v>
      </c>
      <c r="H138" s="307" t="s">
        <v>549</v>
      </c>
      <c r="I138" s="307" t="s">
        <v>1362</v>
      </c>
      <c r="J138" s="307" t="s">
        <v>1363</v>
      </c>
      <c r="K138" s="307"/>
    </row>
    <row r="139" spans="1:11" ht="12.9" customHeight="1">
      <c r="A139" s="307">
        <v>122</v>
      </c>
      <c r="B139" s="307">
        <v>3</v>
      </c>
      <c r="D139" s="305" t="s">
        <v>392</v>
      </c>
      <c r="E139" s="307" t="s">
        <v>270</v>
      </c>
      <c r="G139" s="306" t="s">
        <v>561</v>
      </c>
      <c r="H139" s="307" t="s">
        <v>561</v>
      </c>
      <c r="I139" s="307" t="s">
        <v>1362</v>
      </c>
      <c r="J139" s="307" t="s">
        <v>1363</v>
      </c>
      <c r="K139" s="307"/>
    </row>
    <row r="140" spans="1:11" ht="12.9" customHeight="1">
      <c r="A140" s="307">
        <v>123</v>
      </c>
      <c r="B140" s="307">
        <v>4</v>
      </c>
      <c r="D140" s="351" t="s">
        <v>493</v>
      </c>
      <c r="E140" s="310" t="s">
        <v>82</v>
      </c>
      <c r="G140" s="358" t="s">
        <v>572</v>
      </c>
      <c r="H140" s="310" t="s">
        <v>572</v>
      </c>
      <c r="I140" s="310" t="s">
        <v>1362</v>
      </c>
      <c r="J140" s="310" t="s">
        <v>1363</v>
      </c>
      <c r="K140" s="310"/>
    </row>
    <row r="141" spans="1:11" ht="12.9" customHeight="1">
      <c r="A141" s="307">
        <v>124</v>
      </c>
      <c r="B141" s="307">
        <v>5</v>
      </c>
      <c r="C141" s="307"/>
      <c r="D141" s="305" t="s">
        <v>489</v>
      </c>
      <c r="E141" s="307" t="s">
        <v>82</v>
      </c>
      <c r="F141" s="307"/>
      <c r="G141" s="306" t="s">
        <v>576</v>
      </c>
      <c r="H141" s="307" t="s">
        <v>576</v>
      </c>
      <c r="I141" s="307" t="s">
        <v>1362</v>
      </c>
      <c r="J141" s="307" t="s">
        <v>1363</v>
      </c>
      <c r="K141" s="307"/>
    </row>
    <row r="142" spans="1:11" ht="12.9" customHeight="1">
      <c r="A142" s="307">
        <v>125</v>
      </c>
      <c r="B142" s="307">
        <v>6</v>
      </c>
      <c r="C142" s="307"/>
      <c r="D142" s="305" t="s">
        <v>449</v>
      </c>
      <c r="E142" s="307" t="s">
        <v>82</v>
      </c>
      <c r="F142" s="307"/>
      <c r="G142" s="306" t="s">
        <v>598</v>
      </c>
      <c r="H142" s="307" t="s">
        <v>598</v>
      </c>
      <c r="I142" s="307" t="s">
        <v>1362</v>
      </c>
      <c r="J142" s="307" t="s">
        <v>1363</v>
      </c>
      <c r="K142" s="307"/>
    </row>
    <row r="143" spans="1:11" ht="12.9" customHeight="1">
      <c r="A143" s="307">
        <v>126</v>
      </c>
      <c r="B143" s="307">
        <v>7</v>
      </c>
      <c r="C143" s="307"/>
      <c r="D143" s="305" t="s">
        <v>464</v>
      </c>
      <c r="E143" s="307" t="s">
        <v>82</v>
      </c>
      <c r="F143" s="307"/>
      <c r="G143" s="306" t="s">
        <v>601</v>
      </c>
      <c r="H143" s="307" t="s">
        <v>1105</v>
      </c>
      <c r="I143" s="307" t="s">
        <v>1362</v>
      </c>
      <c r="J143" s="307" t="s">
        <v>1363</v>
      </c>
      <c r="K143" s="307"/>
    </row>
    <row r="144" spans="1:11" ht="12.9" customHeight="1">
      <c r="A144" s="335"/>
      <c r="B144" s="371">
        <v>45713</v>
      </c>
      <c r="C144" s="335"/>
      <c r="D144" s="367"/>
      <c r="E144" s="307"/>
      <c r="F144" s="335"/>
      <c r="J144" s="335"/>
      <c r="K144" s="335"/>
    </row>
    <row r="145" spans="1:11" ht="12.9" customHeight="1">
      <c r="A145" s="307">
        <v>127</v>
      </c>
      <c r="B145" s="307">
        <v>1</v>
      </c>
      <c r="C145" s="307"/>
      <c r="D145" s="305" t="s">
        <v>453</v>
      </c>
      <c r="E145" s="307" t="s">
        <v>82</v>
      </c>
      <c r="F145" s="307"/>
      <c r="G145" s="306" t="s">
        <v>2248</v>
      </c>
      <c r="H145" s="307" t="s">
        <v>2248</v>
      </c>
      <c r="I145" s="307" t="s">
        <v>1362</v>
      </c>
      <c r="J145" s="307" t="s">
        <v>1363</v>
      </c>
      <c r="K145" s="307"/>
    </row>
    <row r="146" spans="1:11" ht="12.9" customHeight="1">
      <c r="A146" s="307">
        <v>128</v>
      </c>
      <c r="B146" s="307">
        <v>2</v>
      </c>
      <c r="C146" s="307"/>
      <c r="D146" s="305" t="s">
        <v>467</v>
      </c>
      <c r="E146" s="307" t="s">
        <v>1371</v>
      </c>
      <c r="F146" s="307"/>
      <c r="G146" s="306" t="s">
        <v>2249</v>
      </c>
      <c r="H146" s="307" t="s">
        <v>2249</v>
      </c>
      <c r="I146" s="307" t="s">
        <v>1362</v>
      </c>
      <c r="J146" s="307" t="s">
        <v>1363</v>
      </c>
      <c r="K146" s="307"/>
    </row>
    <row r="147" spans="1:11" ht="12.9" customHeight="1">
      <c r="A147" s="307">
        <v>129</v>
      </c>
      <c r="B147" s="307">
        <v>3</v>
      </c>
      <c r="C147" s="307"/>
      <c r="D147" s="305" t="s">
        <v>434</v>
      </c>
      <c r="E147" s="307" t="s">
        <v>82</v>
      </c>
      <c r="F147" s="307"/>
      <c r="G147" s="306" t="s">
        <v>2252</v>
      </c>
      <c r="H147" s="307" t="s">
        <v>2252</v>
      </c>
      <c r="I147" s="307" t="s">
        <v>1362</v>
      </c>
      <c r="J147" s="307" t="s">
        <v>1363</v>
      </c>
      <c r="K147" s="307"/>
    </row>
    <row r="148" spans="1:11" ht="12.9" customHeight="1">
      <c r="A148" s="307">
        <v>130</v>
      </c>
      <c r="B148" s="307">
        <v>4</v>
      </c>
      <c r="C148" s="307"/>
      <c r="D148" s="305" t="s">
        <v>596</v>
      </c>
      <c r="E148" s="307" t="s">
        <v>82</v>
      </c>
      <c r="F148" s="307"/>
      <c r="G148" s="306" t="s">
        <v>2255</v>
      </c>
      <c r="H148" s="307" t="s">
        <v>2255</v>
      </c>
      <c r="I148" s="307" t="s">
        <v>1362</v>
      </c>
      <c r="J148" s="307" t="s">
        <v>1363</v>
      </c>
      <c r="K148" s="307"/>
    </row>
    <row r="149" spans="1:11" ht="12.9" customHeight="1">
      <c r="A149" s="307">
        <v>131</v>
      </c>
      <c r="B149" s="307">
        <v>5</v>
      </c>
      <c r="C149" s="307"/>
      <c r="D149" s="305" t="s">
        <v>444</v>
      </c>
      <c r="E149" s="307" t="s">
        <v>445</v>
      </c>
      <c r="F149" s="307"/>
      <c r="G149" s="306" t="s">
        <v>2260</v>
      </c>
      <c r="H149" s="307" t="s">
        <v>2260</v>
      </c>
      <c r="I149" s="307" t="s">
        <v>1362</v>
      </c>
      <c r="J149" s="307" t="s">
        <v>1363</v>
      </c>
      <c r="K149" s="307"/>
    </row>
    <row r="150" spans="1:11" ht="12.9" customHeight="1">
      <c r="A150" s="307">
        <v>132</v>
      </c>
      <c r="B150" s="307">
        <v>6</v>
      </c>
      <c r="C150" s="307"/>
      <c r="D150" s="305" t="s">
        <v>368</v>
      </c>
      <c r="E150" s="307" t="s">
        <v>309</v>
      </c>
      <c r="F150" s="307"/>
      <c r="G150" s="306" t="s">
        <v>2272</v>
      </c>
      <c r="H150" s="307" t="s">
        <v>2272</v>
      </c>
      <c r="I150" s="307" t="s">
        <v>1362</v>
      </c>
      <c r="J150" s="307" t="s">
        <v>1363</v>
      </c>
      <c r="K150" s="307"/>
    </row>
    <row r="152" spans="1:11" ht="12.9" customHeight="1">
      <c r="A152" s="307">
        <v>133</v>
      </c>
      <c r="B152" s="307">
        <v>1</v>
      </c>
      <c r="C152" s="307"/>
      <c r="D152" s="305" t="s">
        <v>591</v>
      </c>
      <c r="E152" s="307"/>
      <c r="F152" s="307"/>
      <c r="G152" s="306" t="s">
        <v>2284</v>
      </c>
      <c r="H152" s="307" t="s">
        <v>2284</v>
      </c>
      <c r="I152" s="307" t="s">
        <v>1362</v>
      </c>
      <c r="J152" s="307" t="s">
        <v>1363</v>
      </c>
      <c r="K152" s="307"/>
    </row>
    <row r="153" spans="1:11" ht="12.9" customHeight="1">
      <c r="A153" s="307">
        <v>134</v>
      </c>
      <c r="B153" s="307">
        <v>2</v>
      </c>
      <c r="C153" s="307"/>
      <c r="D153" s="305" t="s">
        <v>577</v>
      </c>
      <c r="E153" s="307"/>
      <c r="F153" s="307"/>
      <c r="G153" s="306" t="s">
        <v>2289</v>
      </c>
      <c r="H153" s="307" t="s">
        <v>2289</v>
      </c>
      <c r="I153" s="307" t="s">
        <v>1362</v>
      </c>
      <c r="J153" s="307" t="s">
        <v>1363</v>
      </c>
      <c r="K153" s="307"/>
    </row>
    <row r="154" spans="1:11" ht="12.9" customHeight="1">
      <c r="A154" s="307">
        <v>135</v>
      </c>
      <c r="B154" s="307">
        <v>3</v>
      </c>
      <c r="C154" s="307"/>
      <c r="D154" s="305" t="s">
        <v>329</v>
      </c>
      <c r="E154" s="307"/>
      <c r="F154" s="307"/>
      <c r="G154" s="306" t="s">
        <v>2297</v>
      </c>
      <c r="H154" s="307" t="s">
        <v>2297</v>
      </c>
      <c r="I154" s="307" t="s">
        <v>1362</v>
      </c>
      <c r="J154" s="307" t="s">
        <v>1363</v>
      </c>
      <c r="K154" s="307"/>
    </row>
    <row r="155" spans="1:11" ht="12.9" customHeight="1">
      <c r="A155" s="307">
        <v>136</v>
      </c>
      <c r="B155" s="307">
        <v>4</v>
      </c>
      <c r="C155" s="307"/>
      <c r="D155" s="305" t="s">
        <v>245</v>
      </c>
      <c r="E155" s="307"/>
      <c r="F155" s="307"/>
      <c r="G155" s="306" t="s">
        <v>2301</v>
      </c>
      <c r="H155" s="307" t="s">
        <v>2301</v>
      </c>
      <c r="I155" s="307" t="s">
        <v>1362</v>
      </c>
      <c r="J155" s="307" t="s">
        <v>1363</v>
      </c>
      <c r="K155" s="307"/>
    </row>
    <row r="156" spans="1:11" ht="12.9" customHeight="1">
      <c r="A156" s="307">
        <v>137</v>
      </c>
      <c r="B156" s="307">
        <v>5</v>
      </c>
      <c r="C156" s="307"/>
      <c r="D156" s="305" t="s">
        <v>240</v>
      </c>
      <c r="E156" s="307"/>
      <c r="F156" s="307"/>
      <c r="G156" s="306" t="s">
        <v>2303</v>
      </c>
      <c r="H156" s="307" t="s">
        <v>2303</v>
      </c>
      <c r="I156" s="307" t="s">
        <v>1362</v>
      </c>
      <c r="J156" s="307" t="s">
        <v>1363</v>
      </c>
      <c r="K156" s="307"/>
    </row>
    <row r="157" spans="1:11" ht="12.9" customHeight="1">
      <c r="A157" s="307">
        <v>138</v>
      </c>
      <c r="B157" s="307">
        <v>6</v>
      </c>
      <c r="D157" s="305" t="s">
        <v>413</v>
      </c>
      <c r="E157" s="307"/>
      <c r="G157" s="646" t="s">
        <v>2305</v>
      </c>
      <c r="H157" s="646" t="s">
        <v>2305</v>
      </c>
      <c r="I157" s="647" t="s">
        <v>1362</v>
      </c>
      <c r="J157" s="647" t="s">
        <v>1363</v>
      </c>
      <c r="K157" s="307"/>
    </row>
    <row r="158" spans="1:11" ht="12.9" customHeight="1">
      <c r="A158" s="307">
        <v>139</v>
      </c>
      <c r="B158" s="307">
        <v>7</v>
      </c>
      <c r="D158" s="305" t="s">
        <v>202</v>
      </c>
      <c r="E158" s="307"/>
      <c r="G158" s="646" t="s">
        <v>2309</v>
      </c>
      <c r="H158" s="646" t="s">
        <v>2309</v>
      </c>
      <c r="I158" s="647" t="s">
        <v>1362</v>
      </c>
      <c r="J158" s="647" t="s">
        <v>1363</v>
      </c>
      <c r="K158" s="307"/>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3824" priority="418" stopIfTrue="1"/>
  </conditionalFormatting>
  <conditionalFormatting sqref="D1:D1048576">
    <cfRule type="duplicateValues" dxfId="3823" priority="4"/>
  </conditionalFormatting>
  <conditionalFormatting sqref="D7:D10">
    <cfRule type="duplicateValues" dxfId="3822" priority="131" stopIfTrue="1"/>
    <cfRule type="duplicateValues" dxfId="3821" priority="130" stopIfTrue="1"/>
  </conditionalFormatting>
  <conditionalFormatting sqref="D7:D105">
    <cfRule type="duplicateValues" dxfId="3820" priority="2762"/>
  </conditionalFormatting>
  <conditionalFormatting sqref="D12:D19">
    <cfRule type="duplicateValues" dxfId="3819" priority="135" stopIfTrue="1"/>
    <cfRule type="duplicateValues" dxfId="3818" priority="134" stopIfTrue="1"/>
  </conditionalFormatting>
  <conditionalFormatting sqref="D20">
    <cfRule type="duplicateValues" dxfId="3817" priority="129" stopIfTrue="1"/>
    <cfRule type="duplicateValues" dxfId="3816" priority="128" stopIfTrue="1"/>
  </conditionalFormatting>
  <conditionalFormatting sqref="D21">
    <cfRule type="duplicateValues" dxfId="3815" priority="127" stopIfTrue="1"/>
    <cfRule type="duplicateValues" dxfId="3814" priority="126" stopIfTrue="1"/>
  </conditionalFormatting>
  <conditionalFormatting sqref="D22">
    <cfRule type="duplicateValues" dxfId="3813" priority="125" stopIfTrue="1"/>
    <cfRule type="duplicateValues" dxfId="3812" priority="124" stopIfTrue="1"/>
  </conditionalFormatting>
  <conditionalFormatting sqref="D23">
    <cfRule type="duplicateValues" dxfId="3811" priority="122" stopIfTrue="1"/>
    <cfRule type="duplicateValues" dxfId="3810" priority="123" stopIfTrue="1"/>
  </conditionalFormatting>
  <conditionalFormatting sqref="D24">
    <cfRule type="duplicateValues" dxfId="3809" priority="121" stopIfTrue="1"/>
    <cfRule type="duplicateValues" dxfId="3808" priority="120" stopIfTrue="1"/>
  </conditionalFormatting>
  <conditionalFormatting sqref="D25">
    <cfRule type="duplicateValues" dxfId="3807" priority="119" stopIfTrue="1"/>
    <cfRule type="duplicateValues" dxfId="3806" priority="118" stopIfTrue="1"/>
  </conditionalFormatting>
  <conditionalFormatting sqref="D26">
    <cfRule type="duplicateValues" dxfId="3805" priority="117" stopIfTrue="1"/>
    <cfRule type="duplicateValues" dxfId="3804" priority="116" stopIfTrue="1"/>
  </conditionalFormatting>
  <conditionalFormatting sqref="D27">
    <cfRule type="duplicateValues" dxfId="3803" priority="115" stopIfTrue="1"/>
    <cfRule type="duplicateValues" dxfId="3802" priority="114" stopIfTrue="1"/>
  </conditionalFormatting>
  <conditionalFormatting sqref="D28">
    <cfRule type="duplicateValues" dxfId="3801" priority="113" stopIfTrue="1"/>
    <cfRule type="duplicateValues" dxfId="3800" priority="112" stopIfTrue="1"/>
  </conditionalFormatting>
  <conditionalFormatting sqref="D29">
    <cfRule type="duplicateValues" dxfId="3799" priority="111" stopIfTrue="1"/>
    <cfRule type="duplicateValues" dxfId="3798" priority="110" stopIfTrue="1"/>
  </conditionalFormatting>
  <conditionalFormatting sqref="D30">
    <cfRule type="duplicateValues" dxfId="3797" priority="109" stopIfTrue="1"/>
    <cfRule type="duplicateValues" dxfId="3796" priority="108" stopIfTrue="1"/>
  </conditionalFormatting>
  <conditionalFormatting sqref="D31">
    <cfRule type="duplicateValues" dxfId="3795" priority="107" stopIfTrue="1"/>
    <cfRule type="duplicateValues" dxfId="3794" priority="106" stopIfTrue="1"/>
  </conditionalFormatting>
  <conditionalFormatting sqref="D32">
    <cfRule type="duplicateValues" dxfId="3793" priority="105" stopIfTrue="1"/>
    <cfRule type="duplicateValues" dxfId="3792" priority="104" stopIfTrue="1"/>
  </conditionalFormatting>
  <conditionalFormatting sqref="D33">
    <cfRule type="duplicateValues" dxfId="3791" priority="103" stopIfTrue="1"/>
    <cfRule type="duplicateValues" dxfId="3790" priority="102" stopIfTrue="1"/>
  </conditionalFormatting>
  <conditionalFormatting sqref="D34">
    <cfRule type="duplicateValues" dxfId="3789" priority="101" stopIfTrue="1"/>
    <cfRule type="duplicateValues" dxfId="3788" priority="100" stopIfTrue="1"/>
  </conditionalFormatting>
  <conditionalFormatting sqref="D35:D36">
    <cfRule type="duplicateValues" dxfId="3787" priority="99" stopIfTrue="1"/>
    <cfRule type="duplicateValues" dxfId="3786" priority="98" stopIfTrue="1"/>
  </conditionalFormatting>
  <conditionalFormatting sqref="D37">
    <cfRule type="duplicateValues" dxfId="3785" priority="95" stopIfTrue="1"/>
    <cfRule type="duplicateValues" dxfId="3784" priority="94" stopIfTrue="1"/>
  </conditionalFormatting>
  <conditionalFormatting sqref="D38">
    <cfRule type="duplicateValues" dxfId="3783" priority="91" stopIfTrue="1"/>
    <cfRule type="duplicateValues" dxfId="3782" priority="90" stopIfTrue="1"/>
  </conditionalFormatting>
  <conditionalFormatting sqref="D39">
    <cfRule type="duplicateValues" dxfId="3781" priority="93" stopIfTrue="1"/>
    <cfRule type="duplicateValues" dxfId="3780" priority="92" stopIfTrue="1"/>
  </conditionalFormatting>
  <conditionalFormatting sqref="D40">
    <cfRule type="duplicateValues" dxfId="3779" priority="89" stopIfTrue="1"/>
    <cfRule type="duplicateValues" dxfId="3778" priority="88" stopIfTrue="1"/>
  </conditionalFormatting>
  <conditionalFormatting sqref="D41">
    <cfRule type="duplicateValues" dxfId="3777" priority="87" stopIfTrue="1"/>
    <cfRule type="duplicateValues" dxfId="3776" priority="86" stopIfTrue="1"/>
  </conditionalFormatting>
  <conditionalFormatting sqref="D42">
    <cfRule type="duplicateValues" dxfId="3775" priority="85" stopIfTrue="1"/>
    <cfRule type="duplicateValues" dxfId="3774" priority="84" stopIfTrue="1"/>
  </conditionalFormatting>
  <conditionalFormatting sqref="D44">
    <cfRule type="duplicateValues" dxfId="3773" priority="83" stopIfTrue="1"/>
    <cfRule type="duplicateValues" dxfId="3772" priority="82" stopIfTrue="1"/>
  </conditionalFormatting>
  <conditionalFormatting sqref="D45">
    <cfRule type="duplicateValues" dxfId="3771" priority="81" stopIfTrue="1"/>
    <cfRule type="duplicateValues" dxfId="3770" priority="80" stopIfTrue="1"/>
  </conditionalFormatting>
  <conditionalFormatting sqref="D46">
    <cfRule type="duplicateValues" dxfId="3769" priority="79" stopIfTrue="1"/>
    <cfRule type="duplicateValues" dxfId="3768" priority="78" stopIfTrue="1"/>
  </conditionalFormatting>
  <conditionalFormatting sqref="D47">
    <cfRule type="duplicateValues" dxfId="3767" priority="77" stopIfTrue="1"/>
    <cfRule type="duplicateValues" dxfId="3766" priority="76" stopIfTrue="1"/>
  </conditionalFormatting>
  <conditionalFormatting sqref="D48">
    <cfRule type="duplicateValues" dxfId="3765" priority="75" stopIfTrue="1"/>
    <cfRule type="duplicateValues" dxfId="3764" priority="74" stopIfTrue="1"/>
  </conditionalFormatting>
  <conditionalFormatting sqref="D52">
    <cfRule type="duplicateValues" dxfId="3763" priority="70" stopIfTrue="1"/>
    <cfRule type="duplicateValues" dxfId="3762" priority="71" stopIfTrue="1"/>
  </conditionalFormatting>
  <conditionalFormatting sqref="D53">
    <cfRule type="duplicateValues" dxfId="3761" priority="69" stopIfTrue="1"/>
    <cfRule type="duplicateValues" dxfId="3760" priority="68" stopIfTrue="1"/>
  </conditionalFormatting>
  <conditionalFormatting sqref="D54">
    <cfRule type="duplicateValues" dxfId="3759" priority="65" stopIfTrue="1"/>
    <cfRule type="duplicateValues" dxfId="3758" priority="64" stopIfTrue="1"/>
  </conditionalFormatting>
  <conditionalFormatting sqref="D55">
    <cfRule type="duplicateValues" dxfId="3757" priority="63" stopIfTrue="1"/>
    <cfRule type="duplicateValues" dxfId="3756" priority="62" stopIfTrue="1"/>
  </conditionalFormatting>
  <conditionalFormatting sqref="D56">
    <cfRule type="duplicateValues" dxfId="3755" priority="61" stopIfTrue="1"/>
    <cfRule type="duplicateValues" dxfId="3754" priority="60" stopIfTrue="1"/>
  </conditionalFormatting>
  <conditionalFormatting sqref="D57:D58">
    <cfRule type="duplicateValues" dxfId="3753" priority="59" stopIfTrue="1"/>
    <cfRule type="duplicateValues" dxfId="3752" priority="58" stopIfTrue="1"/>
  </conditionalFormatting>
  <conditionalFormatting sqref="D59">
    <cfRule type="duplicateValues" dxfId="3751" priority="57" stopIfTrue="1"/>
    <cfRule type="duplicateValues" dxfId="3750" priority="56" stopIfTrue="1"/>
  </conditionalFormatting>
  <conditionalFormatting sqref="D60">
    <cfRule type="duplicateValues" dxfId="3749" priority="54" stopIfTrue="1"/>
    <cfRule type="duplicateValues" dxfId="3748" priority="55" stopIfTrue="1"/>
  </conditionalFormatting>
  <conditionalFormatting sqref="D61">
    <cfRule type="duplicateValues" dxfId="3747" priority="53" stopIfTrue="1"/>
    <cfRule type="duplicateValues" dxfId="3746" priority="52" stopIfTrue="1"/>
  </conditionalFormatting>
  <conditionalFormatting sqref="D62">
    <cfRule type="duplicateValues" dxfId="3745" priority="51" stopIfTrue="1"/>
    <cfRule type="duplicateValues" dxfId="3744" priority="50" stopIfTrue="1"/>
  </conditionalFormatting>
  <conditionalFormatting sqref="D63">
    <cfRule type="duplicateValues" dxfId="3743" priority="49" stopIfTrue="1"/>
    <cfRule type="duplicateValues" dxfId="3742" priority="48" stopIfTrue="1"/>
  </conditionalFormatting>
  <conditionalFormatting sqref="D64">
    <cfRule type="duplicateValues" dxfId="3741" priority="47" stopIfTrue="1"/>
    <cfRule type="duplicateValues" dxfId="3740" priority="46" stopIfTrue="1"/>
  </conditionalFormatting>
  <conditionalFormatting sqref="D66">
    <cfRule type="duplicateValues" dxfId="3739" priority="45" stopIfTrue="1"/>
    <cfRule type="duplicateValues" dxfId="3738" priority="44" stopIfTrue="1"/>
  </conditionalFormatting>
  <conditionalFormatting sqref="D67">
    <cfRule type="duplicateValues" dxfId="3737" priority="43" stopIfTrue="1"/>
    <cfRule type="duplicateValues" dxfId="3736" priority="42" stopIfTrue="1"/>
  </conditionalFormatting>
  <conditionalFormatting sqref="D68">
    <cfRule type="duplicateValues" dxfId="3735" priority="41" stopIfTrue="1"/>
    <cfRule type="duplicateValues" dxfId="3734" priority="40" stopIfTrue="1"/>
  </conditionalFormatting>
  <conditionalFormatting sqref="D69">
    <cfRule type="duplicateValues" dxfId="3733" priority="39" stopIfTrue="1"/>
    <cfRule type="duplicateValues" dxfId="3732" priority="38" stopIfTrue="1"/>
  </conditionalFormatting>
  <conditionalFormatting sqref="D70">
    <cfRule type="duplicateValues" dxfId="3731" priority="37" stopIfTrue="1"/>
    <cfRule type="duplicateValues" dxfId="3730" priority="36" stopIfTrue="1"/>
  </conditionalFormatting>
  <conditionalFormatting sqref="D71">
    <cfRule type="duplicateValues" dxfId="3729" priority="34" stopIfTrue="1"/>
    <cfRule type="duplicateValues" dxfId="3728" priority="35" stopIfTrue="1"/>
  </conditionalFormatting>
  <conditionalFormatting sqref="D72">
    <cfRule type="duplicateValues" dxfId="3727" priority="33" stopIfTrue="1"/>
    <cfRule type="duplicateValues" dxfId="3726" priority="32" stopIfTrue="1"/>
  </conditionalFormatting>
  <conditionalFormatting sqref="D73">
    <cfRule type="duplicateValues" dxfId="3725" priority="31" stopIfTrue="1"/>
    <cfRule type="duplicateValues" dxfId="3724" priority="30" stopIfTrue="1"/>
  </conditionalFormatting>
  <conditionalFormatting sqref="D74">
    <cfRule type="duplicateValues" dxfId="3723" priority="29" stopIfTrue="1"/>
    <cfRule type="duplicateValues" dxfId="3722" priority="28" stopIfTrue="1"/>
  </conditionalFormatting>
  <conditionalFormatting sqref="D75">
    <cfRule type="duplicateValues" dxfId="3721" priority="27" stopIfTrue="1"/>
    <cfRule type="duplicateValues" dxfId="3720" priority="26" stopIfTrue="1"/>
  </conditionalFormatting>
  <conditionalFormatting sqref="D76">
    <cfRule type="duplicateValues" dxfId="3719" priority="25" stopIfTrue="1"/>
    <cfRule type="duplicateValues" dxfId="3718" priority="24" stopIfTrue="1"/>
  </conditionalFormatting>
  <conditionalFormatting sqref="D77">
    <cfRule type="duplicateValues" dxfId="3717" priority="23" stopIfTrue="1"/>
    <cfRule type="duplicateValues" dxfId="3716" priority="22" stopIfTrue="1"/>
  </conditionalFormatting>
  <conditionalFormatting sqref="D78">
    <cfRule type="duplicateValues" dxfId="3715" priority="20" stopIfTrue="1"/>
    <cfRule type="duplicateValues" dxfId="3714" priority="21" stopIfTrue="1"/>
  </conditionalFormatting>
  <conditionalFormatting sqref="D79">
    <cfRule type="duplicateValues" dxfId="3713" priority="19" stopIfTrue="1"/>
    <cfRule type="duplicateValues" dxfId="3712" priority="18" stopIfTrue="1"/>
  </conditionalFormatting>
  <conditionalFormatting sqref="D80:D81">
    <cfRule type="duplicateValues" dxfId="3711" priority="17" stopIfTrue="1"/>
    <cfRule type="duplicateValues" dxfId="3710" priority="16" stopIfTrue="1"/>
  </conditionalFormatting>
  <conditionalFormatting sqref="D82">
    <cfRule type="duplicateValues" dxfId="3709" priority="15" stopIfTrue="1"/>
    <cfRule type="duplicateValues" dxfId="3708" priority="14" stopIfTrue="1"/>
  </conditionalFormatting>
  <conditionalFormatting sqref="D83">
    <cfRule type="duplicateValues" dxfId="3707" priority="13" stopIfTrue="1"/>
    <cfRule type="duplicateValues" dxfId="3706" priority="12" stopIfTrue="1"/>
  </conditionalFormatting>
  <conditionalFormatting sqref="D84">
    <cfRule type="duplicateValues" dxfId="3705" priority="11" stopIfTrue="1"/>
    <cfRule type="duplicateValues" dxfId="3704" priority="10" stopIfTrue="1"/>
  </conditionalFormatting>
  <conditionalFormatting sqref="D85:D87">
    <cfRule type="duplicateValues" dxfId="3703" priority="9" stopIfTrue="1"/>
    <cfRule type="duplicateValues" dxfId="3702" priority="8" stopIfTrue="1"/>
  </conditionalFormatting>
  <conditionalFormatting sqref="D88">
    <cfRule type="duplicateValues" dxfId="3701" priority="7" stopIfTrue="1"/>
    <cfRule type="duplicateValues" dxfId="3700" priority="6" stopIfTrue="1"/>
  </conditionalFormatting>
  <conditionalFormatting sqref="D136 D93 D43 D1:D6 D11 D49:D51 D65 D95:D105 D120 D142:D65158">
    <cfRule type="duplicateValues" dxfId="3699" priority="3202" stopIfTrue="1"/>
  </conditionalFormatting>
  <conditionalFormatting sqref="D136 D93 D43 D1:D6 D11 D49:D51 D65 D95:D105 D120 D142:D65159">
    <cfRule type="duplicateValues" dxfId="3698" priority="1116" stopIfTrue="1"/>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418"/>
  <sheetViews>
    <sheetView topLeftCell="A386" workbookViewId="0">
      <selection activeCell="D419" sqref="D419"/>
    </sheetView>
  </sheetViews>
  <sheetFormatPr defaultColWidth="7.88671875" defaultRowHeight="12.9" customHeight="1"/>
  <cols>
    <col min="1" max="1" width="5.109375" style="333" customWidth="1"/>
    <col min="2" max="2" width="8.109375" style="333" customWidth="1"/>
    <col min="3" max="3" width="5.33203125" style="333" hidden="1" customWidth="1"/>
    <col min="4" max="4" width="8.44140625" style="333" customWidth="1"/>
    <col min="5" max="5" width="6.88671875" style="333" customWidth="1"/>
    <col min="6" max="6" width="15.44140625" style="334" customWidth="1"/>
    <col min="7" max="7" width="16.44140625" style="335" customWidth="1"/>
    <col min="8" max="8" width="13" style="335" customWidth="1"/>
    <col min="9" max="9" width="15.44140625" style="333" customWidth="1"/>
    <col min="10" max="10" width="29.109375" style="333" customWidth="1"/>
    <col min="11" max="184" width="7.88671875" style="333"/>
    <col min="185" max="186" width="5.109375" style="333" customWidth="1"/>
    <col min="187" max="187" width="5.33203125" style="333" customWidth="1"/>
    <col min="188" max="188" width="6.5546875" style="333" customWidth="1"/>
    <col min="189" max="189" width="8.6640625" style="333" customWidth="1"/>
    <col min="190" max="190" width="12.33203125" style="333" customWidth="1"/>
    <col min="191" max="191" width="10.5546875" style="333" customWidth="1"/>
    <col min="192" max="192" width="9.88671875" style="333" customWidth="1"/>
    <col min="193" max="193" width="9.5546875" style="333" customWidth="1"/>
    <col min="194" max="199" width="8.109375" style="333" customWidth="1"/>
    <col min="200" max="200" width="9.33203125" style="333" customWidth="1"/>
    <col min="201" max="201" width="8" style="333" customWidth="1"/>
    <col min="202" max="202" width="8.109375" style="333" customWidth="1"/>
    <col min="203" max="203" width="7.44140625" style="333" customWidth="1"/>
    <col min="204" max="204" width="7.6640625" style="333" customWidth="1"/>
    <col min="205" max="212" width="7.88671875" style="333" hidden="1" customWidth="1"/>
    <col min="213" max="213" width="9.109375" style="333" customWidth="1"/>
    <col min="214" max="214" width="8.6640625" style="333" customWidth="1"/>
    <col min="215" max="215" width="10.6640625" style="333" customWidth="1"/>
    <col min="216" max="216" width="25.44140625" style="333" customWidth="1"/>
    <col min="217" max="217" width="14.33203125" style="333" customWidth="1"/>
    <col min="218" max="218" width="4.5546875" style="333" customWidth="1"/>
    <col min="219" max="219" width="9.88671875" style="333" customWidth="1"/>
    <col min="220" max="220" width="9.5546875" style="333" customWidth="1"/>
    <col min="221" max="440" width="7.88671875" style="333"/>
    <col min="441" max="442" width="5.109375" style="333" customWidth="1"/>
    <col min="443" max="443" width="5.33203125" style="333" customWidth="1"/>
    <col min="444" max="444" width="6.5546875" style="333" customWidth="1"/>
    <col min="445" max="445" width="8.6640625" style="333" customWidth="1"/>
    <col min="446" max="446" width="12.33203125" style="333" customWidth="1"/>
    <col min="447" max="447" width="10.5546875" style="333" customWidth="1"/>
    <col min="448" max="448" width="9.88671875" style="333" customWidth="1"/>
    <col min="449" max="449" width="9.5546875" style="333" customWidth="1"/>
    <col min="450" max="455" width="8.109375" style="333" customWidth="1"/>
    <col min="456" max="456" width="9.33203125" style="333" customWidth="1"/>
    <col min="457" max="457" width="8" style="333" customWidth="1"/>
    <col min="458" max="458" width="8.109375" style="333" customWidth="1"/>
    <col min="459" max="459" width="7.44140625" style="333" customWidth="1"/>
    <col min="460" max="460" width="7.6640625" style="333" customWidth="1"/>
    <col min="461" max="468" width="7.88671875" style="333" hidden="1" customWidth="1"/>
    <col min="469" max="469" width="9.109375" style="333" customWidth="1"/>
    <col min="470" max="470" width="8.6640625" style="333" customWidth="1"/>
    <col min="471" max="471" width="10.6640625" style="333" customWidth="1"/>
    <col min="472" max="472" width="25.44140625" style="333" customWidth="1"/>
    <col min="473" max="473" width="14.33203125" style="333" customWidth="1"/>
    <col min="474" max="474" width="4.5546875" style="333" customWidth="1"/>
    <col min="475" max="475" width="9.88671875" style="333" customWidth="1"/>
    <col min="476" max="476" width="9.5546875" style="333" customWidth="1"/>
    <col min="477" max="696" width="7.88671875" style="333"/>
    <col min="697" max="698" width="5.109375" style="333" customWidth="1"/>
    <col min="699" max="699" width="5.33203125" style="333" customWidth="1"/>
    <col min="700" max="700" width="6.5546875" style="333" customWidth="1"/>
    <col min="701" max="701" width="8.6640625" style="333" customWidth="1"/>
    <col min="702" max="702" width="12.33203125" style="333" customWidth="1"/>
    <col min="703" max="703" width="10.5546875" style="333" customWidth="1"/>
    <col min="704" max="704" width="9.88671875" style="333" customWidth="1"/>
    <col min="705" max="705" width="9.5546875" style="333" customWidth="1"/>
    <col min="706" max="711" width="8.109375" style="333" customWidth="1"/>
    <col min="712" max="712" width="9.33203125" style="333" customWidth="1"/>
    <col min="713" max="713" width="8" style="333" customWidth="1"/>
    <col min="714" max="714" width="8.109375" style="333" customWidth="1"/>
    <col min="715" max="715" width="7.44140625" style="333" customWidth="1"/>
    <col min="716" max="716" width="7.6640625" style="333" customWidth="1"/>
    <col min="717" max="724" width="7.88671875" style="333" hidden="1" customWidth="1"/>
    <col min="725" max="725" width="9.109375" style="333" customWidth="1"/>
    <col min="726" max="726" width="8.6640625" style="333" customWidth="1"/>
    <col min="727" max="727" width="10.6640625" style="333" customWidth="1"/>
    <col min="728" max="728" width="25.44140625" style="333" customWidth="1"/>
    <col min="729" max="729" width="14.33203125" style="333" customWidth="1"/>
    <col min="730" max="730" width="4.5546875" style="333" customWidth="1"/>
    <col min="731" max="731" width="9.88671875" style="333" customWidth="1"/>
    <col min="732" max="732" width="9.5546875" style="333" customWidth="1"/>
    <col min="733" max="952" width="7.88671875" style="333"/>
    <col min="953" max="954" width="5.109375" style="333" customWidth="1"/>
    <col min="955" max="955" width="5.33203125" style="333" customWidth="1"/>
    <col min="956" max="956" width="6.5546875" style="333" customWidth="1"/>
    <col min="957" max="957" width="8.6640625" style="333" customWidth="1"/>
    <col min="958" max="958" width="12.33203125" style="333" customWidth="1"/>
    <col min="959" max="959" width="10.5546875" style="333" customWidth="1"/>
    <col min="960" max="960" width="9.88671875" style="333" customWidth="1"/>
    <col min="961" max="961" width="9.5546875" style="333" customWidth="1"/>
    <col min="962" max="967" width="8.109375" style="333" customWidth="1"/>
    <col min="968" max="968" width="9.33203125" style="333" customWidth="1"/>
    <col min="969" max="969" width="8" style="333" customWidth="1"/>
    <col min="970" max="970" width="8.109375" style="333" customWidth="1"/>
    <col min="971" max="971" width="7.44140625" style="333" customWidth="1"/>
    <col min="972" max="972" width="7.6640625" style="333" customWidth="1"/>
    <col min="973" max="980" width="7.88671875" style="333" hidden="1" customWidth="1"/>
    <col min="981" max="981" width="9.109375" style="333" customWidth="1"/>
    <col min="982" max="982" width="8.6640625" style="333" customWidth="1"/>
    <col min="983" max="983" width="10.6640625" style="333" customWidth="1"/>
    <col min="984" max="984" width="25.44140625" style="333" customWidth="1"/>
    <col min="985" max="985" width="14.33203125" style="333" customWidth="1"/>
    <col min="986" max="986" width="4.5546875" style="333" customWidth="1"/>
    <col min="987" max="987" width="9.88671875" style="333" customWidth="1"/>
    <col min="988" max="988" width="9.5546875" style="333" customWidth="1"/>
    <col min="989" max="1208" width="7.88671875" style="333"/>
    <col min="1209" max="1210" width="5.109375" style="333" customWidth="1"/>
    <col min="1211" max="1211" width="5.33203125" style="333" customWidth="1"/>
    <col min="1212" max="1212" width="6.5546875" style="333" customWidth="1"/>
    <col min="1213" max="1213" width="8.6640625" style="333" customWidth="1"/>
    <col min="1214" max="1214" width="12.33203125" style="333" customWidth="1"/>
    <col min="1215" max="1215" width="10.5546875" style="333" customWidth="1"/>
    <col min="1216" max="1216" width="9.88671875" style="333" customWidth="1"/>
    <col min="1217" max="1217" width="9.5546875" style="333" customWidth="1"/>
    <col min="1218" max="1223" width="8.109375" style="333" customWidth="1"/>
    <col min="1224" max="1224" width="9.33203125" style="333" customWidth="1"/>
    <col min="1225" max="1225" width="8" style="333" customWidth="1"/>
    <col min="1226" max="1226" width="8.109375" style="333" customWidth="1"/>
    <col min="1227" max="1227" width="7.44140625" style="333" customWidth="1"/>
    <col min="1228" max="1228" width="7.6640625" style="333" customWidth="1"/>
    <col min="1229" max="1236" width="7.88671875" style="333" hidden="1" customWidth="1"/>
    <col min="1237" max="1237" width="9.109375" style="333" customWidth="1"/>
    <col min="1238" max="1238" width="8.6640625" style="333" customWidth="1"/>
    <col min="1239" max="1239" width="10.6640625" style="333" customWidth="1"/>
    <col min="1240" max="1240" width="25.44140625" style="333" customWidth="1"/>
    <col min="1241" max="1241" width="14.33203125" style="333" customWidth="1"/>
    <col min="1242" max="1242" width="4.5546875" style="333" customWidth="1"/>
    <col min="1243" max="1243" width="9.88671875" style="333" customWidth="1"/>
    <col min="1244" max="1244" width="9.5546875" style="333" customWidth="1"/>
    <col min="1245" max="1464" width="7.88671875" style="333"/>
    <col min="1465" max="1466" width="5.109375" style="333" customWidth="1"/>
    <col min="1467" max="1467" width="5.33203125" style="333" customWidth="1"/>
    <col min="1468" max="1468" width="6.5546875" style="333" customWidth="1"/>
    <col min="1469" max="1469" width="8.6640625" style="333" customWidth="1"/>
    <col min="1470" max="1470" width="12.33203125" style="333" customWidth="1"/>
    <col min="1471" max="1471" width="10.5546875" style="333" customWidth="1"/>
    <col min="1472" max="1472" width="9.88671875" style="333" customWidth="1"/>
    <col min="1473" max="1473" width="9.5546875" style="333" customWidth="1"/>
    <col min="1474" max="1479" width="8.109375" style="333" customWidth="1"/>
    <col min="1480" max="1480" width="9.33203125" style="333" customWidth="1"/>
    <col min="1481" max="1481" width="8" style="333" customWidth="1"/>
    <col min="1482" max="1482" width="8.109375" style="333" customWidth="1"/>
    <col min="1483" max="1483" width="7.44140625" style="333" customWidth="1"/>
    <col min="1484" max="1484" width="7.6640625" style="333" customWidth="1"/>
    <col min="1485" max="1492" width="7.88671875" style="333" hidden="1" customWidth="1"/>
    <col min="1493" max="1493" width="9.109375" style="333" customWidth="1"/>
    <col min="1494" max="1494" width="8.6640625" style="333" customWidth="1"/>
    <col min="1495" max="1495" width="10.6640625" style="333" customWidth="1"/>
    <col min="1496" max="1496" width="25.44140625" style="333" customWidth="1"/>
    <col min="1497" max="1497" width="14.33203125" style="333" customWidth="1"/>
    <col min="1498" max="1498" width="4.5546875" style="333" customWidth="1"/>
    <col min="1499" max="1499" width="9.88671875" style="333" customWidth="1"/>
    <col min="1500" max="1500" width="9.5546875" style="333" customWidth="1"/>
    <col min="1501" max="1720" width="7.88671875" style="333"/>
    <col min="1721" max="1722" width="5.109375" style="333" customWidth="1"/>
    <col min="1723" max="1723" width="5.33203125" style="333" customWidth="1"/>
    <col min="1724" max="1724" width="6.5546875" style="333" customWidth="1"/>
    <col min="1725" max="1725" width="8.6640625" style="333" customWidth="1"/>
    <col min="1726" max="1726" width="12.33203125" style="333" customWidth="1"/>
    <col min="1727" max="1727" width="10.5546875" style="333" customWidth="1"/>
    <col min="1728" max="1728" width="9.88671875" style="333" customWidth="1"/>
    <col min="1729" max="1729" width="9.5546875" style="333" customWidth="1"/>
    <col min="1730" max="1735" width="8.109375" style="333" customWidth="1"/>
    <col min="1736" max="1736" width="9.33203125" style="333" customWidth="1"/>
    <col min="1737" max="1737" width="8" style="333" customWidth="1"/>
    <col min="1738" max="1738" width="8.109375" style="333" customWidth="1"/>
    <col min="1739" max="1739" width="7.44140625" style="333" customWidth="1"/>
    <col min="1740" max="1740" width="7.6640625" style="333" customWidth="1"/>
    <col min="1741" max="1748" width="7.88671875" style="333" hidden="1" customWidth="1"/>
    <col min="1749" max="1749" width="9.109375" style="333" customWidth="1"/>
    <col min="1750" max="1750" width="8.6640625" style="333" customWidth="1"/>
    <col min="1751" max="1751" width="10.6640625" style="333" customWidth="1"/>
    <col min="1752" max="1752" width="25.44140625" style="333" customWidth="1"/>
    <col min="1753" max="1753" width="14.33203125" style="333" customWidth="1"/>
    <col min="1754" max="1754" width="4.5546875" style="333" customWidth="1"/>
    <col min="1755" max="1755" width="9.88671875" style="333" customWidth="1"/>
    <col min="1756" max="1756" width="9.5546875" style="333" customWidth="1"/>
    <col min="1757" max="1976" width="7.88671875" style="333"/>
    <col min="1977" max="1978" width="5.109375" style="333" customWidth="1"/>
    <col min="1979" max="1979" width="5.33203125" style="333" customWidth="1"/>
    <col min="1980" max="1980" width="6.5546875" style="333" customWidth="1"/>
    <col min="1981" max="1981" width="8.6640625" style="333" customWidth="1"/>
    <col min="1982" max="1982" width="12.33203125" style="333" customWidth="1"/>
    <col min="1983" max="1983" width="10.5546875" style="333" customWidth="1"/>
    <col min="1984" max="1984" width="9.88671875" style="333" customWidth="1"/>
    <col min="1985" max="1985" width="9.5546875" style="333" customWidth="1"/>
    <col min="1986" max="1991" width="8.109375" style="333" customWidth="1"/>
    <col min="1992" max="1992" width="9.33203125" style="333" customWidth="1"/>
    <col min="1993" max="1993" width="8" style="333" customWidth="1"/>
    <col min="1994" max="1994" width="8.109375" style="333" customWidth="1"/>
    <col min="1995" max="1995" width="7.44140625" style="333" customWidth="1"/>
    <col min="1996" max="1996" width="7.6640625" style="333" customWidth="1"/>
    <col min="1997" max="2004" width="7.88671875" style="333" hidden="1" customWidth="1"/>
    <col min="2005" max="2005" width="9.109375" style="333" customWidth="1"/>
    <col min="2006" max="2006" width="8.6640625" style="333" customWidth="1"/>
    <col min="2007" max="2007" width="10.6640625" style="333" customWidth="1"/>
    <col min="2008" max="2008" width="25.44140625" style="333" customWidth="1"/>
    <col min="2009" max="2009" width="14.33203125" style="333" customWidth="1"/>
    <col min="2010" max="2010" width="4.5546875" style="333" customWidth="1"/>
    <col min="2011" max="2011" width="9.88671875" style="333" customWidth="1"/>
    <col min="2012" max="2012" width="9.5546875" style="333" customWidth="1"/>
    <col min="2013" max="2232" width="7.88671875" style="333"/>
    <col min="2233" max="2234" width="5.109375" style="333" customWidth="1"/>
    <col min="2235" max="2235" width="5.33203125" style="333" customWidth="1"/>
    <col min="2236" max="2236" width="6.5546875" style="333" customWidth="1"/>
    <col min="2237" max="2237" width="8.6640625" style="333" customWidth="1"/>
    <col min="2238" max="2238" width="12.33203125" style="333" customWidth="1"/>
    <col min="2239" max="2239" width="10.5546875" style="333" customWidth="1"/>
    <col min="2240" max="2240" width="9.88671875" style="333" customWidth="1"/>
    <col min="2241" max="2241" width="9.5546875" style="333" customWidth="1"/>
    <col min="2242" max="2247" width="8.109375" style="333" customWidth="1"/>
    <col min="2248" max="2248" width="9.33203125" style="333" customWidth="1"/>
    <col min="2249" max="2249" width="8" style="333" customWidth="1"/>
    <col min="2250" max="2250" width="8.109375" style="333" customWidth="1"/>
    <col min="2251" max="2251" width="7.44140625" style="333" customWidth="1"/>
    <col min="2252" max="2252" width="7.6640625" style="333" customWidth="1"/>
    <col min="2253" max="2260" width="7.88671875" style="333" hidden="1" customWidth="1"/>
    <col min="2261" max="2261" width="9.109375" style="333" customWidth="1"/>
    <col min="2262" max="2262" width="8.6640625" style="333" customWidth="1"/>
    <col min="2263" max="2263" width="10.6640625" style="333" customWidth="1"/>
    <col min="2264" max="2264" width="25.44140625" style="333" customWidth="1"/>
    <col min="2265" max="2265" width="14.33203125" style="333" customWidth="1"/>
    <col min="2266" max="2266" width="4.5546875" style="333" customWidth="1"/>
    <col min="2267" max="2267" width="9.88671875" style="333" customWidth="1"/>
    <col min="2268" max="2268" width="9.5546875" style="333" customWidth="1"/>
    <col min="2269" max="2488" width="7.88671875" style="333"/>
    <col min="2489" max="2490" width="5.109375" style="333" customWidth="1"/>
    <col min="2491" max="2491" width="5.33203125" style="333" customWidth="1"/>
    <col min="2492" max="2492" width="6.5546875" style="333" customWidth="1"/>
    <col min="2493" max="2493" width="8.6640625" style="333" customWidth="1"/>
    <col min="2494" max="2494" width="12.33203125" style="333" customWidth="1"/>
    <col min="2495" max="2495" width="10.5546875" style="333" customWidth="1"/>
    <col min="2496" max="2496" width="9.88671875" style="333" customWidth="1"/>
    <col min="2497" max="2497" width="9.5546875" style="333" customWidth="1"/>
    <col min="2498" max="2503" width="8.109375" style="333" customWidth="1"/>
    <col min="2504" max="2504" width="9.33203125" style="333" customWidth="1"/>
    <col min="2505" max="2505" width="8" style="333" customWidth="1"/>
    <col min="2506" max="2506" width="8.109375" style="333" customWidth="1"/>
    <col min="2507" max="2507" width="7.44140625" style="333" customWidth="1"/>
    <col min="2508" max="2508" width="7.6640625" style="333" customWidth="1"/>
    <col min="2509" max="2516" width="7.88671875" style="333" hidden="1" customWidth="1"/>
    <col min="2517" max="2517" width="9.109375" style="333" customWidth="1"/>
    <col min="2518" max="2518" width="8.6640625" style="333" customWidth="1"/>
    <col min="2519" max="2519" width="10.6640625" style="333" customWidth="1"/>
    <col min="2520" max="2520" width="25.44140625" style="333" customWidth="1"/>
    <col min="2521" max="2521" width="14.33203125" style="333" customWidth="1"/>
    <col min="2522" max="2522" width="4.5546875" style="333" customWidth="1"/>
    <col min="2523" max="2523" width="9.88671875" style="333" customWidth="1"/>
    <col min="2524" max="2524" width="9.5546875" style="333" customWidth="1"/>
    <col min="2525" max="2744" width="7.88671875" style="333"/>
    <col min="2745" max="2746" width="5.109375" style="333" customWidth="1"/>
    <col min="2747" max="2747" width="5.33203125" style="333" customWidth="1"/>
    <col min="2748" max="2748" width="6.5546875" style="333" customWidth="1"/>
    <col min="2749" max="2749" width="8.6640625" style="333" customWidth="1"/>
    <col min="2750" max="2750" width="12.33203125" style="333" customWidth="1"/>
    <col min="2751" max="2751" width="10.5546875" style="333" customWidth="1"/>
    <col min="2752" max="2752" width="9.88671875" style="333" customWidth="1"/>
    <col min="2753" max="2753" width="9.5546875" style="333" customWidth="1"/>
    <col min="2754" max="2759" width="8.109375" style="333" customWidth="1"/>
    <col min="2760" max="2760" width="9.33203125" style="333" customWidth="1"/>
    <col min="2761" max="2761" width="8" style="333" customWidth="1"/>
    <col min="2762" max="2762" width="8.109375" style="333" customWidth="1"/>
    <col min="2763" max="2763" width="7.44140625" style="333" customWidth="1"/>
    <col min="2764" max="2764" width="7.6640625" style="333" customWidth="1"/>
    <col min="2765" max="2772" width="7.88671875" style="333" hidden="1" customWidth="1"/>
    <col min="2773" max="2773" width="9.109375" style="333" customWidth="1"/>
    <col min="2774" max="2774" width="8.6640625" style="333" customWidth="1"/>
    <col min="2775" max="2775" width="10.6640625" style="333" customWidth="1"/>
    <col min="2776" max="2776" width="25.44140625" style="333" customWidth="1"/>
    <col min="2777" max="2777" width="14.33203125" style="333" customWidth="1"/>
    <col min="2778" max="2778" width="4.5546875" style="333" customWidth="1"/>
    <col min="2779" max="2779" width="9.88671875" style="333" customWidth="1"/>
    <col min="2780" max="2780" width="9.5546875" style="333" customWidth="1"/>
    <col min="2781" max="3000" width="7.88671875" style="333"/>
    <col min="3001" max="3002" width="5.109375" style="333" customWidth="1"/>
    <col min="3003" max="3003" width="5.33203125" style="333" customWidth="1"/>
    <col min="3004" max="3004" width="6.5546875" style="333" customWidth="1"/>
    <col min="3005" max="3005" width="8.6640625" style="333" customWidth="1"/>
    <col min="3006" max="3006" width="12.33203125" style="333" customWidth="1"/>
    <col min="3007" max="3007" width="10.5546875" style="333" customWidth="1"/>
    <col min="3008" max="3008" width="9.88671875" style="333" customWidth="1"/>
    <col min="3009" max="3009" width="9.5546875" style="333" customWidth="1"/>
    <col min="3010" max="3015" width="8.109375" style="333" customWidth="1"/>
    <col min="3016" max="3016" width="9.33203125" style="333" customWidth="1"/>
    <col min="3017" max="3017" width="8" style="333" customWidth="1"/>
    <col min="3018" max="3018" width="8.109375" style="333" customWidth="1"/>
    <col min="3019" max="3019" width="7.44140625" style="333" customWidth="1"/>
    <col min="3020" max="3020" width="7.6640625" style="333" customWidth="1"/>
    <col min="3021" max="3028" width="7.88671875" style="333" hidden="1" customWidth="1"/>
    <col min="3029" max="3029" width="9.109375" style="333" customWidth="1"/>
    <col min="3030" max="3030" width="8.6640625" style="333" customWidth="1"/>
    <col min="3031" max="3031" width="10.6640625" style="333" customWidth="1"/>
    <col min="3032" max="3032" width="25.44140625" style="333" customWidth="1"/>
    <col min="3033" max="3033" width="14.33203125" style="333" customWidth="1"/>
    <col min="3034" max="3034" width="4.5546875" style="333" customWidth="1"/>
    <col min="3035" max="3035" width="9.88671875" style="333" customWidth="1"/>
    <col min="3036" max="3036" width="9.5546875" style="333" customWidth="1"/>
    <col min="3037" max="3256" width="7.88671875" style="333"/>
    <col min="3257" max="3258" width="5.109375" style="333" customWidth="1"/>
    <col min="3259" max="3259" width="5.33203125" style="333" customWidth="1"/>
    <col min="3260" max="3260" width="6.5546875" style="333" customWidth="1"/>
    <col min="3261" max="3261" width="8.6640625" style="333" customWidth="1"/>
    <col min="3262" max="3262" width="12.33203125" style="333" customWidth="1"/>
    <col min="3263" max="3263" width="10.5546875" style="333" customWidth="1"/>
    <col min="3264" max="3264" width="9.88671875" style="333" customWidth="1"/>
    <col min="3265" max="3265" width="9.5546875" style="333" customWidth="1"/>
    <col min="3266" max="3271" width="8.109375" style="333" customWidth="1"/>
    <col min="3272" max="3272" width="9.33203125" style="333" customWidth="1"/>
    <col min="3273" max="3273" width="8" style="333" customWidth="1"/>
    <col min="3274" max="3274" width="8.109375" style="333" customWidth="1"/>
    <col min="3275" max="3275" width="7.44140625" style="333" customWidth="1"/>
    <col min="3276" max="3276" width="7.6640625" style="333" customWidth="1"/>
    <col min="3277" max="3284" width="7.88671875" style="333" hidden="1" customWidth="1"/>
    <col min="3285" max="3285" width="9.109375" style="333" customWidth="1"/>
    <col min="3286" max="3286" width="8.6640625" style="333" customWidth="1"/>
    <col min="3287" max="3287" width="10.6640625" style="333" customWidth="1"/>
    <col min="3288" max="3288" width="25.44140625" style="333" customWidth="1"/>
    <col min="3289" max="3289" width="14.33203125" style="333" customWidth="1"/>
    <col min="3290" max="3290" width="4.5546875" style="333" customWidth="1"/>
    <col min="3291" max="3291" width="9.88671875" style="333" customWidth="1"/>
    <col min="3292" max="3292" width="9.5546875" style="333" customWidth="1"/>
    <col min="3293" max="3512" width="7.88671875" style="333"/>
    <col min="3513" max="3514" width="5.109375" style="333" customWidth="1"/>
    <col min="3515" max="3515" width="5.33203125" style="333" customWidth="1"/>
    <col min="3516" max="3516" width="6.5546875" style="333" customWidth="1"/>
    <col min="3517" max="3517" width="8.6640625" style="333" customWidth="1"/>
    <col min="3518" max="3518" width="12.33203125" style="333" customWidth="1"/>
    <col min="3519" max="3519" width="10.5546875" style="333" customWidth="1"/>
    <col min="3520" max="3520" width="9.88671875" style="333" customWidth="1"/>
    <col min="3521" max="3521" width="9.5546875" style="333" customWidth="1"/>
    <col min="3522" max="3527" width="8.109375" style="333" customWidth="1"/>
    <col min="3528" max="3528" width="9.33203125" style="333" customWidth="1"/>
    <col min="3529" max="3529" width="8" style="333" customWidth="1"/>
    <col min="3530" max="3530" width="8.109375" style="333" customWidth="1"/>
    <col min="3531" max="3531" width="7.44140625" style="333" customWidth="1"/>
    <col min="3532" max="3532" width="7.6640625" style="333" customWidth="1"/>
    <col min="3533" max="3540" width="7.88671875" style="333" hidden="1" customWidth="1"/>
    <col min="3541" max="3541" width="9.109375" style="333" customWidth="1"/>
    <col min="3542" max="3542" width="8.6640625" style="333" customWidth="1"/>
    <col min="3543" max="3543" width="10.6640625" style="333" customWidth="1"/>
    <col min="3544" max="3544" width="25.44140625" style="333" customWidth="1"/>
    <col min="3545" max="3545" width="14.33203125" style="333" customWidth="1"/>
    <col min="3546" max="3546" width="4.5546875" style="333" customWidth="1"/>
    <col min="3547" max="3547" width="9.88671875" style="333" customWidth="1"/>
    <col min="3548" max="3548" width="9.5546875" style="333" customWidth="1"/>
    <col min="3549" max="3768" width="7.88671875" style="333"/>
    <col min="3769" max="3770" width="5.109375" style="333" customWidth="1"/>
    <col min="3771" max="3771" width="5.33203125" style="333" customWidth="1"/>
    <col min="3772" max="3772" width="6.5546875" style="333" customWidth="1"/>
    <col min="3773" max="3773" width="8.6640625" style="333" customWidth="1"/>
    <col min="3774" max="3774" width="12.33203125" style="333" customWidth="1"/>
    <col min="3775" max="3775" width="10.5546875" style="333" customWidth="1"/>
    <col min="3776" max="3776" width="9.88671875" style="333" customWidth="1"/>
    <col min="3777" max="3777" width="9.5546875" style="333" customWidth="1"/>
    <col min="3778" max="3783" width="8.109375" style="333" customWidth="1"/>
    <col min="3784" max="3784" width="9.33203125" style="333" customWidth="1"/>
    <col min="3785" max="3785" width="8" style="333" customWidth="1"/>
    <col min="3786" max="3786" width="8.109375" style="333" customWidth="1"/>
    <col min="3787" max="3787" width="7.44140625" style="333" customWidth="1"/>
    <col min="3788" max="3788" width="7.6640625" style="333" customWidth="1"/>
    <col min="3789" max="3796" width="7.88671875" style="333" hidden="1" customWidth="1"/>
    <col min="3797" max="3797" width="9.109375" style="333" customWidth="1"/>
    <col min="3798" max="3798" width="8.6640625" style="333" customWidth="1"/>
    <col min="3799" max="3799" width="10.6640625" style="333" customWidth="1"/>
    <col min="3800" max="3800" width="25.44140625" style="333" customWidth="1"/>
    <col min="3801" max="3801" width="14.33203125" style="333" customWidth="1"/>
    <col min="3802" max="3802" width="4.5546875" style="333" customWidth="1"/>
    <col min="3803" max="3803" width="9.88671875" style="333" customWidth="1"/>
    <col min="3804" max="3804" width="9.5546875" style="333" customWidth="1"/>
    <col min="3805" max="4024" width="7.88671875" style="333"/>
    <col min="4025" max="4026" width="5.109375" style="333" customWidth="1"/>
    <col min="4027" max="4027" width="5.33203125" style="333" customWidth="1"/>
    <col min="4028" max="4028" width="6.5546875" style="333" customWidth="1"/>
    <col min="4029" max="4029" width="8.6640625" style="333" customWidth="1"/>
    <col min="4030" max="4030" width="12.33203125" style="333" customWidth="1"/>
    <col min="4031" max="4031" width="10.5546875" style="333" customWidth="1"/>
    <col min="4032" max="4032" width="9.88671875" style="333" customWidth="1"/>
    <col min="4033" max="4033" width="9.5546875" style="333" customWidth="1"/>
    <col min="4034" max="4039" width="8.109375" style="333" customWidth="1"/>
    <col min="4040" max="4040" width="9.33203125" style="333" customWidth="1"/>
    <col min="4041" max="4041" width="8" style="333" customWidth="1"/>
    <col min="4042" max="4042" width="8.109375" style="333" customWidth="1"/>
    <col min="4043" max="4043" width="7.44140625" style="333" customWidth="1"/>
    <col min="4044" max="4044" width="7.6640625" style="333" customWidth="1"/>
    <col min="4045" max="4052" width="7.88671875" style="333" hidden="1" customWidth="1"/>
    <col min="4053" max="4053" width="9.109375" style="333" customWidth="1"/>
    <col min="4054" max="4054" width="8.6640625" style="333" customWidth="1"/>
    <col min="4055" max="4055" width="10.6640625" style="333" customWidth="1"/>
    <col min="4056" max="4056" width="25.44140625" style="333" customWidth="1"/>
    <col min="4057" max="4057" width="14.33203125" style="333" customWidth="1"/>
    <col min="4058" max="4058" width="4.5546875" style="333" customWidth="1"/>
    <col min="4059" max="4059" width="9.88671875" style="333" customWidth="1"/>
    <col min="4060" max="4060" width="9.5546875" style="333" customWidth="1"/>
    <col min="4061" max="4280" width="7.88671875" style="333"/>
    <col min="4281" max="4282" width="5.109375" style="333" customWidth="1"/>
    <col min="4283" max="4283" width="5.33203125" style="333" customWidth="1"/>
    <col min="4284" max="4284" width="6.5546875" style="333" customWidth="1"/>
    <col min="4285" max="4285" width="8.6640625" style="333" customWidth="1"/>
    <col min="4286" max="4286" width="12.33203125" style="333" customWidth="1"/>
    <col min="4287" max="4287" width="10.5546875" style="333" customWidth="1"/>
    <col min="4288" max="4288" width="9.88671875" style="333" customWidth="1"/>
    <col min="4289" max="4289" width="9.5546875" style="333" customWidth="1"/>
    <col min="4290" max="4295" width="8.109375" style="333" customWidth="1"/>
    <col min="4296" max="4296" width="9.33203125" style="333" customWidth="1"/>
    <col min="4297" max="4297" width="8" style="333" customWidth="1"/>
    <col min="4298" max="4298" width="8.109375" style="333" customWidth="1"/>
    <col min="4299" max="4299" width="7.44140625" style="333" customWidth="1"/>
    <col min="4300" max="4300" width="7.6640625" style="333" customWidth="1"/>
    <col min="4301" max="4308" width="7.88671875" style="333" hidden="1" customWidth="1"/>
    <col min="4309" max="4309" width="9.109375" style="333" customWidth="1"/>
    <col min="4310" max="4310" width="8.6640625" style="333" customWidth="1"/>
    <col min="4311" max="4311" width="10.6640625" style="333" customWidth="1"/>
    <col min="4312" max="4312" width="25.44140625" style="333" customWidth="1"/>
    <col min="4313" max="4313" width="14.33203125" style="333" customWidth="1"/>
    <col min="4314" max="4314" width="4.5546875" style="333" customWidth="1"/>
    <col min="4315" max="4315" width="9.88671875" style="333" customWidth="1"/>
    <col min="4316" max="4316" width="9.5546875" style="333" customWidth="1"/>
    <col min="4317" max="4536" width="7.88671875" style="333"/>
    <col min="4537" max="4538" width="5.109375" style="333" customWidth="1"/>
    <col min="4539" max="4539" width="5.33203125" style="333" customWidth="1"/>
    <col min="4540" max="4540" width="6.5546875" style="333" customWidth="1"/>
    <col min="4541" max="4541" width="8.6640625" style="333" customWidth="1"/>
    <col min="4542" max="4542" width="12.33203125" style="333" customWidth="1"/>
    <col min="4543" max="4543" width="10.5546875" style="333" customWidth="1"/>
    <col min="4544" max="4544" width="9.88671875" style="333" customWidth="1"/>
    <col min="4545" max="4545" width="9.5546875" style="333" customWidth="1"/>
    <col min="4546" max="4551" width="8.109375" style="333" customWidth="1"/>
    <col min="4552" max="4552" width="9.33203125" style="333" customWidth="1"/>
    <col min="4553" max="4553" width="8" style="333" customWidth="1"/>
    <col min="4554" max="4554" width="8.109375" style="333" customWidth="1"/>
    <col min="4555" max="4555" width="7.44140625" style="333" customWidth="1"/>
    <col min="4556" max="4556" width="7.6640625" style="333" customWidth="1"/>
    <col min="4557" max="4564" width="7.88671875" style="333" hidden="1" customWidth="1"/>
    <col min="4565" max="4565" width="9.109375" style="333" customWidth="1"/>
    <col min="4566" max="4566" width="8.6640625" style="333" customWidth="1"/>
    <col min="4567" max="4567" width="10.6640625" style="333" customWidth="1"/>
    <col min="4568" max="4568" width="25.44140625" style="333" customWidth="1"/>
    <col min="4569" max="4569" width="14.33203125" style="333" customWidth="1"/>
    <col min="4570" max="4570" width="4.5546875" style="333" customWidth="1"/>
    <col min="4571" max="4571" width="9.88671875" style="333" customWidth="1"/>
    <col min="4572" max="4572" width="9.5546875" style="333" customWidth="1"/>
    <col min="4573" max="4792" width="7.88671875" style="333"/>
    <col min="4793" max="4794" width="5.109375" style="333" customWidth="1"/>
    <col min="4795" max="4795" width="5.33203125" style="333" customWidth="1"/>
    <col min="4796" max="4796" width="6.5546875" style="333" customWidth="1"/>
    <col min="4797" max="4797" width="8.6640625" style="333" customWidth="1"/>
    <col min="4798" max="4798" width="12.33203125" style="333" customWidth="1"/>
    <col min="4799" max="4799" width="10.5546875" style="333" customWidth="1"/>
    <col min="4800" max="4800" width="9.88671875" style="333" customWidth="1"/>
    <col min="4801" max="4801" width="9.5546875" style="333" customWidth="1"/>
    <col min="4802" max="4807" width="8.109375" style="333" customWidth="1"/>
    <col min="4808" max="4808" width="9.33203125" style="333" customWidth="1"/>
    <col min="4809" max="4809" width="8" style="333" customWidth="1"/>
    <col min="4810" max="4810" width="8.109375" style="333" customWidth="1"/>
    <col min="4811" max="4811" width="7.44140625" style="333" customWidth="1"/>
    <col min="4812" max="4812" width="7.6640625" style="333" customWidth="1"/>
    <col min="4813" max="4820" width="7.88671875" style="333" hidden="1" customWidth="1"/>
    <col min="4821" max="4821" width="9.109375" style="333" customWidth="1"/>
    <col min="4822" max="4822" width="8.6640625" style="333" customWidth="1"/>
    <col min="4823" max="4823" width="10.6640625" style="333" customWidth="1"/>
    <col min="4824" max="4824" width="25.44140625" style="333" customWidth="1"/>
    <col min="4825" max="4825" width="14.33203125" style="333" customWidth="1"/>
    <col min="4826" max="4826" width="4.5546875" style="333" customWidth="1"/>
    <col min="4827" max="4827" width="9.88671875" style="333" customWidth="1"/>
    <col min="4828" max="4828" width="9.5546875" style="333" customWidth="1"/>
    <col min="4829" max="5048" width="7.88671875" style="333"/>
    <col min="5049" max="5050" width="5.109375" style="333" customWidth="1"/>
    <col min="5051" max="5051" width="5.33203125" style="333" customWidth="1"/>
    <col min="5052" max="5052" width="6.5546875" style="333" customWidth="1"/>
    <col min="5053" max="5053" width="8.6640625" style="333" customWidth="1"/>
    <col min="5054" max="5054" width="12.33203125" style="333" customWidth="1"/>
    <col min="5055" max="5055" width="10.5546875" style="333" customWidth="1"/>
    <col min="5056" max="5056" width="9.88671875" style="333" customWidth="1"/>
    <col min="5057" max="5057" width="9.5546875" style="333" customWidth="1"/>
    <col min="5058" max="5063" width="8.109375" style="333" customWidth="1"/>
    <col min="5064" max="5064" width="9.33203125" style="333" customWidth="1"/>
    <col min="5065" max="5065" width="8" style="333" customWidth="1"/>
    <col min="5066" max="5066" width="8.109375" style="333" customWidth="1"/>
    <col min="5067" max="5067" width="7.44140625" style="333" customWidth="1"/>
    <col min="5068" max="5068" width="7.6640625" style="333" customWidth="1"/>
    <col min="5069" max="5076" width="7.88671875" style="333" hidden="1" customWidth="1"/>
    <col min="5077" max="5077" width="9.109375" style="333" customWidth="1"/>
    <col min="5078" max="5078" width="8.6640625" style="333" customWidth="1"/>
    <col min="5079" max="5079" width="10.6640625" style="333" customWidth="1"/>
    <col min="5080" max="5080" width="25.44140625" style="333" customWidth="1"/>
    <col min="5081" max="5081" width="14.33203125" style="333" customWidth="1"/>
    <col min="5082" max="5082" width="4.5546875" style="333" customWidth="1"/>
    <col min="5083" max="5083" width="9.88671875" style="333" customWidth="1"/>
    <col min="5084" max="5084" width="9.5546875" style="333" customWidth="1"/>
    <col min="5085" max="5304" width="7.88671875" style="333"/>
    <col min="5305" max="5306" width="5.109375" style="333" customWidth="1"/>
    <col min="5307" max="5307" width="5.33203125" style="333" customWidth="1"/>
    <col min="5308" max="5308" width="6.5546875" style="333" customWidth="1"/>
    <col min="5309" max="5309" width="8.6640625" style="333" customWidth="1"/>
    <col min="5310" max="5310" width="12.33203125" style="333" customWidth="1"/>
    <col min="5311" max="5311" width="10.5546875" style="333" customWidth="1"/>
    <col min="5312" max="5312" width="9.88671875" style="333" customWidth="1"/>
    <col min="5313" max="5313" width="9.5546875" style="333" customWidth="1"/>
    <col min="5314" max="5319" width="8.109375" style="333" customWidth="1"/>
    <col min="5320" max="5320" width="9.33203125" style="333" customWidth="1"/>
    <col min="5321" max="5321" width="8" style="333" customWidth="1"/>
    <col min="5322" max="5322" width="8.109375" style="333" customWidth="1"/>
    <col min="5323" max="5323" width="7.44140625" style="333" customWidth="1"/>
    <col min="5324" max="5324" width="7.6640625" style="333" customWidth="1"/>
    <col min="5325" max="5332" width="7.88671875" style="333" hidden="1" customWidth="1"/>
    <col min="5333" max="5333" width="9.109375" style="333" customWidth="1"/>
    <col min="5334" max="5334" width="8.6640625" style="333" customWidth="1"/>
    <col min="5335" max="5335" width="10.6640625" style="333" customWidth="1"/>
    <col min="5336" max="5336" width="25.44140625" style="333" customWidth="1"/>
    <col min="5337" max="5337" width="14.33203125" style="333" customWidth="1"/>
    <col min="5338" max="5338" width="4.5546875" style="333" customWidth="1"/>
    <col min="5339" max="5339" width="9.88671875" style="333" customWidth="1"/>
    <col min="5340" max="5340" width="9.5546875" style="333" customWidth="1"/>
    <col min="5341" max="5560" width="7.88671875" style="333"/>
    <col min="5561" max="5562" width="5.109375" style="333" customWidth="1"/>
    <col min="5563" max="5563" width="5.33203125" style="333" customWidth="1"/>
    <col min="5564" max="5564" width="6.5546875" style="333" customWidth="1"/>
    <col min="5565" max="5565" width="8.6640625" style="333" customWidth="1"/>
    <col min="5566" max="5566" width="12.33203125" style="333" customWidth="1"/>
    <col min="5567" max="5567" width="10.5546875" style="333" customWidth="1"/>
    <col min="5568" max="5568" width="9.88671875" style="333" customWidth="1"/>
    <col min="5569" max="5569" width="9.5546875" style="333" customWidth="1"/>
    <col min="5570" max="5575" width="8.109375" style="333" customWidth="1"/>
    <col min="5576" max="5576" width="9.33203125" style="333" customWidth="1"/>
    <col min="5577" max="5577" width="8" style="333" customWidth="1"/>
    <col min="5578" max="5578" width="8.109375" style="333" customWidth="1"/>
    <col min="5579" max="5579" width="7.44140625" style="333" customWidth="1"/>
    <col min="5580" max="5580" width="7.6640625" style="333" customWidth="1"/>
    <col min="5581" max="5588" width="7.88671875" style="333" hidden="1" customWidth="1"/>
    <col min="5589" max="5589" width="9.109375" style="333" customWidth="1"/>
    <col min="5590" max="5590" width="8.6640625" style="333" customWidth="1"/>
    <col min="5591" max="5591" width="10.6640625" style="333" customWidth="1"/>
    <col min="5592" max="5592" width="25.44140625" style="333" customWidth="1"/>
    <col min="5593" max="5593" width="14.33203125" style="333" customWidth="1"/>
    <col min="5594" max="5594" width="4.5546875" style="333" customWidth="1"/>
    <col min="5595" max="5595" width="9.88671875" style="333" customWidth="1"/>
    <col min="5596" max="5596" width="9.5546875" style="333" customWidth="1"/>
    <col min="5597" max="5816" width="7.88671875" style="333"/>
    <col min="5817" max="5818" width="5.109375" style="333" customWidth="1"/>
    <col min="5819" max="5819" width="5.33203125" style="333" customWidth="1"/>
    <col min="5820" max="5820" width="6.5546875" style="333" customWidth="1"/>
    <col min="5821" max="5821" width="8.6640625" style="333" customWidth="1"/>
    <col min="5822" max="5822" width="12.33203125" style="333" customWidth="1"/>
    <col min="5823" max="5823" width="10.5546875" style="333" customWidth="1"/>
    <col min="5824" max="5824" width="9.88671875" style="333" customWidth="1"/>
    <col min="5825" max="5825" width="9.5546875" style="333" customWidth="1"/>
    <col min="5826" max="5831" width="8.109375" style="333" customWidth="1"/>
    <col min="5832" max="5832" width="9.33203125" style="333" customWidth="1"/>
    <col min="5833" max="5833" width="8" style="333" customWidth="1"/>
    <col min="5834" max="5834" width="8.109375" style="333" customWidth="1"/>
    <col min="5835" max="5835" width="7.44140625" style="333" customWidth="1"/>
    <col min="5836" max="5836" width="7.6640625" style="333" customWidth="1"/>
    <col min="5837" max="5844" width="7.88671875" style="333" hidden="1" customWidth="1"/>
    <col min="5845" max="5845" width="9.109375" style="333" customWidth="1"/>
    <col min="5846" max="5846" width="8.6640625" style="333" customWidth="1"/>
    <col min="5847" max="5847" width="10.6640625" style="333" customWidth="1"/>
    <col min="5848" max="5848" width="25.44140625" style="333" customWidth="1"/>
    <col min="5849" max="5849" width="14.33203125" style="333" customWidth="1"/>
    <col min="5850" max="5850" width="4.5546875" style="333" customWidth="1"/>
    <col min="5851" max="5851" width="9.88671875" style="333" customWidth="1"/>
    <col min="5852" max="5852" width="9.5546875" style="333" customWidth="1"/>
    <col min="5853" max="6072" width="7.88671875" style="333"/>
    <col min="6073" max="6074" width="5.109375" style="333" customWidth="1"/>
    <col min="6075" max="6075" width="5.33203125" style="333" customWidth="1"/>
    <col min="6076" max="6076" width="6.5546875" style="333" customWidth="1"/>
    <col min="6077" max="6077" width="8.6640625" style="333" customWidth="1"/>
    <col min="6078" max="6078" width="12.33203125" style="333" customWidth="1"/>
    <col min="6079" max="6079" width="10.5546875" style="333" customWidth="1"/>
    <col min="6080" max="6080" width="9.88671875" style="333" customWidth="1"/>
    <col min="6081" max="6081" width="9.5546875" style="333" customWidth="1"/>
    <col min="6082" max="6087" width="8.109375" style="333" customWidth="1"/>
    <col min="6088" max="6088" width="9.33203125" style="333" customWidth="1"/>
    <col min="6089" max="6089" width="8" style="333" customWidth="1"/>
    <col min="6090" max="6090" width="8.109375" style="333" customWidth="1"/>
    <col min="6091" max="6091" width="7.44140625" style="333" customWidth="1"/>
    <col min="6092" max="6092" width="7.6640625" style="333" customWidth="1"/>
    <col min="6093" max="6100" width="7.88671875" style="333" hidden="1" customWidth="1"/>
    <col min="6101" max="6101" width="9.109375" style="333" customWidth="1"/>
    <col min="6102" max="6102" width="8.6640625" style="333" customWidth="1"/>
    <col min="6103" max="6103" width="10.6640625" style="333" customWidth="1"/>
    <col min="6104" max="6104" width="25.44140625" style="333" customWidth="1"/>
    <col min="6105" max="6105" width="14.33203125" style="333" customWidth="1"/>
    <col min="6106" max="6106" width="4.5546875" style="333" customWidth="1"/>
    <col min="6107" max="6107" width="9.88671875" style="333" customWidth="1"/>
    <col min="6108" max="6108" width="9.5546875" style="333" customWidth="1"/>
    <col min="6109" max="6328" width="7.88671875" style="333"/>
    <col min="6329" max="6330" width="5.109375" style="333" customWidth="1"/>
    <col min="6331" max="6331" width="5.33203125" style="333" customWidth="1"/>
    <col min="6332" max="6332" width="6.5546875" style="333" customWidth="1"/>
    <col min="6333" max="6333" width="8.6640625" style="333" customWidth="1"/>
    <col min="6334" max="6334" width="12.33203125" style="333" customWidth="1"/>
    <col min="6335" max="6335" width="10.5546875" style="333" customWidth="1"/>
    <col min="6336" max="6336" width="9.88671875" style="333" customWidth="1"/>
    <col min="6337" max="6337" width="9.5546875" style="333" customWidth="1"/>
    <col min="6338" max="6343" width="8.109375" style="333" customWidth="1"/>
    <col min="6344" max="6344" width="9.33203125" style="333" customWidth="1"/>
    <col min="6345" max="6345" width="8" style="333" customWidth="1"/>
    <col min="6346" max="6346" width="8.109375" style="333" customWidth="1"/>
    <col min="6347" max="6347" width="7.44140625" style="333" customWidth="1"/>
    <col min="6348" max="6348" width="7.6640625" style="333" customWidth="1"/>
    <col min="6349" max="6356" width="7.88671875" style="333" hidden="1" customWidth="1"/>
    <col min="6357" max="6357" width="9.109375" style="333" customWidth="1"/>
    <col min="6358" max="6358" width="8.6640625" style="333" customWidth="1"/>
    <col min="6359" max="6359" width="10.6640625" style="333" customWidth="1"/>
    <col min="6360" max="6360" width="25.44140625" style="333" customWidth="1"/>
    <col min="6361" max="6361" width="14.33203125" style="333" customWidth="1"/>
    <col min="6362" max="6362" width="4.5546875" style="333" customWidth="1"/>
    <col min="6363" max="6363" width="9.88671875" style="333" customWidth="1"/>
    <col min="6364" max="6364" width="9.5546875" style="333" customWidth="1"/>
    <col min="6365" max="6584" width="7.88671875" style="333"/>
    <col min="6585" max="6586" width="5.109375" style="333" customWidth="1"/>
    <col min="6587" max="6587" width="5.33203125" style="333" customWidth="1"/>
    <col min="6588" max="6588" width="6.5546875" style="333" customWidth="1"/>
    <col min="6589" max="6589" width="8.6640625" style="333" customWidth="1"/>
    <col min="6590" max="6590" width="12.33203125" style="333" customWidth="1"/>
    <col min="6591" max="6591" width="10.5546875" style="333" customWidth="1"/>
    <col min="6592" max="6592" width="9.88671875" style="333" customWidth="1"/>
    <col min="6593" max="6593" width="9.5546875" style="333" customWidth="1"/>
    <col min="6594" max="6599" width="8.109375" style="333" customWidth="1"/>
    <col min="6600" max="6600" width="9.33203125" style="333" customWidth="1"/>
    <col min="6601" max="6601" width="8" style="333" customWidth="1"/>
    <col min="6602" max="6602" width="8.109375" style="333" customWidth="1"/>
    <col min="6603" max="6603" width="7.44140625" style="333" customWidth="1"/>
    <col min="6604" max="6604" width="7.6640625" style="333" customWidth="1"/>
    <col min="6605" max="6612" width="7.88671875" style="333" hidden="1" customWidth="1"/>
    <col min="6613" max="6613" width="9.109375" style="333" customWidth="1"/>
    <col min="6614" max="6614" width="8.6640625" style="333" customWidth="1"/>
    <col min="6615" max="6615" width="10.6640625" style="333" customWidth="1"/>
    <col min="6616" max="6616" width="25.44140625" style="333" customWidth="1"/>
    <col min="6617" max="6617" width="14.33203125" style="333" customWidth="1"/>
    <col min="6618" max="6618" width="4.5546875" style="333" customWidth="1"/>
    <col min="6619" max="6619" width="9.88671875" style="333" customWidth="1"/>
    <col min="6620" max="6620" width="9.5546875" style="333" customWidth="1"/>
    <col min="6621" max="6840" width="7.88671875" style="333"/>
    <col min="6841" max="6842" width="5.109375" style="333" customWidth="1"/>
    <col min="6843" max="6843" width="5.33203125" style="333" customWidth="1"/>
    <col min="6844" max="6844" width="6.5546875" style="333" customWidth="1"/>
    <col min="6845" max="6845" width="8.6640625" style="333" customWidth="1"/>
    <col min="6846" max="6846" width="12.33203125" style="333" customWidth="1"/>
    <col min="6847" max="6847" width="10.5546875" style="333" customWidth="1"/>
    <col min="6848" max="6848" width="9.88671875" style="333" customWidth="1"/>
    <col min="6849" max="6849" width="9.5546875" style="333" customWidth="1"/>
    <col min="6850" max="6855" width="8.109375" style="333" customWidth="1"/>
    <col min="6856" max="6856" width="9.33203125" style="333" customWidth="1"/>
    <col min="6857" max="6857" width="8" style="333" customWidth="1"/>
    <col min="6858" max="6858" width="8.109375" style="333" customWidth="1"/>
    <col min="6859" max="6859" width="7.44140625" style="333" customWidth="1"/>
    <col min="6860" max="6860" width="7.6640625" style="333" customWidth="1"/>
    <col min="6861" max="6868" width="7.88671875" style="333" hidden="1" customWidth="1"/>
    <col min="6869" max="6869" width="9.109375" style="333" customWidth="1"/>
    <col min="6870" max="6870" width="8.6640625" style="333" customWidth="1"/>
    <col min="6871" max="6871" width="10.6640625" style="333" customWidth="1"/>
    <col min="6872" max="6872" width="25.44140625" style="333" customWidth="1"/>
    <col min="6873" max="6873" width="14.33203125" style="333" customWidth="1"/>
    <col min="6874" max="6874" width="4.5546875" style="333" customWidth="1"/>
    <col min="6875" max="6875" width="9.88671875" style="333" customWidth="1"/>
    <col min="6876" max="6876" width="9.5546875" style="333" customWidth="1"/>
    <col min="6877" max="7096" width="7.88671875" style="333"/>
    <col min="7097" max="7098" width="5.109375" style="333" customWidth="1"/>
    <col min="7099" max="7099" width="5.33203125" style="333" customWidth="1"/>
    <col min="7100" max="7100" width="6.5546875" style="333" customWidth="1"/>
    <col min="7101" max="7101" width="8.6640625" style="333" customWidth="1"/>
    <col min="7102" max="7102" width="12.33203125" style="333" customWidth="1"/>
    <col min="7103" max="7103" width="10.5546875" style="333" customWidth="1"/>
    <col min="7104" max="7104" width="9.88671875" style="333" customWidth="1"/>
    <col min="7105" max="7105" width="9.5546875" style="333" customWidth="1"/>
    <col min="7106" max="7111" width="8.109375" style="333" customWidth="1"/>
    <col min="7112" max="7112" width="9.33203125" style="333" customWidth="1"/>
    <col min="7113" max="7113" width="8" style="333" customWidth="1"/>
    <col min="7114" max="7114" width="8.109375" style="333" customWidth="1"/>
    <col min="7115" max="7115" width="7.44140625" style="333" customWidth="1"/>
    <col min="7116" max="7116" width="7.6640625" style="333" customWidth="1"/>
    <col min="7117" max="7124" width="7.88671875" style="333" hidden="1" customWidth="1"/>
    <col min="7125" max="7125" width="9.109375" style="333" customWidth="1"/>
    <col min="7126" max="7126" width="8.6640625" style="333" customWidth="1"/>
    <col min="7127" max="7127" width="10.6640625" style="333" customWidth="1"/>
    <col min="7128" max="7128" width="25.44140625" style="333" customWidth="1"/>
    <col min="7129" max="7129" width="14.33203125" style="333" customWidth="1"/>
    <col min="7130" max="7130" width="4.5546875" style="333" customWidth="1"/>
    <col min="7131" max="7131" width="9.88671875" style="333" customWidth="1"/>
    <col min="7132" max="7132" width="9.5546875" style="333" customWidth="1"/>
    <col min="7133" max="7352" width="7.88671875" style="333"/>
    <col min="7353" max="7354" width="5.109375" style="333" customWidth="1"/>
    <col min="7355" max="7355" width="5.33203125" style="333" customWidth="1"/>
    <col min="7356" max="7356" width="6.5546875" style="333" customWidth="1"/>
    <col min="7357" max="7357" width="8.6640625" style="333" customWidth="1"/>
    <col min="7358" max="7358" width="12.33203125" style="333" customWidth="1"/>
    <col min="7359" max="7359" width="10.5546875" style="333" customWidth="1"/>
    <col min="7360" max="7360" width="9.88671875" style="333" customWidth="1"/>
    <col min="7361" max="7361" width="9.5546875" style="333" customWidth="1"/>
    <col min="7362" max="7367" width="8.109375" style="333" customWidth="1"/>
    <col min="7368" max="7368" width="9.33203125" style="333" customWidth="1"/>
    <col min="7369" max="7369" width="8" style="333" customWidth="1"/>
    <col min="7370" max="7370" width="8.109375" style="333" customWidth="1"/>
    <col min="7371" max="7371" width="7.44140625" style="333" customWidth="1"/>
    <col min="7372" max="7372" width="7.6640625" style="333" customWidth="1"/>
    <col min="7373" max="7380" width="7.88671875" style="333" hidden="1" customWidth="1"/>
    <col min="7381" max="7381" width="9.109375" style="333" customWidth="1"/>
    <col min="7382" max="7382" width="8.6640625" style="333" customWidth="1"/>
    <col min="7383" max="7383" width="10.6640625" style="333" customWidth="1"/>
    <col min="7384" max="7384" width="25.44140625" style="333" customWidth="1"/>
    <col min="7385" max="7385" width="14.33203125" style="333" customWidth="1"/>
    <col min="7386" max="7386" width="4.5546875" style="333" customWidth="1"/>
    <col min="7387" max="7387" width="9.88671875" style="333" customWidth="1"/>
    <col min="7388" max="7388" width="9.5546875" style="333" customWidth="1"/>
    <col min="7389" max="7608" width="7.88671875" style="333"/>
    <col min="7609" max="7610" width="5.109375" style="333" customWidth="1"/>
    <col min="7611" max="7611" width="5.33203125" style="333" customWidth="1"/>
    <col min="7612" max="7612" width="6.5546875" style="333" customWidth="1"/>
    <col min="7613" max="7613" width="8.6640625" style="333" customWidth="1"/>
    <col min="7614" max="7614" width="12.33203125" style="333" customWidth="1"/>
    <col min="7615" max="7615" width="10.5546875" style="333" customWidth="1"/>
    <col min="7616" max="7616" width="9.88671875" style="333" customWidth="1"/>
    <col min="7617" max="7617" width="9.5546875" style="333" customWidth="1"/>
    <col min="7618" max="7623" width="8.109375" style="333" customWidth="1"/>
    <col min="7624" max="7624" width="9.33203125" style="333" customWidth="1"/>
    <col min="7625" max="7625" width="8" style="333" customWidth="1"/>
    <col min="7626" max="7626" width="8.109375" style="333" customWidth="1"/>
    <col min="7627" max="7627" width="7.44140625" style="333" customWidth="1"/>
    <col min="7628" max="7628" width="7.6640625" style="333" customWidth="1"/>
    <col min="7629" max="7636" width="7.88671875" style="333" hidden="1" customWidth="1"/>
    <col min="7637" max="7637" width="9.109375" style="333" customWidth="1"/>
    <col min="7638" max="7638" width="8.6640625" style="333" customWidth="1"/>
    <col min="7639" max="7639" width="10.6640625" style="333" customWidth="1"/>
    <col min="7640" max="7640" width="25.44140625" style="333" customWidth="1"/>
    <col min="7641" max="7641" width="14.33203125" style="333" customWidth="1"/>
    <col min="7642" max="7642" width="4.5546875" style="333" customWidth="1"/>
    <col min="7643" max="7643" width="9.88671875" style="333" customWidth="1"/>
    <col min="7644" max="7644" width="9.5546875" style="333" customWidth="1"/>
    <col min="7645" max="7864" width="7.88671875" style="333"/>
    <col min="7865" max="7866" width="5.109375" style="333" customWidth="1"/>
    <col min="7867" max="7867" width="5.33203125" style="333" customWidth="1"/>
    <col min="7868" max="7868" width="6.5546875" style="333" customWidth="1"/>
    <col min="7869" max="7869" width="8.6640625" style="333" customWidth="1"/>
    <col min="7870" max="7870" width="12.33203125" style="333" customWidth="1"/>
    <col min="7871" max="7871" width="10.5546875" style="333" customWidth="1"/>
    <col min="7872" max="7872" width="9.88671875" style="333" customWidth="1"/>
    <col min="7873" max="7873" width="9.5546875" style="333" customWidth="1"/>
    <col min="7874" max="7879" width="8.109375" style="333" customWidth="1"/>
    <col min="7880" max="7880" width="9.33203125" style="333" customWidth="1"/>
    <col min="7881" max="7881" width="8" style="333" customWidth="1"/>
    <col min="7882" max="7882" width="8.109375" style="333" customWidth="1"/>
    <col min="7883" max="7883" width="7.44140625" style="333" customWidth="1"/>
    <col min="7884" max="7884" width="7.6640625" style="333" customWidth="1"/>
    <col min="7885" max="7892" width="7.88671875" style="333" hidden="1" customWidth="1"/>
    <col min="7893" max="7893" width="9.109375" style="333" customWidth="1"/>
    <col min="7894" max="7894" width="8.6640625" style="333" customWidth="1"/>
    <col min="7895" max="7895" width="10.6640625" style="333" customWidth="1"/>
    <col min="7896" max="7896" width="25.44140625" style="333" customWidth="1"/>
    <col min="7897" max="7897" width="14.33203125" style="333" customWidth="1"/>
    <col min="7898" max="7898" width="4.5546875" style="333" customWidth="1"/>
    <col min="7899" max="7899" width="9.88671875" style="333" customWidth="1"/>
    <col min="7900" max="7900" width="9.5546875" style="333" customWidth="1"/>
    <col min="7901" max="8120" width="7.88671875" style="333"/>
    <col min="8121" max="8122" width="5.109375" style="333" customWidth="1"/>
    <col min="8123" max="8123" width="5.33203125" style="333" customWidth="1"/>
    <col min="8124" max="8124" width="6.5546875" style="333" customWidth="1"/>
    <col min="8125" max="8125" width="8.6640625" style="333" customWidth="1"/>
    <col min="8126" max="8126" width="12.33203125" style="333" customWidth="1"/>
    <col min="8127" max="8127" width="10.5546875" style="333" customWidth="1"/>
    <col min="8128" max="8128" width="9.88671875" style="333" customWidth="1"/>
    <col min="8129" max="8129" width="9.5546875" style="333" customWidth="1"/>
    <col min="8130" max="8135" width="8.109375" style="333" customWidth="1"/>
    <col min="8136" max="8136" width="9.33203125" style="333" customWidth="1"/>
    <col min="8137" max="8137" width="8" style="333" customWidth="1"/>
    <col min="8138" max="8138" width="8.109375" style="333" customWidth="1"/>
    <col min="8139" max="8139" width="7.44140625" style="333" customWidth="1"/>
    <col min="8140" max="8140" width="7.6640625" style="333" customWidth="1"/>
    <col min="8141" max="8148" width="7.88671875" style="333" hidden="1" customWidth="1"/>
    <col min="8149" max="8149" width="9.109375" style="333" customWidth="1"/>
    <col min="8150" max="8150" width="8.6640625" style="333" customWidth="1"/>
    <col min="8151" max="8151" width="10.6640625" style="333" customWidth="1"/>
    <col min="8152" max="8152" width="25.44140625" style="333" customWidth="1"/>
    <col min="8153" max="8153" width="14.33203125" style="333" customWidth="1"/>
    <col min="8154" max="8154" width="4.5546875" style="333" customWidth="1"/>
    <col min="8155" max="8155" width="9.88671875" style="333" customWidth="1"/>
    <col min="8156" max="8156" width="9.5546875" style="333" customWidth="1"/>
    <col min="8157" max="8376" width="7.88671875" style="333"/>
    <col min="8377" max="8378" width="5.109375" style="333" customWidth="1"/>
    <col min="8379" max="8379" width="5.33203125" style="333" customWidth="1"/>
    <col min="8380" max="8380" width="6.5546875" style="333" customWidth="1"/>
    <col min="8381" max="8381" width="8.6640625" style="333" customWidth="1"/>
    <col min="8382" max="8382" width="12.33203125" style="333" customWidth="1"/>
    <col min="8383" max="8383" width="10.5546875" style="333" customWidth="1"/>
    <col min="8384" max="8384" width="9.88671875" style="333" customWidth="1"/>
    <col min="8385" max="8385" width="9.5546875" style="333" customWidth="1"/>
    <col min="8386" max="8391" width="8.109375" style="333" customWidth="1"/>
    <col min="8392" max="8392" width="9.33203125" style="333" customWidth="1"/>
    <col min="8393" max="8393" width="8" style="333" customWidth="1"/>
    <col min="8394" max="8394" width="8.109375" style="333" customWidth="1"/>
    <col min="8395" max="8395" width="7.44140625" style="333" customWidth="1"/>
    <col min="8396" max="8396" width="7.6640625" style="333" customWidth="1"/>
    <col min="8397" max="8404" width="7.88671875" style="333" hidden="1" customWidth="1"/>
    <col min="8405" max="8405" width="9.109375" style="333" customWidth="1"/>
    <col min="8406" max="8406" width="8.6640625" style="333" customWidth="1"/>
    <col min="8407" max="8407" width="10.6640625" style="333" customWidth="1"/>
    <col min="8408" max="8408" width="25.44140625" style="333" customWidth="1"/>
    <col min="8409" max="8409" width="14.33203125" style="333" customWidth="1"/>
    <col min="8410" max="8410" width="4.5546875" style="333" customWidth="1"/>
    <col min="8411" max="8411" width="9.88671875" style="333" customWidth="1"/>
    <col min="8412" max="8412" width="9.5546875" style="333" customWidth="1"/>
    <col min="8413" max="8632" width="7.88671875" style="333"/>
    <col min="8633" max="8634" width="5.109375" style="333" customWidth="1"/>
    <col min="8635" max="8635" width="5.33203125" style="333" customWidth="1"/>
    <col min="8636" max="8636" width="6.5546875" style="333" customWidth="1"/>
    <col min="8637" max="8637" width="8.6640625" style="333" customWidth="1"/>
    <col min="8638" max="8638" width="12.33203125" style="333" customWidth="1"/>
    <col min="8639" max="8639" width="10.5546875" style="333" customWidth="1"/>
    <col min="8640" max="8640" width="9.88671875" style="333" customWidth="1"/>
    <col min="8641" max="8641" width="9.5546875" style="333" customWidth="1"/>
    <col min="8642" max="8647" width="8.109375" style="333" customWidth="1"/>
    <col min="8648" max="8648" width="9.33203125" style="333" customWidth="1"/>
    <col min="8649" max="8649" width="8" style="333" customWidth="1"/>
    <col min="8650" max="8650" width="8.109375" style="333" customWidth="1"/>
    <col min="8651" max="8651" width="7.44140625" style="333" customWidth="1"/>
    <col min="8652" max="8652" width="7.6640625" style="333" customWidth="1"/>
    <col min="8653" max="8660" width="7.88671875" style="333" hidden="1" customWidth="1"/>
    <col min="8661" max="8661" width="9.109375" style="333" customWidth="1"/>
    <col min="8662" max="8662" width="8.6640625" style="333" customWidth="1"/>
    <col min="8663" max="8663" width="10.6640625" style="333" customWidth="1"/>
    <col min="8664" max="8664" width="25.44140625" style="333" customWidth="1"/>
    <col min="8665" max="8665" width="14.33203125" style="333" customWidth="1"/>
    <col min="8666" max="8666" width="4.5546875" style="333" customWidth="1"/>
    <col min="8667" max="8667" width="9.88671875" style="333" customWidth="1"/>
    <col min="8668" max="8668" width="9.5546875" style="333" customWidth="1"/>
    <col min="8669" max="8888" width="7.88671875" style="333"/>
    <col min="8889" max="8890" width="5.109375" style="333" customWidth="1"/>
    <col min="8891" max="8891" width="5.33203125" style="333" customWidth="1"/>
    <col min="8892" max="8892" width="6.5546875" style="333" customWidth="1"/>
    <col min="8893" max="8893" width="8.6640625" style="333" customWidth="1"/>
    <col min="8894" max="8894" width="12.33203125" style="333" customWidth="1"/>
    <col min="8895" max="8895" width="10.5546875" style="333" customWidth="1"/>
    <col min="8896" max="8896" width="9.88671875" style="333" customWidth="1"/>
    <col min="8897" max="8897" width="9.5546875" style="333" customWidth="1"/>
    <col min="8898" max="8903" width="8.109375" style="333" customWidth="1"/>
    <col min="8904" max="8904" width="9.33203125" style="333" customWidth="1"/>
    <col min="8905" max="8905" width="8" style="333" customWidth="1"/>
    <col min="8906" max="8906" width="8.109375" style="333" customWidth="1"/>
    <col min="8907" max="8907" width="7.44140625" style="333" customWidth="1"/>
    <col min="8908" max="8908" width="7.6640625" style="333" customWidth="1"/>
    <col min="8909" max="8916" width="7.88671875" style="333" hidden="1" customWidth="1"/>
    <col min="8917" max="8917" width="9.109375" style="333" customWidth="1"/>
    <col min="8918" max="8918" width="8.6640625" style="333" customWidth="1"/>
    <col min="8919" max="8919" width="10.6640625" style="333" customWidth="1"/>
    <col min="8920" max="8920" width="25.44140625" style="333" customWidth="1"/>
    <col min="8921" max="8921" width="14.33203125" style="333" customWidth="1"/>
    <col min="8922" max="8922" width="4.5546875" style="333" customWidth="1"/>
    <col min="8923" max="8923" width="9.88671875" style="333" customWidth="1"/>
    <col min="8924" max="8924" width="9.5546875" style="333" customWidth="1"/>
    <col min="8925" max="9144" width="7.88671875" style="333"/>
    <col min="9145" max="9146" width="5.109375" style="333" customWidth="1"/>
    <col min="9147" max="9147" width="5.33203125" style="333" customWidth="1"/>
    <col min="9148" max="9148" width="6.5546875" style="333" customWidth="1"/>
    <col min="9149" max="9149" width="8.6640625" style="333" customWidth="1"/>
    <col min="9150" max="9150" width="12.33203125" style="333" customWidth="1"/>
    <col min="9151" max="9151" width="10.5546875" style="333" customWidth="1"/>
    <col min="9152" max="9152" width="9.88671875" style="333" customWidth="1"/>
    <col min="9153" max="9153" width="9.5546875" style="333" customWidth="1"/>
    <col min="9154" max="9159" width="8.109375" style="333" customWidth="1"/>
    <col min="9160" max="9160" width="9.33203125" style="333" customWidth="1"/>
    <col min="9161" max="9161" width="8" style="333" customWidth="1"/>
    <col min="9162" max="9162" width="8.109375" style="333" customWidth="1"/>
    <col min="9163" max="9163" width="7.44140625" style="333" customWidth="1"/>
    <col min="9164" max="9164" width="7.6640625" style="333" customWidth="1"/>
    <col min="9165" max="9172" width="7.88671875" style="333" hidden="1" customWidth="1"/>
    <col min="9173" max="9173" width="9.109375" style="333" customWidth="1"/>
    <col min="9174" max="9174" width="8.6640625" style="333" customWidth="1"/>
    <col min="9175" max="9175" width="10.6640625" style="333" customWidth="1"/>
    <col min="9176" max="9176" width="25.44140625" style="333" customWidth="1"/>
    <col min="9177" max="9177" width="14.33203125" style="333" customWidth="1"/>
    <col min="9178" max="9178" width="4.5546875" style="333" customWidth="1"/>
    <col min="9179" max="9179" width="9.88671875" style="333" customWidth="1"/>
    <col min="9180" max="9180" width="9.5546875" style="333" customWidth="1"/>
    <col min="9181" max="9400" width="7.88671875" style="333"/>
    <col min="9401" max="9402" width="5.109375" style="333" customWidth="1"/>
    <col min="9403" max="9403" width="5.33203125" style="333" customWidth="1"/>
    <col min="9404" max="9404" width="6.5546875" style="333" customWidth="1"/>
    <col min="9405" max="9405" width="8.6640625" style="333" customWidth="1"/>
    <col min="9406" max="9406" width="12.33203125" style="333" customWidth="1"/>
    <col min="9407" max="9407" width="10.5546875" style="333" customWidth="1"/>
    <col min="9408" max="9408" width="9.88671875" style="333" customWidth="1"/>
    <col min="9409" max="9409" width="9.5546875" style="333" customWidth="1"/>
    <col min="9410" max="9415" width="8.109375" style="333" customWidth="1"/>
    <col min="9416" max="9416" width="9.33203125" style="333" customWidth="1"/>
    <col min="9417" max="9417" width="8" style="333" customWidth="1"/>
    <col min="9418" max="9418" width="8.109375" style="333" customWidth="1"/>
    <col min="9419" max="9419" width="7.44140625" style="333" customWidth="1"/>
    <col min="9420" max="9420" width="7.6640625" style="333" customWidth="1"/>
    <col min="9421" max="9428" width="7.88671875" style="333" hidden="1" customWidth="1"/>
    <col min="9429" max="9429" width="9.109375" style="333" customWidth="1"/>
    <col min="9430" max="9430" width="8.6640625" style="333" customWidth="1"/>
    <col min="9431" max="9431" width="10.6640625" style="333" customWidth="1"/>
    <col min="9432" max="9432" width="25.44140625" style="333" customWidth="1"/>
    <col min="9433" max="9433" width="14.33203125" style="333" customWidth="1"/>
    <col min="9434" max="9434" width="4.5546875" style="333" customWidth="1"/>
    <col min="9435" max="9435" width="9.88671875" style="333" customWidth="1"/>
    <col min="9436" max="9436" width="9.5546875" style="333" customWidth="1"/>
    <col min="9437" max="9656" width="7.88671875" style="333"/>
    <col min="9657" max="9658" width="5.109375" style="333" customWidth="1"/>
    <col min="9659" max="9659" width="5.33203125" style="333" customWidth="1"/>
    <col min="9660" max="9660" width="6.5546875" style="333" customWidth="1"/>
    <col min="9661" max="9661" width="8.6640625" style="333" customWidth="1"/>
    <col min="9662" max="9662" width="12.33203125" style="333" customWidth="1"/>
    <col min="9663" max="9663" width="10.5546875" style="333" customWidth="1"/>
    <col min="9664" max="9664" width="9.88671875" style="333" customWidth="1"/>
    <col min="9665" max="9665" width="9.5546875" style="333" customWidth="1"/>
    <col min="9666" max="9671" width="8.109375" style="333" customWidth="1"/>
    <col min="9672" max="9672" width="9.33203125" style="333" customWidth="1"/>
    <col min="9673" max="9673" width="8" style="333" customWidth="1"/>
    <col min="9674" max="9674" width="8.109375" style="333" customWidth="1"/>
    <col min="9675" max="9675" width="7.44140625" style="333" customWidth="1"/>
    <col min="9676" max="9676" width="7.6640625" style="333" customWidth="1"/>
    <col min="9677" max="9684" width="7.88671875" style="333" hidden="1" customWidth="1"/>
    <col min="9685" max="9685" width="9.109375" style="333" customWidth="1"/>
    <col min="9686" max="9686" width="8.6640625" style="333" customWidth="1"/>
    <col min="9687" max="9687" width="10.6640625" style="333" customWidth="1"/>
    <col min="9688" max="9688" width="25.44140625" style="333" customWidth="1"/>
    <col min="9689" max="9689" width="14.33203125" style="333" customWidth="1"/>
    <col min="9690" max="9690" width="4.5546875" style="333" customWidth="1"/>
    <col min="9691" max="9691" width="9.88671875" style="333" customWidth="1"/>
    <col min="9692" max="9692" width="9.5546875" style="333" customWidth="1"/>
    <col min="9693" max="9912" width="7.88671875" style="333"/>
    <col min="9913" max="9914" width="5.109375" style="333" customWidth="1"/>
    <col min="9915" max="9915" width="5.33203125" style="333" customWidth="1"/>
    <col min="9916" max="9916" width="6.5546875" style="333" customWidth="1"/>
    <col min="9917" max="9917" width="8.6640625" style="333" customWidth="1"/>
    <col min="9918" max="9918" width="12.33203125" style="333" customWidth="1"/>
    <col min="9919" max="9919" width="10.5546875" style="333" customWidth="1"/>
    <col min="9920" max="9920" width="9.88671875" style="333" customWidth="1"/>
    <col min="9921" max="9921" width="9.5546875" style="333" customWidth="1"/>
    <col min="9922" max="9927" width="8.109375" style="333" customWidth="1"/>
    <col min="9928" max="9928" width="9.33203125" style="333" customWidth="1"/>
    <col min="9929" max="9929" width="8" style="333" customWidth="1"/>
    <col min="9930" max="9930" width="8.109375" style="333" customWidth="1"/>
    <col min="9931" max="9931" width="7.44140625" style="333" customWidth="1"/>
    <col min="9932" max="9932" width="7.6640625" style="333" customWidth="1"/>
    <col min="9933" max="9940" width="7.88671875" style="333" hidden="1" customWidth="1"/>
    <col min="9941" max="9941" width="9.109375" style="333" customWidth="1"/>
    <col min="9942" max="9942" width="8.6640625" style="333" customWidth="1"/>
    <col min="9943" max="9943" width="10.6640625" style="333" customWidth="1"/>
    <col min="9944" max="9944" width="25.44140625" style="333" customWidth="1"/>
    <col min="9945" max="9945" width="14.33203125" style="333" customWidth="1"/>
    <col min="9946" max="9946" width="4.5546875" style="333" customWidth="1"/>
    <col min="9947" max="9947" width="9.88671875" style="333" customWidth="1"/>
    <col min="9948" max="9948" width="9.5546875" style="333" customWidth="1"/>
    <col min="9949" max="10168" width="7.88671875" style="333"/>
    <col min="10169" max="10170" width="5.109375" style="333" customWidth="1"/>
    <col min="10171" max="10171" width="5.33203125" style="333" customWidth="1"/>
    <col min="10172" max="10172" width="6.5546875" style="333" customWidth="1"/>
    <col min="10173" max="10173" width="8.6640625" style="333" customWidth="1"/>
    <col min="10174" max="10174" width="12.33203125" style="333" customWidth="1"/>
    <col min="10175" max="10175" width="10.5546875" style="333" customWidth="1"/>
    <col min="10176" max="10176" width="9.88671875" style="333" customWidth="1"/>
    <col min="10177" max="10177" width="9.5546875" style="333" customWidth="1"/>
    <col min="10178" max="10183" width="8.109375" style="333" customWidth="1"/>
    <col min="10184" max="10184" width="9.33203125" style="333" customWidth="1"/>
    <col min="10185" max="10185" width="8" style="333" customWidth="1"/>
    <col min="10186" max="10186" width="8.109375" style="333" customWidth="1"/>
    <col min="10187" max="10187" width="7.44140625" style="333" customWidth="1"/>
    <col min="10188" max="10188" width="7.6640625" style="333" customWidth="1"/>
    <col min="10189" max="10196" width="7.88671875" style="333" hidden="1" customWidth="1"/>
    <col min="10197" max="10197" width="9.109375" style="333" customWidth="1"/>
    <col min="10198" max="10198" width="8.6640625" style="333" customWidth="1"/>
    <col min="10199" max="10199" width="10.6640625" style="333" customWidth="1"/>
    <col min="10200" max="10200" width="25.44140625" style="333" customWidth="1"/>
    <col min="10201" max="10201" width="14.33203125" style="333" customWidth="1"/>
    <col min="10202" max="10202" width="4.5546875" style="333" customWidth="1"/>
    <col min="10203" max="10203" width="9.88671875" style="333" customWidth="1"/>
    <col min="10204" max="10204" width="9.5546875" style="333" customWidth="1"/>
    <col min="10205" max="10424" width="7.88671875" style="333"/>
    <col min="10425" max="10426" width="5.109375" style="333" customWidth="1"/>
    <col min="10427" max="10427" width="5.33203125" style="333" customWidth="1"/>
    <col min="10428" max="10428" width="6.5546875" style="333" customWidth="1"/>
    <col min="10429" max="10429" width="8.6640625" style="333" customWidth="1"/>
    <col min="10430" max="10430" width="12.33203125" style="333" customWidth="1"/>
    <col min="10431" max="10431" width="10.5546875" style="333" customWidth="1"/>
    <col min="10432" max="10432" width="9.88671875" style="333" customWidth="1"/>
    <col min="10433" max="10433" width="9.5546875" style="333" customWidth="1"/>
    <col min="10434" max="10439" width="8.109375" style="333" customWidth="1"/>
    <col min="10440" max="10440" width="9.33203125" style="333" customWidth="1"/>
    <col min="10441" max="10441" width="8" style="333" customWidth="1"/>
    <col min="10442" max="10442" width="8.109375" style="333" customWidth="1"/>
    <col min="10443" max="10443" width="7.44140625" style="333" customWidth="1"/>
    <col min="10444" max="10444" width="7.6640625" style="333" customWidth="1"/>
    <col min="10445" max="10452" width="7.88671875" style="333" hidden="1" customWidth="1"/>
    <col min="10453" max="10453" width="9.109375" style="333" customWidth="1"/>
    <col min="10454" max="10454" width="8.6640625" style="333" customWidth="1"/>
    <col min="10455" max="10455" width="10.6640625" style="333" customWidth="1"/>
    <col min="10456" max="10456" width="25.44140625" style="333" customWidth="1"/>
    <col min="10457" max="10457" width="14.33203125" style="333" customWidth="1"/>
    <col min="10458" max="10458" width="4.5546875" style="333" customWidth="1"/>
    <col min="10459" max="10459" width="9.88671875" style="333" customWidth="1"/>
    <col min="10460" max="10460" width="9.5546875" style="333" customWidth="1"/>
    <col min="10461" max="10680" width="7.88671875" style="333"/>
    <col min="10681" max="10682" width="5.109375" style="333" customWidth="1"/>
    <col min="10683" max="10683" width="5.33203125" style="333" customWidth="1"/>
    <col min="10684" max="10684" width="6.5546875" style="333" customWidth="1"/>
    <col min="10685" max="10685" width="8.6640625" style="333" customWidth="1"/>
    <col min="10686" max="10686" width="12.33203125" style="333" customWidth="1"/>
    <col min="10687" max="10687" width="10.5546875" style="333" customWidth="1"/>
    <col min="10688" max="10688" width="9.88671875" style="333" customWidth="1"/>
    <col min="10689" max="10689" width="9.5546875" style="333" customWidth="1"/>
    <col min="10690" max="10695" width="8.109375" style="333" customWidth="1"/>
    <col min="10696" max="10696" width="9.33203125" style="333" customWidth="1"/>
    <col min="10697" max="10697" width="8" style="333" customWidth="1"/>
    <col min="10698" max="10698" width="8.109375" style="333" customWidth="1"/>
    <col min="10699" max="10699" width="7.44140625" style="333" customWidth="1"/>
    <col min="10700" max="10700" width="7.6640625" style="333" customWidth="1"/>
    <col min="10701" max="10708" width="7.88671875" style="333" hidden="1" customWidth="1"/>
    <col min="10709" max="10709" width="9.109375" style="333" customWidth="1"/>
    <col min="10710" max="10710" width="8.6640625" style="333" customWidth="1"/>
    <col min="10711" max="10711" width="10.6640625" style="333" customWidth="1"/>
    <col min="10712" max="10712" width="25.44140625" style="333" customWidth="1"/>
    <col min="10713" max="10713" width="14.33203125" style="333" customWidth="1"/>
    <col min="10714" max="10714" width="4.5546875" style="333" customWidth="1"/>
    <col min="10715" max="10715" width="9.88671875" style="333" customWidth="1"/>
    <col min="10716" max="10716" width="9.5546875" style="333" customWidth="1"/>
    <col min="10717" max="10936" width="7.88671875" style="333"/>
    <col min="10937" max="10938" width="5.109375" style="333" customWidth="1"/>
    <col min="10939" max="10939" width="5.33203125" style="333" customWidth="1"/>
    <col min="10940" max="10940" width="6.5546875" style="333" customWidth="1"/>
    <col min="10941" max="10941" width="8.6640625" style="333" customWidth="1"/>
    <col min="10942" max="10942" width="12.33203125" style="333" customWidth="1"/>
    <col min="10943" max="10943" width="10.5546875" style="333" customWidth="1"/>
    <col min="10944" max="10944" width="9.88671875" style="333" customWidth="1"/>
    <col min="10945" max="10945" width="9.5546875" style="333" customWidth="1"/>
    <col min="10946" max="10951" width="8.109375" style="333" customWidth="1"/>
    <col min="10952" max="10952" width="9.33203125" style="333" customWidth="1"/>
    <col min="10953" max="10953" width="8" style="333" customWidth="1"/>
    <col min="10954" max="10954" width="8.109375" style="333" customWidth="1"/>
    <col min="10955" max="10955" width="7.44140625" style="333" customWidth="1"/>
    <col min="10956" max="10956" width="7.6640625" style="333" customWidth="1"/>
    <col min="10957" max="10964" width="7.88671875" style="333" hidden="1" customWidth="1"/>
    <col min="10965" max="10965" width="9.109375" style="333" customWidth="1"/>
    <col min="10966" max="10966" width="8.6640625" style="333" customWidth="1"/>
    <col min="10967" max="10967" width="10.6640625" style="333" customWidth="1"/>
    <col min="10968" max="10968" width="25.44140625" style="333" customWidth="1"/>
    <col min="10969" max="10969" width="14.33203125" style="333" customWidth="1"/>
    <col min="10970" max="10970" width="4.5546875" style="333" customWidth="1"/>
    <col min="10971" max="10971" width="9.88671875" style="333" customWidth="1"/>
    <col min="10972" max="10972" width="9.5546875" style="333" customWidth="1"/>
    <col min="10973" max="11192" width="7.88671875" style="333"/>
    <col min="11193" max="11194" width="5.109375" style="333" customWidth="1"/>
    <col min="11195" max="11195" width="5.33203125" style="333" customWidth="1"/>
    <col min="11196" max="11196" width="6.5546875" style="333" customWidth="1"/>
    <col min="11197" max="11197" width="8.6640625" style="333" customWidth="1"/>
    <col min="11198" max="11198" width="12.33203125" style="333" customWidth="1"/>
    <col min="11199" max="11199" width="10.5546875" style="333" customWidth="1"/>
    <col min="11200" max="11200" width="9.88671875" style="333" customWidth="1"/>
    <col min="11201" max="11201" width="9.5546875" style="333" customWidth="1"/>
    <col min="11202" max="11207" width="8.109375" style="333" customWidth="1"/>
    <col min="11208" max="11208" width="9.33203125" style="333" customWidth="1"/>
    <col min="11209" max="11209" width="8" style="333" customWidth="1"/>
    <col min="11210" max="11210" width="8.109375" style="333" customWidth="1"/>
    <col min="11211" max="11211" width="7.44140625" style="333" customWidth="1"/>
    <col min="11212" max="11212" width="7.6640625" style="333" customWidth="1"/>
    <col min="11213" max="11220" width="7.88671875" style="333" hidden="1" customWidth="1"/>
    <col min="11221" max="11221" width="9.109375" style="333" customWidth="1"/>
    <col min="11222" max="11222" width="8.6640625" style="333" customWidth="1"/>
    <col min="11223" max="11223" width="10.6640625" style="333" customWidth="1"/>
    <col min="11224" max="11224" width="25.44140625" style="333" customWidth="1"/>
    <col min="11225" max="11225" width="14.33203125" style="333" customWidth="1"/>
    <col min="11226" max="11226" width="4.5546875" style="333" customWidth="1"/>
    <col min="11227" max="11227" width="9.88671875" style="333" customWidth="1"/>
    <col min="11228" max="11228" width="9.5546875" style="333" customWidth="1"/>
    <col min="11229" max="11448" width="7.88671875" style="333"/>
    <col min="11449" max="11450" width="5.109375" style="333" customWidth="1"/>
    <col min="11451" max="11451" width="5.33203125" style="333" customWidth="1"/>
    <col min="11452" max="11452" width="6.5546875" style="333" customWidth="1"/>
    <col min="11453" max="11453" width="8.6640625" style="333" customWidth="1"/>
    <col min="11454" max="11454" width="12.33203125" style="333" customWidth="1"/>
    <col min="11455" max="11455" width="10.5546875" style="333" customWidth="1"/>
    <col min="11456" max="11456" width="9.88671875" style="333" customWidth="1"/>
    <col min="11457" max="11457" width="9.5546875" style="333" customWidth="1"/>
    <col min="11458" max="11463" width="8.109375" style="333" customWidth="1"/>
    <col min="11464" max="11464" width="9.33203125" style="333" customWidth="1"/>
    <col min="11465" max="11465" width="8" style="333" customWidth="1"/>
    <col min="11466" max="11466" width="8.109375" style="333" customWidth="1"/>
    <col min="11467" max="11467" width="7.44140625" style="333" customWidth="1"/>
    <col min="11468" max="11468" width="7.6640625" style="333" customWidth="1"/>
    <col min="11469" max="11476" width="7.88671875" style="333" hidden="1" customWidth="1"/>
    <col min="11477" max="11477" width="9.109375" style="333" customWidth="1"/>
    <col min="11478" max="11478" width="8.6640625" style="333" customWidth="1"/>
    <col min="11479" max="11479" width="10.6640625" style="333" customWidth="1"/>
    <col min="11480" max="11480" width="25.44140625" style="333" customWidth="1"/>
    <col min="11481" max="11481" width="14.33203125" style="333" customWidth="1"/>
    <col min="11482" max="11482" width="4.5546875" style="333" customWidth="1"/>
    <col min="11483" max="11483" width="9.88671875" style="333" customWidth="1"/>
    <col min="11484" max="11484" width="9.5546875" style="333" customWidth="1"/>
    <col min="11485" max="11704" width="7.88671875" style="333"/>
    <col min="11705" max="11706" width="5.109375" style="333" customWidth="1"/>
    <col min="11707" max="11707" width="5.33203125" style="333" customWidth="1"/>
    <col min="11708" max="11708" width="6.5546875" style="333" customWidth="1"/>
    <col min="11709" max="11709" width="8.6640625" style="333" customWidth="1"/>
    <col min="11710" max="11710" width="12.33203125" style="333" customWidth="1"/>
    <col min="11711" max="11711" width="10.5546875" style="333" customWidth="1"/>
    <col min="11712" max="11712" width="9.88671875" style="333" customWidth="1"/>
    <col min="11713" max="11713" width="9.5546875" style="333" customWidth="1"/>
    <col min="11714" max="11719" width="8.109375" style="333" customWidth="1"/>
    <col min="11720" max="11720" width="9.33203125" style="333" customWidth="1"/>
    <col min="11721" max="11721" width="8" style="333" customWidth="1"/>
    <col min="11722" max="11722" width="8.109375" style="333" customWidth="1"/>
    <col min="11723" max="11723" width="7.44140625" style="333" customWidth="1"/>
    <col min="11724" max="11724" width="7.6640625" style="333" customWidth="1"/>
    <col min="11725" max="11732" width="7.88671875" style="333" hidden="1" customWidth="1"/>
    <col min="11733" max="11733" width="9.109375" style="333" customWidth="1"/>
    <col min="11734" max="11734" width="8.6640625" style="333" customWidth="1"/>
    <col min="11735" max="11735" width="10.6640625" style="333" customWidth="1"/>
    <col min="11736" max="11736" width="25.44140625" style="333" customWidth="1"/>
    <col min="11737" max="11737" width="14.33203125" style="333" customWidth="1"/>
    <col min="11738" max="11738" width="4.5546875" style="333" customWidth="1"/>
    <col min="11739" max="11739" width="9.88671875" style="333" customWidth="1"/>
    <col min="11740" max="11740" width="9.5546875" style="333" customWidth="1"/>
    <col min="11741" max="11960" width="7.88671875" style="333"/>
    <col min="11961" max="11962" width="5.109375" style="333" customWidth="1"/>
    <col min="11963" max="11963" width="5.33203125" style="333" customWidth="1"/>
    <col min="11964" max="11964" width="6.5546875" style="333" customWidth="1"/>
    <col min="11965" max="11965" width="8.6640625" style="333" customWidth="1"/>
    <col min="11966" max="11966" width="12.33203125" style="333" customWidth="1"/>
    <col min="11967" max="11967" width="10.5546875" style="333" customWidth="1"/>
    <col min="11968" max="11968" width="9.88671875" style="333" customWidth="1"/>
    <col min="11969" max="11969" width="9.5546875" style="333" customWidth="1"/>
    <col min="11970" max="11975" width="8.109375" style="333" customWidth="1"/>
    <col min="11976" max="11976" width="9.33203125" style="333" customWidth="1"/>
    <col min="11977" max="11977" width="8" style="333" customWidth="1"/>
    <col min="11978" max="11978" width="8.109375" style="333" customWidth="1"/>
    <col min="11979" max="11979" width="7.44140625" style="333" customWidth="1"/>
    <col min="11980" max="11980" width="7.6640625" style="333" customWidth="1"/>
    <col min="11981" max="11988" width="7.88671875" style="333" hidden="1" customWidth="1"/>
    <col min="11989" max="11989" width="9.109375" style="333" customWidth="1"/>
    <col min="11990" max="11990" width="8.6640625" style="333" customWidth="1"/>
    <col min="11991" max="11991" width="10.6640625" style="333" customWidth="1"/>
    <col min="11992" max="11992" width="25.44140625" style="333" customWidth="1"/>
    <col min="11993" max="11993" width="14.33203125" style="333" customWidth="1"/>
    <col min="11994" max="11994" width="4.5546875" style="333" customWidth="1"/>
    <col min="11995" max="11995" width="9.88671875" style="333" customWidth="1"/>
    <col min="11996" max="11996" width="9.5546875" style="333" customWidth="1"/>
    <col min="11997" max="12216" width="7.88671875" style="333"/>
    <col min="12217" max="12218" width="5.109375" style="333" customWidth="1"/>
    <col min="12219" max="12219" width="5.33203125" style="333" customWidth="1"/>
    <col min="12220" max="12220" width="6.5546875" style="333" customWidth="1"/>
    <col min="12221" max="12221" width="8.6640625" style="333" customWidth="1"/>
    <col min="12222" max="12222" width="12.33203125" style="333" customWidth="1"/>
    <col min="12223" max="12223" width="10.5546875" style="333" customWidth="1"/>
    <col min="12224" max="12224" width="9.88671875" style="333" customWidth="1"/>
    <col min="12225" max="12225" width="9.5546875" style="333" customWidth="1"/>
    <col min="12226" max="12231" width="8.109375" style="333" customWidth="1"/>
    <col min="12232" max="12232" width="9.33203125" style="333" customWidth="1"/>
    <col min="12233" max="12233" width="8" style="333" customWidth="1"/>
    <col min="12234" max="12234" width="8.109375" style="333" customWidth="1"/>
    <col min="12235" max="12235" width="7.44140625" style="333" customWidth="1"/>
    <col min="12236" max="12236" width="7.6640625" style="333" customWidth="1"/>
    <col min="12237" max="12244" width="7.88671875" style="333" hidden="1" customWidth="1"/>
    <col min="12245" max="12245" width="9.109375" style="333" customWidth="1"/>
    <col min="12246" max="12246" width="8.6640625" style="333" customWidth="1"/>
    <col min="12247" max="12247" width="10.6640625" style="333" customWidth="1"/>
    <col min="12248" max="12248" width="25.44140625" style="333" customWidth="1"/>
    <col min="12249" max="12249" width="14.33203125" style="333" customWidth="1"/>
    <col min="12250" max="12250" width="4.5546875" style="333" customWidth="1"/>
    <col min="12251" max="12251" width="9.88671875" style="333" customWidth="1"/>
    <col min="12252" max="12252" width="9.5546875" style="333" customWidth="1"/>
    <col min="12253" max="12472" width="7.88671875" style="333"/>
    <col min="12473" max="12474" width="5.109375" style="333" customWidth="1"/>
    <col min="12475" max="12475" width="5.33203125" style="333" customWidth="1"/>
    <col min="12476" max="12476" width="6.5546875" style="333" customWidth="1"/>
    <col min="12477" max="12477" width="8.6640625" style="333" customWidth="1"/>
    <col min="12478" max="12478" width="12.33203125" style="333" customWidth="1"/>
    <col min="12479" max="12479" width="10.5546875" style="333" customWidth="1"/>
    <col min="12480" max="12480" width="9.88671875" style="333" customWidth="1"/>
    <col min="12481" max="12481" width="9.5546875" style="333" customWidth="1"/>
    <col min="12482" max="12487" width="8.109375" style="333" customWidth="1"/>
    <col min="12488" max="12488" width="9.33203125" style="333" customWidth="1"/>
    <col min="12489" max="12489" width="8" style="333" customWidth="1"/>
    <col min="12490" max="12490" width="8.109375" style="333" customWidth="1"/>
    <col min="12491" max="12491" width="7.44140625" style="333" customWidth="1"/>
    <col min="12492" max="12492" width="7.6640625" style="333" customWidth="1"/>
    <col min="12493" max="12500" width="7.88671875" style="333" hidden="1" customWidth="1"/>
    <col min="12501" max="12501" width="9.109375" style="333" customWidth="1"/>
    <col min="12502" max="12502" width="8.6640625" style="333" customWidth="1"/>
    <col min="12503" max="12503" width="10.6640625" style="333" customWidth="1"/>
    <col min="12504" max="12504" width="25.44140625" style="333" customWidth="1"/>
    <col min="12505" max="12505" width="14.33203125" style="333" customWidth="1"/>
    <col min="12506" max="12506" width="4.5546875" style="333" customWidth="1"/>
    <col min="12507" max="12507" width="9.88671875" style="333" customWidth="1"/>
    <col min="12508" max="12508" width="9.5546875" style="333" customWidth="1"/>
    <col min="12509" max="12728" width="7.88671875" style="333"/>
    <col min="12729" max="12730" width="5.109375" style="333" customWidth="1"/>
    <col min="12731" max="12731" width="5.33203125" style="333" customWidth="1"/>
    <col min="12732" max="12732" width="6.5546875" style="333" customWidth="1"/>
    <col min="12733" max="12733" width="8.6640625" style="333" customWidth="1"/>
    <col min="12734" max="12734" width="12.33203125" style="333" customWidth="1"/>
    <col min="12735" max="12735" width="10.5546875" style="333" customWidth="1"/>
    <col min="12736" max="12736" width="9.88671875" style="333" customWidth="1"/>
    <col min="12737" max="12737" width="9.5546875" style="333" customWidth="1"/>
    <col min="12738" max="12743" width="8.109375" style="333" customWidth="1"/>
    <col min="12744" max="12744" width="9.33203125" style="333" customWidth="1"/>
    <col min="12745" max="12745" width="8" style="333" customWidth="1"/>
    <col min="12746" max="12746" width="8.109375" style="333" customWidth="1"/>
    <col min="12747" max="12747" width="7.44140625" style="333" customWidth="1"/>
    <col min="12748" max="12748" width="7.6640625" style="333" customWidth="1"/>
    <col min="12749" max="12756" width="7.88671875" style="333" hidden="1" customWidth="1"/>
    <col min="12757" max="12757" width="9.109375" style="333" customWidth="1"/>
    <col min="12758" max="12758" width="8.6640625" style="333" customWidth="1"/>
    <col min="12759" max="12759" width="10.6640625" style="333" customWidth="1"/>
    <col min="12760" max="12760" width="25.44140625" style="333" customWidth="1"/>
    <col min="12761" max="12761" width="14.33203125" style="333" customWidth="1"/>
    <col min="12762" max="12762" width="4.5546875" style="333" customWidth="1"/>
    <col min="12763" max="12763" width="9.88671875" style="333" customWidth="1"/>
    <col min="12764" max="12764" width="9.5546875" style="333" customWidth="1"/>
    <col min="12765" max="12984" width="7.88671875" style="333"/>
    <col min="12985" max="12986" width="5.109375" style="333" customWidth="1"/>
    <col min="12987" max="12987" width="5.33203125" style="333" customWidth="1"/>
    <col min="12988" max="12988" width="6.5546875" style="333" customWidth="1"/>
    <col min="12989" max="12989" width="8.6640625" style="333" customWidth="1"/>
    <col min="12990" max="12990" width="12.33203125" style="333" customWidth="1"/>
    <col min="12991" max="12991" width="10.5546875" style="333" customWidth="1"/>
    <col min="12992" max="12992" width="9.88671875" style="333" customWidth="1"/>
    <col min="12993" max="12993" width="9.5546875" style="333" customWidth="1"/>
    <col min="12994" max="12999" width="8.109375" style="333" customWidth="1"/>
    <col min="13000" max="13000" width="9.33203125" style="333" customWidth="1"/>
    <col min="13001" max="13001" width="8" style="333" customWidth="1"/>
    <col min="13002" max="13002" width="8.109375" style="333" customWidth="1"/>
    <col min="13003" max="13003" width="7.44140625" style="333" customWidth="1"/>
    <col min="13004" max="13004" width="7.6640625" style="333" customWidth="1"/>
    <col min="13005" max="13012" width="7.88671875" style="333" hidden="1" customWidth="1"/>
    <col min="13013" max="13013" width="9.109375" style="333" customWidth="1"/>
    <col min="13014" max="13014" width="8.6640625" style="333" customWidth="1"/>
    <col min="13015" max="13015" width="10.6640625" style="333" customWidth="1"/>
    <col min="13016" max="13016" width="25.44140625" style="333" customWidth="1"/>
    <col min="13017" max="13017" width="14.33203125" style="333" customWidth="1"/>
    <col min="13018" max="13018" width="4.5546875" style="333" customWidth="1"/>
    <col min="13019" max="13019" width="9.88671875" style="333" customWidth="1"/>
    <col min="13020" max="13020" width="9.5546875" style="333" customWidth="1"/>
    <col min="13021" max="13240" width="7.88671875" style="333"/>
    <col min="13241" max="13242" width="5.109375" style="333" customWidth="1"/>
    <col min="13243" max="13243" width="5.33203125" style="333" customWidth="1"/>
    <col min="13244" max="13244" width="6.5546875" style="333" customWidth="1"/>
    <col min="13245" max="13245" width="8.6640625" style="333" customWidth="1"/>
    <col min="13246" max="13246" width="12.33203125" style="333" customWidth="1"/>
    <col min="13247" max="13247" width="10.5546875" style="333" customWidth="1"/>
    <col min="13248" max="13248" width="9.88671875" style="333" customWidth="1"/>
    <col min="13249" max="13249" width="9.5546875" style="333" customWidth="1"/>
    <col min="13250" max="13255" width="8.109375" style="333" customWidth="1"/>
    <col min="13256" max="13256" width="9.33203125" style="333" customWidth="1"/>
    <col min="13257" max="13257" width="8" style="333" customWidth="1"/>
    <col min="13258" max="13258" width="8.109375" style="333" customWidth="1"/>
    <col min="13259" max="13259" width="7.44140625" style="333" customWidth="1"/>
    <col min="13260" max="13260" width="7.6640625" style="333" customWidth="1"/>
    <col min="13261" max="13268" width="7.88671875" style="333" hidden="1" customWidth="1"/>
    <col min="13269" max="13269" width="9.109375" style="333" customWidth="1"/>
    <col min="13270" max="13270" width="8.6640625" style="333" customWidth="1"/>
    <col min="13271" max="13271" width="10.6640625" style="333" customWidth="1"/>
    <col min="13272" max="13272" width="25.44140625" style="333" customWidth="1"/>
    <col min="13273" max="13273" width="14.33203125" style="333" customWidth="1"/>
    <col min="13274" max="13274" width="4.5546875" style="333" customWidth="1"/>
    <col min="13275" max="13275" width="9.88671875" style="333" customWidth="1"/>
    <col min="13276" max="13276" width="9.5546875" style="333" customWidth="1"/>
    <col min="13277" max="13496" width="7.88671875" style="333"/>
    <col min="13497" max="13498" width="5.109375" style="333" customWidth="1"/>
    <col min="13499" max="13499" width="5.33203125" style="333" customWidth="1"/>
    <col min="13500" max="13500" width="6.5546875" style="333" customWidth="1"/>
    <col min="13501" max="13501" width="8.6640625" style="333" customWidth="1"/>
    <col min="13502" max="13502" width="12.33203125" style="333" customWidth="1"/>
    <col min="13503" max="13503" width="10.5546875" style="333" customWidth="1"/>
    <col min="13504" max="13504" width="9.88671875" style="333" customWidth="1"/>
    <col min="13505" max="13505" width="9.5546875" style="333" customWidth="1"/>
    <col min="13506" max="13511" width="8.109375" style="333" customWidth="1"/>
    <col min="13512" max="13512" width="9.33203125" style="333" customWidth="1"/>
    <col min="13513" max="13513" width="8" style="333" customWidth="1"/>
    <col min="13514" max="13514" width="8.109375" style="333" customWidth="1"/>
    <col min="13515" max="13515" width="7.44140625" style="333" customWidth="1"/>
    <col min="13516" max="13516" width="7.6640625" style="333" customWidth="1"/>
    <col min="13517" max="13524" width="7.88671875" style="333" hidden="1" customWidth="1"/>
    <col min="13525" max="13525" width="9.109375" style="333" customWidth="1"/>
    <col min="13526" max="13526" width="8.6640625" style="333" customWidth="1"/>
    <col min="13527" max="13527" width="10.6640625" style="333" customWidth="1"/>
    <col min="13528" max="13528" width="25.44140625" style="333" customWidth="1"/>
    <col min="13529" max="13529" width="14.33203125" style="333" customWidth="1"/>
    <col min="13530" max="13530" width="4.5546875" style="333" customWidth="1"/>
    <col min="13531" max="13531" width="9.88671875" style="333" customWidth="1"/>
    <col min="13532" max="13532" width="9.5546875" style="333" customWidth="1"/>
    <col min="13533" max="13752" width="7.88671875" style="333"/>
    <col min="13753" max="13754" width="5.109375" style="333" customWidth="1"/>
    <col min="13755" max="13755" width="5.33203125" style="333" customWidth="1"/>
    <col min="13756" max="13756" width="6.5546875" style="333" customWidth="1"/>
    <col min="13757" max="13757" width="8.6640625" style="333" customWidth="1"/>
    <col min="13758" max="13758" width="12.33203125" style="333" customWidth="1"/>
    <col min="13759" max="13759" width="10.5546875" style="333" customWidth="1"/>
    <col min="13760" max="13760" width="9.88671875" style="333" customWidth="1"/>
    <col min="13761" max="13761" width="9.5546875" style="333" customWidth="1"/>
    <col min="13762" max="13767" width="8.109375" style="333" customWidth="1"/>
    <col min="13768" max="13768" width="9.33203125" style="333" customWidth="1"/>
    <col min="13769" max="13769" width="8" style="333" customWidth="1"/>
    <col min="13770" max="13770" width="8.109375" style="333" customWidth="1"/>
    <col min="13771" max="13771" width="7.44140625" style="333" customWidth="1"/>
    <col min="13772" max="13772" width="7.6640625" style="333" customWidth="1"/>
    <col min="13773" max="13780" width="7.88671875" style="333" hidden="1" customWidth="1"/>
    <col min="13781" max="13781" width="9.109375" style="333" customWidth="1"/>
    <col min="13782" max="13782" width="8.6640625" style="333" customWidth="1"/>
    <col min="13783" max="13783" width="10.6640625" style="333" customWidth="1"/>
    <col min="13784" max="13784" width="25.44140625" style="333" customWidth="1"/>
    <col min="13785" max="13785" width="14.33203125" style="333" customWidth="1"/>
    <col min="13786" max="13786" width="4.5546875" style="333" customWidth="1"/>
    <col min="13787" max="13787" width="9.88671875" style="333" customWidth="1"/>
    <col min="13788" max="13788" width="9.5546875" style="333" customWidth="1"/>
    <col min="13789" max="14008" width="7.88671875" style="333"/>
    <col min="14009" max="14010" width="5.109375" style="333" customWidth="1"/>
    <col min="14011" max="14011" width="5.33203125" style="333" customWidth="1"/>
    <col min="14012" max="14012" width="6.5546875" style="333" customWidth="1"/>
    <col min="14013" max="14013" width="8.6640625" style="333" customWidth="1"/>
    <col min="14014" max="14014" width="12.33203125" style="333" customWidth="1"/>
    <col min="14015" max="14015" width="10.5546875" style="333" customWidth="1"/>
    <col min="14016" max="14016" width="9.88671875" style="333" customWidth="1"/>
    <col min="14017" max="14017" width="9.5546875" style="333" customWidth="1"/>
    <col min="14018" max="14023" width="8.109375" style="333" customWidth="1"/>
    <col min="14024" max="14024" width="9.33203125" style="333" customWidth="1"/>
    <col min="14025" max="14025" width="8" style="333" customWidth="1"/>
    <col min="14026" max="14026" width="8.109375" style="333" customWidth="1"/>
    <col min="14027" max="14027" width="7.44140625" style="333" customWidth="1"/>
    <col min="14028" max="14028" width="7.6640625" style="333" customWidth="1"/>
    <col min="14029" max="14036" width="7.88671875" style="333" hidden="1" customWidth="1"/>
    <col min="14037" max="14037" width="9.109375" style="333" customWidth="1"/>
    <col min="14038" max="14038" width="8.6640625" style="333" customWidth="1"/>
    <col min="14039" max="14039" width="10.6640625" style="333" customWidth="1"/>
    <col min="14040" max="14040" width="25.44140625" style="333" customWidth="1"/>
    <col min="14041" max="14041" width="14.33203125" style="333" customWidth="1"/>
    <col min="14042" max="14042" width="4.5546875" style="333" customWidth="1"/>
    <col min="14043" max="14043" width="9.88671875" style="333" customWidth="1"/>
    <col min="14044" max="14044" width="9.5546875" style="333" customWidth="1"/>
    <col min="14045" max="14264" width="7.88671875" style="333"/>
    <col min="14265" max="14266" width="5.109375" style="333" customWidth="1"/>
    <col min="14267" max="14267" width="5.33203125" style="333" customWidth="1"/>
    <col min="14268" max="14268" width="6.5546875" style="333" customWidth="1"/>
    <col min="14269" max="14269" width="8.6640625" style="333" customWidth="1"/>
    <col min="14270" max="14270" width="12.33203125" style="333" customWidth="1"/>
    <col min="14271" max="14271" width="10.5546875" style="333" customWidth="1"/>
    <col min="14272" max="14272" width="9.88671875" style="333" customWidth="1"/>
    <col min="14273" max="14273" width="9.5546875" style="333" customWidth="1"/>
    <col min="14274" max="14279" width="8.109375" style="333" customWidth="1"/>
    <col min="14280" max="14280" width="9.33203125" style="333" customWidth="1"/>
    <col min="14281" max="14281" width="8" style="333" customWidth="1"/>
    <col min="14282" max="14282" width="8.109375" style="333" customWidth="1"/>
    <col min="14283" max="14283" width="7.44140625" style="333" customWidth="1"/>
    <col min="14284" max="14284" width="7.6640625" style="333" customWidth="1"/>
    <col min="14285" max="14292" width="7.88671875" style="333" hidden="1" customWidth="1"/>
    <col min="14293" max="14293" width="9.109375" style="333" customWidth="1"/>
    <col min="14294" max="14294" width="8.6640625" style="333" customWidth="1"/>
    <col min="14295" max="14295" width="10.6640625" style="333" customWidth="1"/>
    <col min="14296" max="14296" width="25.44140625" style="333" customWidth="1"/>
    <col min="14297" max="14297" width="14.33203125" style="333" customWidth="1"/>
    <col min="14298" max="14298" width="4.5546875" style="333" customWidth="1"/>
    <col min="14299" max="14299" width="9.88671875" style="333" customWidth="1"/>
    <col min="14300" max="14300" width="9.5546875" style="333" customWidth="1"/>
    <col min="14301" max="14520" width="7.88671875" style="333"/>
    <col min="14521" max="14522" width="5.109375" style="333" customWidth="1"/>
    <col min="14523" max="14523" width="5.33203125" style="333" customWidth="1"/>
    <col min="14524" max="14524" width="6.5546875" style="333" customWidth="1"/>
    <col min="14525" max="14525" width="8.6640625" style="333" customWidth="1"/>
    <col min="14526" max="14526" width="12.33203125" style="333" customWidth="1"/>
    <col min="14527" max="14527" width="10.5546875" style="333" customWidth="1"/>
    <col min="14528" max="14528" width="9.88671875" style="333" customWidth="1"/>
    <col min="14529" max="14529" width="9.5546875" style="333" customWidth="1"/>
    <col min="14530" max="14535" width="8.109375" style="333" customWidth="1"/>
    <col min="14536" max="14536" width="9.33203125" style="333" customWidth="1"/>
    <col min="14537" max="14537" width="8" style="333" customWidth="1"/>
    <col min="14538" max="14538" width="8.109375" style="333" customWidth="1"/>
    <col min="14539" max="14539" width="7.44140625" style="333" customWidth="1"/>
    <col min="14540" max="14540" width="7.6640625" style="333" customWidth="1"/>
    <col min="14541" max="14548" width="7.88671875" style="333" hidden="1" customWidth="1"/>
    <col min="14549" max="14549" width="9.109375" style="333" customWidth="1"/>
    <col min="14550" max="14550" width="8.6640625" style="333" customWidth="1"/>
    <col min="14551" max="14551" width="10.6640625" style="333" customWidth="1"/>
    <col min="14552" max="14552" width="25.44140625" style="333" customWidth="1"/>
    <col min="14553" max="14553" width="14.33203125" style="333" customWidth="1"/>
    <col min="14554" max="14554" width="4.5546875" style="333" customWidth="1"/>
    <col min="14555" max="14555" width="9.88671875" style="333" customWidth="1"/>
    <col min="14556" max="14556" width="9.5546875" style="333" customWidth="1"/>
    <col min="14557" max="14776" width="7.88671875" style="333"/>
    <col min="14777" max="14778" width="5.109375" style="333" customWidth="1"/>
    <col min="14779" max="14779" width="5.33203125" style="333" customWidth="1"/>
    <col min="14780" max="14780" width="6.5546875" style="333" customWidth="1"/>
    <col min="14781" max="14781" width="8.6640625" style="333" customWidth="1"/>
    <col min="14782" max="14782" width="12.33203125" style="333" customWidth="1"/>
    <col min="14783" max="14783" width="10.5546875" style="333" customWidth="1"/>
    <col min="14784" max="14784" width="9.88671875" style="333" customWidth="1"/>
    <col min="14785" max="14785" width="9.5546875" style="333" customWidth="1"/>
    <col min="14786" max="14791" width="8.109375" style="333" customWidth="1"/>
    <col min="14792" max="14792" width="9.33203125" style="333" customWidth="1"/>
    <col min="14793" max="14793" width="8" style="333" customWidth="1"/>
    <col min="14794" max="14794" width="8.109375" style="333" customWidth="1"/>
    <col min="14795" max="14795" width="7.44140625" style="333" customWidth="1"/>
    <col min="14796" max="14796" width="7.6640625" style="333" customWidth="1"/>
    <col min="14797" max="14804" width="7.88671875" style="333" hidden="1" customWidth="1"/>
    <col min="14805" max="14805" width="9.109375" style="333" customWidth="1"/>
    <col min="14806" max="14806" width="8.6640625" style="333" customWidth="1"/>
    <col min="14807" max="14807" width="10.6640625" style="333" customWidth="1"/>
    <col min="14808" max="14808" width="25.44140625" style="333" customWidth="1"/>
    <col min="14809" max="14809" width="14.33203125" style="333" customWidth="1"/>
    <col min="14810" max="14810" width="4.5546875" style="333" customWidth="1"/>
    <col min="14811" max="14811" width="9.88671875" style="333" customWidth="1"/>
    <col min="14812" max="14812" width="9.5546875" style="333" customWidth="1"/>
    <col min="14813" max="15032" width="7.88671875" style="333"/>
    <col min="15033" max="15034" width="5.109375" style="333" customWidth="1"/>
    <col min="15035" max="15035" width="5.33203125" style="333" customWidth="1"/>
    <col min="15036" max="15036" width="6.5546875" style="333" customWidth="1"/>
    <col min="15037" max="15037" width="8.6640625" style="333" customWidth="1"/>
    <col min="15038" max="15038" width="12.33203125" style="333" customWidth="1"/>
    <col min="15039" max="15039" width="10.5546875" style="333" customWidth="1"/>
    <col min="15040" max="15040" width="9.88671875" style="333" customWidth="1"/>
    <col min="15041" max="15041" width="9.5546875" style="333" customWidth="1"/>
    <col min="15042" max="15047" width="8.109375" style="333" customWidth="1"/>
    <col min="15048" max="15048" width="9.33203125" style="333" customWidth="1"/>
    <col min="15049" max="15049" width="8" style="333" customWidth="1"/>
    <col min="15050" max="15050" width="8.109375" style="333" customWidth="1"/>
    <col min="15051" max="15051" width="7.44140625" style="333" customWidth="1"/>
    <col min="15052" max="15052" width="7.6640625" style="333" customWidth="1"/>
    <col min="15053" max="15060" width="7.88671875" style="333" hidden="1" customWidth="1"/>
    <col min="15061" max="15061" width="9.109375" style="333" customWidth="1"/>
    <col min="15062" max="15062" width="8.6640625" style="333" customWidth="1"/>
    <col min="15063" max="15063" width="10.6640625" style="333" customWidth="1"/>
    <col min="15064" max="15064" width="25.44140625" style="333" customWidth="1"/>
    <col min="15065" max="15065" width="14.33203125" style="333" customWidth="1"/>
    <col min="15066" max="15066" width="4.5546875" style="333" customWidth="1"/>
    <col min="15067" max="15067" width="9.88671875" style="333" customWidth="1"/>
    <col min="15068" max="15068" width="9.5546875" style="333" customWidth="1"/>
    <col min="15069" max="15288" width="7.88671875" style="333"/>
    <col min="15289" max="15290" width="5.109375" style="333" customWidth="1"/>
    <col min="15291" max="15291" width="5.33203125" style="333" customWidth="1"/>
    <col min="15292" max="15292" width="6.5546875" style="333" customWidth="1"/>
    <col min="15293" max="15293" width="8.6640625" style="333" customWidth="1"/>
    <col min="15294" max="15294" width="12.33203125" style="333" customWidth="1"/>
    <col min="15295" max="15295" width="10.5546875" style="333" customWidth="1"/>
    <col min="15296" max="15296" width="9.88671875" style="333" customWidth="1"/>
    <col min="15297" max="15297" width="9.5546875" style="333" customWidth="1"/>
    <col min="15298" max="15303" width="8.109375" style="333" customWidth="1"/>
    <col min="15304" max="15304" width="9.33203125" style="333" customWidth="1"/>
    <col min="15305" max="15305" width="8" style="333" customWidth="1"/>
    <col min="15306" max="15306" width="8.109375" style="333" customWidth="1"/>
    <col min="15307" max="15307" width="7.44140625" style="333" customWidth="1"/>
    <col min="15308" max="15308" width="7.6640625" style="333" customWidth="1"/>
    <col min="15309" max="15316" width="7.88671875" style="333" hidden="1" customWidth="1"/>
    <col min="15317" max="15317" width="9.109375" style="333" customWidth="1"/>
    <col min="15318" max="15318" width="8.6640625" style="333" customWidth="1"/>
    <col min="15319" max="15319" width="10.6640625" style="333" customWidth="1"/>
    <col min="15320" max="15320" width="25.44140625" style="333" customWidth="1"/>
    <col min="15321" max="15321" width="14.33203125" style="333" customWidth="1"/>
    <col min="15322" max="15322" width="4.5546875" style="333" customWidth="1"/>
    <col min="15323" max="15323" width="9.88671875" style="333" customWidth="1"/>
    <col min="15324" max="15324" width="9.5546875" style="333" customWidth="1"/>
    <col min="15325" max="15544" width="7.88671875" style="333"/>
    <col min="15545" max="15546" width="5.109375" style="333" customWidth="1"/>
    <col min="15547" max="15547" width="5.33203125" style="333" customWidth="1"/>
    <col min="15548" max="15548" width="6.5546875" style="333" customWidth="1"/>
    <col min="15549" max="15549" width="8.6640625" style="333" customWidth="1"/>
    <col min="15550" max="15550" width="12.33203125" style="333" customWidth="1"/>
    <col min="15551" max="15551" width="10.5546875" style="333" customWidth="1"/>
    <col min="15552" max="15552" width="9.88671875" style="333" customWidth="1"/>
    <col min="15553" max="15553" width="9.5546875" style="333" customWidth="1"/>
    <col min="15554" max="15559" width="8.109375" style="333" customWidth="1"/>
    <col min="15560" max="15560" width="9.33203125" style="333" customWidth="1"/>
    <col min="15561" max="15561" width="8" style="333" customWidth="1"/>
    <col min="15562" max="15562" width="8.109375" style="333" customWidth="1"/>
    <col min="15563" max="15563" width="7.44140625" style="333" customWidth="1"/>
    <col min="15564" max="15564" width="7.6640625" style="333" customWidth="1"/>
    <col min="15565" max="15572" width="7.88671875" style="333" hidden="1" customWidth="1"/>
    <col min="15573" max="15573" width="9.109375" style="333" customWidth="1"/>
    <col min="15574" max="15574" width="8.6640625" style="333" customWidth="1"/>
    <col min="15575" max="15575" width="10.6640625" style="333" customWidth="1"/>
    <col min="15576" max="15576" width="25.44140625" style="333" customWidth="1"/>
    <col min="15577" max="15577" width="14.33203125" style="333" customWidth="1"/>
    <col min="15578" max="15578" width="4.5546875" style="333" customWidth="1"/>
    <col min="15579" max="15579" width="9.88671875" style="333" customWidth="1"/>
    <col min="15580" max="15580" width="9.5546875" style="333" customWidth="1"/>
    <col min="15581" max="15800" width="7.88671875" style="333"/>
    <col min="15801" max="15802" width="5.109375" style="333" customWidth="1"/>
    <col min="15803" max="15803" width="5.33203125" style="333" customWidth="1"/>
    <col min="15804" max="15804" width="6.5546875" style="333" customWidth="1"/>
    <col min="15805" max="15805" width="8.6640625" style="333" customWidth="1"/>
    <col min="15806" max="15806" width="12.33203125" style="333" customWidth="1"/>
    <col min="15807" max="15807" width="10.5546875" style="333" customWidth="1"/>
    <col min="15808" max="15808" width="9.88671875" style="333" customWidth="1"/>
    <col min="15809" max="15809" width="9.5546875" style="333" customWidth="1"/>
    <col min="15810" max="15815" width="8.109375" style="333" customWidth="1"/>
    <col min="15816" max="15816" width="9.33203125" style="333" customWidth="1"/>
    <col min="15817" max="15817" width="8" style="333" customWidth="1"/>
    <col min="15818" max="15818" width="8.109375" style="333" customWidth="1"/>
    <col min="15819" max="15819" width="7.44140625" style="333" customWidth="1"/>
    <col min="15820" max="15820" width="7.6640625" style="333" customWidth="1"/>
    <col min="15821" max="15828" width="7.88671875" style="333" hidden="1" customWidth="1"/>
    <col min="15829" max="15829" width="9.109375" style="333" customWidth="1"/>
    <col min="15830" max="15830" width="8.6640625" style="333" customWidth="1"/>
    <col min="15831" max="15831" width="10.6640625" style="333" customWidth="1"/>
    <col min="15832" max="15832" width="25.44140625" style="333" customWidth="1"/>
    <col min="15833" max="15833" width="14.33203125" style="333" customWidth="1"/>
    <col min="15834" max="15834" width="4.5546875" style="333" customWidth="1"/>
    <col min="15835" max="15835" width="9.88671875" style="333" customWidth="1"/>
    <col min="15836" max="15836" width="9.5546875" style="333" customWidth="1"/>
    <col min="15837" max="16056" width="7.88671875" style="333"/>
    <col min="16057" max="16058" width="5.109375" style="333" customWidth="1"/>
    <col min="16059" max="16059" width="5.33203125" style="333" customWidth="1"/>
    <col min="16060" max="16060" width="6.5546875" style="333" customWidth="1"/>
    <col min="16061" max="16061" width="8.6640625" style="333" customWidth="1"/>
    <col min="16062" max="16062" width="12.33203125" style="333" customWidth="1"/>
    <col min="16063" max="16063" width="10.5546875" style="333" customWidth="1"/>
    <col min="16064" max="16064" width="9.88671875" style="333" customWidth="1"/>
    <col min="16065" max="16065" width="9.5546875" style="333" customWidth="1"/>
    <col min="16066" max="16071" width="8.109375" style="333" customWidth="1"/>
    <col min="16072" max="16072" width="9.33203125" style="333" customWidth="1"/>
    <col min="16073" max="16073" width="8" style="333" customWidth="1"/>
    <col min="16074" max="16074" width="8.109375" style="333" customWidth="1"/>
    <col min="16075" max="16075" width="7.44140625" style="333" customWidth="1"/>
    <col min="16076" max="16076" width="7.6640625" style="333" customWidth="1"/>
    <col min="16077" max="16084" width="7.88671875" style="333" hidden="1" customWidth="1"/>
    <col min="16085" max="16085" width="9.109375" style="333" customWidth="1"/>
    <col min="16086" max="16086" width="8.6640625" style="333" customWidth="1"/>
    <col min="16087" max="16087" width="10.6640625" style="333" customWidth="1"/>
    <col min="16088" max="16088" width="25.44140625" style="333" customWidth="1"/>
    <col min="16089" max="16089" width="14.33203125" style="333" customWidth="1"/>
    <col min="16090" max="16090" width="4.5546875" style="333" customWidth="1"/>
    <col min="16091" max="16091" width="9.88671875" style="333" customWidth="1"/>
    <col min="16092" max="16092" width="9.5546875" style="333" customWidth="1"/>
    <col min="16093" max="16384" width="7.88671875" style="333"/>
  </cols>
  <sheetData>
    <row r="1" spans="1:10" ht="12">
      <c r="A1" s="336" t="s">
        <v>37</v>
      </c>
      <c r="B1" s="337"/>
      <c r="C1" s="338"/>
      <c r="D1" s="338"/>
      <c r="E1" s="338"/>
      <c r="F1" s="339"/>
      <c r="G1" s="340"/>
      <c r="H1" s="340"/>
    </row>
    <row r="2" spans="1:10" ht="12">
      <c r="A2" s="341" t="s">
        <v>39</v>
      </c>
      <c r="B2" s="342"/>
      <c r="C2" s="343"/>
      <c r="D2" s="343"/>
      <c r="E2" s="343"/>
      <c r="F2" s="344"/>
      <c r="G2" s="345"/>
      <c r="H2" s="345"/>
    </row>
    <row r="3" spans="1:10" ht="12">
      <c r="A3" s="341" t="s">
        <v>1356</v>
      </c>
      <c r="B3" s="341"/>
      <c r="C3" s="346"/>
      <c r="D3" s="346"/>
      <c r="E3" s="346"/>
      <c r="F3" s="347"/>
      <c r="G3" s="348"/>
      <c r="H3" s="348"/>
    </row>
    <row r="4" spans="1:10" s="332" customFormat="1" ht="12">
      <c r="A4" s="1274" t="s">
        <v>1357</v>
      </c>
      <c r="B4" s="1274" t="s">
        <v>42</v>
      </c>
      <c r="C4" s="1275" t="s">
        <v>43</v>
      </c>
      <c r="D4" s="1270" t="s">
        <v>44</v>
      </c>
      <c r="E4" s="1270" t="s">
        <v>45</v>
      </c>
      <c r="F4" s="1273" t="s">
        <v>48</v>
      </c>
      <c r="G4" s="1270" t="s">
        <v>1358</v>
      </c>
      <c r="H4" s="1271" t="s">
        <v>1359</v>
      </c>
      <c r="I4" s="1269" t="s">
        <v>50</v>
      </c>
      <c r="J4" s="1269" t="s">
        <v>1360</v>
      </c>
    </row>
    <row r="5" spans="1:10" s="332" customFormat="1" ht="12">
      <c r="A5" s="1274"/>
      <c r="B5" s="1274"/>
      <c r="C5" s="1275"/>
      <c r="D5" s="1270"/>
      <c r="E5" s="1270"/>
      <c r="F5" s="1273"/>
      <c r="G5" s="1270"/>
      <c r="H5" s="1272"/>
      <c r="I5" s="1269"/>
      <c r="J5" s="1269"/>
    </row>
    <row r="6" spans="1:10" ht="12">
      <c r="A6" s="301"/>
      <c r="B6" s="357">
        <v>45200</v>
      </c>
      <c r="C6" s="349"/>
      <c r="D6" s="307"/>
      <c r="E6" s="306"/>
      <c r="F6" s="306"/>
      <c r="G6" s="307"/>
      <c r="H6" s="307"/>
      <c r="I6" s="304"/>
      <c r="J6" s="304"/>
    </row>
    <row r="7" spans="1:10" ht="12">
      <c r="A7" s="301">
        <v>1</v>
      </c>
      <c r="B7" s="301">
        <v>1</v>
      </c>
      <c r="C7" s="349"/>
      <c r="D7" s="307" t="s">
        <v>773</v>
      </c>
      <c r="E7" s="306" t="s">
        <v>64</v>
      </c>
      <c r="F7" s="306" t="s">
        <v>1361</v>
      </c>
      <c r="G7" s="307" t="s">
        <v>691</v>
      </c>
      <c r="H7" s="307" t="s">
        <v>1362</v>
      </c>
      <c r="I7" s="304" t="s">
        <v>1363</v>
      </c>
      <c r="J7" s="304"/>
    </row>
    <row r="8" spans="1:10" ht="12">
      <c r="A8" s="301">
        <v>2</v>
      </c>
      <c r="B8" s="301">
        <v>2</v>
      </c>
      <c r="C8" s="349"/>
      <c r="D8" s="307" t="s">
        <v>764</v>
      </c>
      <c r="E8" s="306" t="s">
        <v>82</v>
      </c>
      <c r="F8" s="306" t="s">
        <v>1361</v>
      </c>
      <c r="G8" s="307" t="s">
        <v>691</v>
      </c>
      <c r="H8" s="307" t="s">
        <v>1362</v>
      </c>
      <c r="I8" s="304" t="s">
        <v>1363</v>
      </c>
      <c r="J8" s="304"/>
    </row>
    <row r="9" spans="1:10" ht="12">
      <c r="A9" s="301">
        <v>3</v>
      </c>
      <c r="B9" s="301">
        <v>3</v>
      </c>
      <c r="C9" s="349"/>
      <c r="D9" s="307" t="s">
        <v>767</v>
      </c>
      <c r="E9" s="306" t="s">
        <v>82</v>
      </c>
      <c r="F9" s="306" t="s">
        <v>691</v>
      </c>
      <c r="G9" s="307" t="s">
        <v>877</v>
      </c>
      <c r="H9" s="307" t="s">
        <v>1362</v>
      </c>
      <c r="I9" s="304" t="s">
        <v>1363</v>
      </c>
      <c r="J9" s="304"/>
    </row>
    <row r="10" spans="1:10" ht="12">
      <c r="A10" s="301">
        <v>4</v>
      </c>
      <c r="B10" s="301">
        <v>4</v>
      </c>
      <c r="C10" s="349"/>
      <c r="D10" s="307" t="s">
        <v>757</v>
      </c>
      <c r="E10" s="307" t="s">
        <v>64</v>
      </c>
      <c r="F10" s="306" t="s">
        <v>877</v>
      </c>
      <c r="G10" s="307" t="s">
        <v>879</v>
      </c>
      <c r="H10" s="307" t="s">
        <v>1362</v>
      </c>
      <c r="I10" s="304" t="s">
        <v>1363</v>
      </c>
      <c r="J10" s="304"/>
    </row>
    <row r="11" spans="1:10" ht="12">
      <c r="A11" s="307">
        <v>5</v>
      </c>
      <c r="B11" s="307">
        <v>5</v>
      </c>
      <c r="C11" s="307"/>
      <c r="D11" s="307" t="s">
        <v>752</v>
      </c>
      <c r="E11" s="637" t="s">
        <v>82</v>
      </c>
      <c r="F11" s="306" t="s">
        <v>879</v>
      </c>
      <c r="G11" s="307" t="s">
        <v>697</v>
      </c>
      <c r="H11" s="307" t="s">
        <v>1362</v>
      </c>
      <c r="I11" s="304" t="s">
        <v>1363</v>
      </c>
      <c r="J11" s="307"/>
    </row>
    <row r="12" spans="1:10" ht="12">
      <c r="A12" s="307"/>
      <c r="B12" s="856">
        <v>45231</v>
      </c>
      <c r="C12" s="307"/>
      <c r="D12" s="307"/>
      <c r="E12" s="302"/>
      <c r="F12" s="306"/>
      <c r="G12" s="307"/>
      <c r="H12" s="307"/>
      <c r="I12" s="304"/>
      <c r="J12" s="307"/>
    </row>
    <row r="13" spans="1:10" ht="12">
      <c r="A13" s="307">
        <v>6</v>
      </c>
      <c r="B13" s="307">
        <v>1</v>
      </c>
      <c r="C13" s="307"/>
      <c r="D13" s="307" t="s">
        <v>142</v>
      </c>
      <c r="E13" s="306" t="s">
        <v>82</v>
      </c>
      <c r="F13" s="306" t="s">
        <v>698</v>
      </c>
      <c r="G13" s="307" t="s">
        <v>884</v>
      </c>
      <c r="H13" s="307" t="s">
        <v>1362</v>
      </c>
      <c r="I13" s="304" t="s">
        <v>1363</v>
      </c>
      <c r="J13" s="307"/>
    </row>
    <row r="14" spans="1:10" ht="12.9" customHeight="1">
      <c r="A14" s="307">
        <v>7</v>
      </c>
      <c r="B14" s="307">
        <v>2</v>
      </c>
      <c r="C14" s="307"/>
      <c r="D14" s="307" t="s">
        <v>124</v>
      </c>
      <c r="E14" s="306" t="s">
        <v>82</v>
      </c>
      <c r="F14" s="307" t="s">
        <v>884</v>
      </c>
      <c r="G14" s="307" t="s">
        <v>1328</v>
      </c>
      <c r="H14" s="307" t="s">
        <v>1362</v>
      </c>
      <c r="I14" s="304" t="s">
        <v>1363</v>
      </c>
      <c r="J14" s="307"/>
    </row>
    <row r="15" spans="1:10" ht="12.9" customHeight="1">
      <c r="A15" s="307">
        <v>8</v>
      </c>
      <c r="B15" s="307">
        <v>3</v>
      </c>
      <c r="C15" s="307"/>
      <c r="D15" s="307" t="s">
        <v>137</v>
      </c>
      <c r="E15" s="306" t="s">
        <v>82</v>
      </c>
      <c r="F15" s="307" t="s">
        <v>1328</v>
      </c>
      <c r="G15" s="307" t="s">
        <v>1364</v>
      </c>
      <c r="H15" s="307" t="s">
        <v>1362</v>
      </c>
      <c r="I15" s="304" t="s">
        <v>1363</v>
      </c>
      <c r="J15" s="307"/>
    </row>
    <row r="16" spans="1:10" ht="12.9" customHeight="1">
      <c r="A16" s="307">
        <v>9</v>
      </c>
      <c r="B16" s="307">
        <v>4</v>
      </c>
      <c r="C16" s="307"/>
      <c r="D16" s="307" t="s">
        <v>156</v>
      </c>
      <c r="E16" s="306" t="s">
        <v>64</v>
      </c>
      <c r="F16" s="307" t="s">
        <v>1364</v>
      </c>
      <c r="G16" s="307" t="s">
        <v>699</v>
      </c>
      <c r="H16" s="307" t="s">
        <v>1362</v>
      </c>
      <c r="I16" s="304" t="s">
        <v>1363</v>
      </c>
      <c r="J16" s="307"/>
    </row>
    <row r="17" spans="1:10" ht="12.9" customHeight="1">
      <c r="A17" s="307">
        <v>10</v>
      </c>
      <c r="B17" s="307">
        <v>5</v>
      </c>
      <c r="C17" s="307"/>
      <c r="D17" s="307" t="s">
        <v>789</v>
      </c>
      <c r="E17" s="306" t="s">
        <v>82</v>
      </c>
      <c r="F17" s="307" t="s">
        <v>1365</v>
      </c>
      <c r="G17" s="307" t="s">
        <v>1366</v>
      </c>
      <c r="H17" s="307" t="s">
        <v>1362</v>
      </c>
      <c r="I17" s="304" t="s">
        <v>1363</v>
      </c>
      <c r="J17" s="307"/>
    </row>
    <row r="18" spans="1:10" ht="12.9" customHeight="1">
      <c r="A18" s="307">
        <v>11</v>
      </c>
      <c r="B18" s="307">
        <v>6</v>
      </c>
      <c r="C18" s="307"/>
      <c r="D18" s="307" t="s">
        <v>732</v>
      </c>
      <c r="E18" s="306" t="s">
        <v>82</v>
      </c>
      <c r="F18" s="307" t="s">
        <v>1366</v>
      </c>
      <c r="G18" s="307" t="s">
        <v>887</v>
      </c>
      <c r="H18" s="307" t="s">
        <v>1362</v>
      </c>
      <c r="I18" s="304" t="s">
        <v>1363</v>
      </c>
      <c r="J18" s="307"/>
    </row>
    <row r="19" spans="1:10" ht="12.9" customHeight="1">
      <c r="A19" s="307">
        <v>12</v>
      </c>
      <c r="B19" s="307">
        <v>7</v>
      </c>
      <c r="C19" s="307"/>
      <c r="D19" s="307" t="s">
        <v>777</v>
      </c>
      <c r="E19" s="307" t="s">
        <v>64</v>
      </c>
      <c r="F19" s="307" t="s">
        <v>887</v>
      </c>
      <c r="G19" s="307" t="s">
        <v>1329</v>
      </c>
      <c r="H19" s="307" t="s">
        <v>1362</v>
      </c>
      <c r="I19" s="304" t="s">
        <v>1363</v>
      </c>
      <c r="J19" s="307"/>
    </row>
    <row r="20" spans="1:10" ht="12.9" customHeight="1">
      <c r="A20" s="307">
        <v>13</v>
      </c>
      <c r="B20" s="307">
        <v>8</v>
      </c>
      <c r="C20" s="307"/>
      <c r="D20" s="307" t="s">
        <v>765</v>
      </c>
      <c r="E20" s="307" t="s">
        <v>64</v>
      </c>
      <c r="F20" s="307" t="s">
        <v>888</v>
      </c>
      <c r="G20" s="307" t="s">
        <v>893</v>
      </c>
      <c r="H20" s="307" t="s">
        <v>1362</v>
      </c>
      <c r="I20" s="304" t="s">
        <v>1363</v>
      </c>
      <c r="J20" s="307"/>
    </row>
    <row r="21" spans="1:10" ht="12.9" customHeight="1">
      <c r="A21" s="307">
        <v>14</v>
      </c>
      <c r="B21" s="307">
        <v>9</v>
      </c>
      <c r="C21" s="307"/>
      <c r="D21" s="307" t="s">
        <v>720</v>
      </c>
      <c r="E21" s="307" t="s">
        <v>82</v>
      </c>
      <c r="F21" s="307" t="s">
        <v>893</v>
      </c>
      <c r="G21" s="307" t="s">
        <v>712</v>
      </c>
      <c r="H21" s="307" t="s">
        <v>1362</v>
      </c>
      <c r="I21" s="304" t="s">
        <v>1363</v>
      </c>
      <c r="J21" s="307"/>
    </row>
    <row r="22" spans="1:10" ht="12.9" customHeight="1">
      <c r="A22" s="307">
        <v>15</v>
      </c>
      <c r="B22" s="307">
        <v>10</v>
      </c>
      <c r="C22" s="307"/>
      <c r="D22" s="307" t="s">
        <v>599</v>
      </c>
      <c r="E22" s="307" t="s">
        <v>64</v>
      </c>
      <c r="F22" s="307" t="s">
        <v>712</v>
      </c>
      <c r="G22" s="307" t="s">
        <v>715</v>
      </c>
      <c r="H22" s="307" t="s">
        <v>1362</v>
      </c>
      <c r="I22" s="304" t="s">
        <v>1363</v>
      </c>
      <c r="J22" s="307"/>
    </row>
    <row r="23" spans="1:10" ht="12.9" customHeight="1">
      <c r="A23" s="307"/>
      <c r="B23" s="856">
        <v>45261</v>
      </c>
      <c r="C23" s="307"/>
      <c r="D23" s="307"/>
      <c r="E23" s="307"/>
      <c r="F23" s="307"/>
      <c r="G23" s="307"/>
      <c r="H23" s="307"/>
      <c r="I23" s="304"/>
      <c r="J23" s="307"/>
    </row>
    <row r="24" spans="1:10" ht="12.9" customHeight="1">
      <c r="A24" s="307">
        <v>16</v>
      </c>
      <c r="B24" s="307">
        <v>1</v>
      </c>
      <c r="C24" s="349"/>
      <c r="D24" s="307" t="s">
        <v>825</v>
      </c>
      <c r="E24" s="307" t="s">
        <v>64</v>
      </c>
      <c r="F24" s="306" t="s">
        <v>715</v>
      </c>
      <c r="G24" s="307" t="s">
        <v>1332</v>
      </c>
      <c r="H24" s="307" t="s">
        <v>1362</v>
      </c>
      <c r="I24" s="304" t="s">
        <v>1363</v>
      </c>
      <c r="J24" s="349"/>
    </row>
    <row r="25" spans="1:10" ht="12.9" customHeight="1">
      <c r="A25" s="307">
        <v>17</v>
      </c>
      <c r="B25" s="307">
        <v>2</v>
      </c>
      <c r="C25" s="349"/>
      <c r="D25" s="307" t="s">
        <v>828</v>
      </c>
      <c r="E25" s="307" t="s">
        <v>64</v>
      </c>
      <c r="F25" s="307" t="s">
        <v>1332</v>
      </c>
      <c r="G25" s="307" t="s">
        <v>1367</v>
      </c>
      <c r="H25" s="307" t="s">
        <v>1362</v>
      </c>
      <c r="I25" s="304" t="s">
        <v>1363</v>
      </c>
      <c r="J25" s="349"/>
    </row>
    <row r="26" spans="1:10" ht="12.9" customHeight="1">
      <c r="A26" s="307">
        <v>18</v>
      </c>
      <c r="B26" s="307">
        <v>3</v>
      </c>
      <c r="C26" s="349"/>
      <c r="D26" s="307" t="s">
        <v>831</v>
      </c>
      <c r="E26" s="307" t="s">
        <v>64</v>
      </c>
      <c r="F26" s="306" t="s">
        <v>896</v>
      </c>
      <c r="G26" s="306" t="s">
        <v>896</v>
      </c>
      <c r="H26" s="307" t="s">
        <v>1362</v>
      </c>
      <c r="I26" s="304" t="s">
        <v>1363</v>
      </c>
      <c r="J26" s="349"/>
    </row>
    <row r="27" spans="1:10" ht="12.9" customHeight="1">
      <c r="A27" s="307">
        <v>19</v>
      </c>
      <c r="B27" s="307">
        <v>4</v>
      </c>
      <c r="C27" s="349"/>
      <c r="D27" s="307" t="s">
        <v>729</v>
      </c>
      <c r="E27" s="307" t="s">
        <v>82</v>
      </c>
      <c r="F27" s="306" t="s">
        <v>895</v>
      </c>
      <c r="G27" s="306" t="s">
        <v>895</v>
      </c>
      <c r="H27" s="307" t="s">
        <v>1362</v>
      </c>
      <c r="I27" s="304" t="s">
        <v>1363</v>
      </c>
      <c r="J27" s="349"/>
    </row>
    <row r="28" spans="1:10" ht="12.9" customHeight="1">
      <c r="A28" s="307">
        <v>20</v>
      </c>
      <c r="B28" s="307">
        <v>5</v>
      </c>
      <c r="C28" s="349"/>
      <c r="D28" s="307" t="s">
        <v>781</v>
      </c>
      <c r="E28" s="307" t="s">
        <v>82</v>
      </c>
      <c r="F28" s="306" t="s">
        <v>57</v>
      </c>
      <c r="G28" s="306" t="s">
        <v>57</v>
      </c>
      <c r="H28" s="307" t="s">
        <v>1362</v>
      </c>
      <c r="I28" s="304" t="s">
        <v>1363</v>
      </c>
      <c r="J28" s="349"/>
    </row>
    <row r="29" spans="1:10" ht="12.9" customHeight="1">
      <c r="A29" s="307">
        <v>21</v>
      </c>
      <c r="B29" s="307">
        <v>6</v>
      </c>
      <c r="C29" s="349"/>
      <c r="D29" s="307" t="s">
        <v>750</v>
      </c>
      <c r="E29" s="307" t="s">
        <v>64</v>
      </c>
      <c r="F29" s="306" t="s">
        <v>58</v>
      </c>
      <c r="G29" s="306" t="s">
        <v>108</v>
      </c>
      <c r="H29" s="307" t="s">
        <v>1362</v>
      </c>
      <c r="I29" s="304" t="s">
        <v>1363</v>
      </c>
      <c r="J29" s="349"/>
    </row>
    <row r="30" spans="1:10" ht="12.9" customHeight="1">
      <c r="A30" s="307">
        <v>22</v>
      </c>
      <c r="B30" s="307">
        <v>7</v>
      </c>
      <c r="C30" s="349"/>
      <c r="D30" s="307" t="s">
        <v>439</v>
      </c>
      <c r="E30" s="307" t="s">
        <v>82</v>
      </c>
      <c r="F30" s="306" t="s">
        <v>67</v>
      </c>
      <c r="G30" s="306" t="s">
        <v>67</v>
      </c>
      <c r="H30" s="307" t="s">
        <v>1362</v>
      </c>
      <c r="I30" s="304" t="s">
        <v>1363</v>
      </c>
      <c r="J30" s="349"/>
    </row>
    <row r="31" spans="1:10" ht="12.9" customHeight="1">
      <c r="A31" s="307">
        <v>23</v>
      </c>
      <c r="B31" s="307">
        <v>8</v>
      </c>
      <c r="C31" s="349"/>
      <c r="D31" s="307" t="s">
        <v>389</v>
      </c>
      <c r="E31" s="307" t="s">
        <v>82</v>
      </c>
      <c r="F31" s="306" t="s">
        <v>73</v>
      </c>
      <c r="G31" s="306" t="s">
        <v>73</v>
      </c>
      <c r="H31" s="307" t="s">
        <v>1362</v>
      </c>
      <c r="I31" s="304" t="s">
        <v>1363</v>
      </c>
      <c r="J31" s="349"/>
    </row>
    <row r="32" spans="1:10" ht="12.9" customHeight="1">
      <c r="A32" s="307">
        <v>24</v>
      </c>
      <c r="B32" s="307">
        <v>9</v>
      </c>
      <c r="C32" s="349"/>
      <c r="D32" s="307" t="s">
        <v>119</v>
      </c>
      <c r="E32" s="307" t="s">
        <v>82</v>
      </c>
      <c r="F32" s="306" t="s">
        <v>83</v>
      </c>
      <c r="G32" s="306" t="s">
        <v>83</v>
      </c>
      <c r="H32" s="307" t="s">
        <v>1362</v>
      </c>
      <c r="I32" s="304" t="s">
        <v>1363</v>
      </c>
      <c r="J32" s="349"/>
    </row>
    <row r="33" spans="1:10" ht="12.9" customHeight="1">
      <c r="A33" s="307">
        <v>25</v>
      </c>
      <c r="B33" s="307">
        <v>10</v>
      </c>
      <c r="C33" s="307"/>
      <c r="D33" s="307" t="s">
        <v>107</v>
      </c>
      <c r="E33" s="307" t="s">
        <v>82</v>
      </c>
      <c r="F33" s="306" t="s">
        <v>74</v>
      </c>
      <c r="G33" s="306" t="s">
        <v>74</v>
      </c>
      <c r="H33" s="307" t="s">
        <v>1362</v>
      </c>
      <c r="I33" s="304" t="s">
        <v>1363</v>
      </c>
      <c r="J33" s="307"/>
    </row>
    <row r="34" spans="1:10" ht="12.9" customHeight="1">
      <c r="A34" s="307">
        <v>26</v>
      </c>
      <c r="B34" s="307">
        <v>11</v>
      </c>
      <c r="C34" s="307"/>
      <c r="D34" s="307" t="s">
        <v>100</v>
      </c>
      <c r="E34" s="307" t="s">
        <v>82</v>
      </c>
      <c r="F34" s="306" t="s">
        <v>1333</v>
      </c>
      <c r="G34" s="307" t="s">
        <v>1333</v>
      </c>
      <c r="H34" s="307" t="s">
        <v>1362</v>
      </c>
      <c r="I34" s="304" t="s">
        <v>1363</v>
      </c>
      <c r="J34" s="307"/>
    </row>
    <row r="35" spans="1:10" ht="12.9" customHeight="1">
      <c r="A35" s="307">
        <v>27</v>
      </c>
      <c r="B35" s="307">
        <v>12</v>
      </c>
      <c r="C35" s="307"/>
      <c r="D35" s="307" t="s">
        <v>834</v>
      </c>
      <c r="E35" s="307" t="s">
        <v>82</v>
      </c>
      <c r="F35" s="306" t="s">
        <v>84</v>
      </c>
      <c r="G35" s="307" t="s">
        <v>84</v>
      </c>
      <c r="H35" s="307" t="s">
        <v>1362</v>
      </c>
      <c r="I35" s="307" t="s">
        <v>1363</v>
      </c>
      <c r="J35" s="307"/>
    </row>
    <row r="36" spans="1:10" ht="12.9" customHeight="1">
      <c r="A36" s="307">
        <v>28</v>
      </c>
      <c r="B36" s="307">
        <v>13</v>
      </c>
      <c r="C36" s="307"/>
      <c r="D36" s="307" t="s">
        <v>845</v>
      </c>
      <c r="E36" s="307" t="s">
        <v>64</v>
      </c>
      <c r="F36" s="306" t="s">
        <v>79</v>
      </c>
      <c r="G36" s="307" t="s">
        <v>79</v>
      </c>
      <c r="H36" s="307" t="s">
        <v>1362</v>
      </c>
      <c r="I36" s="307" t="s">
        <v>1363</v>
      </c>
      <c r="J36" s="307"/>
    </row>
    <row r="37" spans="1:10" ht="12.9" customHeight="1">
      <c r="A37" s="307">
        <v>29</v>
      </c>
      <c r="B37" s="307">
        <v>14</v>
      </c>
      <c r="C37" s="307"/>
      <c r="D37" s="307" t="s">
        <v>153</v>
      </c>
      <c r="E37" s="307" t="s">
        <v>64</v>
      </c>
      <c r="F37" s="306" t="s">
        <v>86</v>
      </c>
      <c r="G37" s="307" t="s">
        <v>86</v>
      </c>
      <c r="H37" s="307" t="s">
        <v>1362</v>
      </c>
      <c r="I37" s="307" t="s">
        <v>1363</v>
      </c>
      <c r="J37" s="307"/>
    </row>
    <row r="38" spans="1:10" ht="12.9" customHeight="1">
      <c r="A38" s="307">
        <v>30</v>
      </c>
      <c r="B38" s="307">
        <v>15</v>
      </c>
      <c r="C38" s="307"/>
      <c r="D38" s="307" t="s">
        <v>183</v>
      </c>
      <c r="E38" s="307" t="s">
        <v>82</v>
      </c>
      <c r="F38" s="306" t="s">
        <v>88</v>
      </c>
      <c r="G38" s="307" t="s">
        <v>88</v>
      </c>
      <c r="H38" s="307" t="s">
        <v>1362</v>
      </c>
      <c r="I38" s="307" t="s">
        <v>1363</v>
      </c>
      <c r="J38" s="307"/>
    </row>
    <row r="39" spans="1:10" ht="12.9" customHeight="1">
      <c r="A39" s="307">
        <v>31</v>
      </c>
      <c r="B39" s="307">
        <v>16</v>
      </c>
      <c r="C39" s="307"/>
      <c r="D39" s="307" t="s">
        <v>759</v>
      </c>
      <c r="E39" s="307" t="s">
        <v>82</v>
      </c>
      <c r="F39" s="306" t="s">
        <v>74</v>
      </c>
      <c r="G39" s="307" t="s">
        <v>88</v>
      </c>
      <c r="H39" s="307" t="s">
        <v>1362</v>
      </c>
      <c r="I39" s="307" t="s">
        <v>1368</v>
      </c>
      <c r="J39" s="307"/>
    </row>
    <row r="40" spans="1:10" ht="12.9" customHeight="1">
      <c r="A40" s="307">
        <v>32</v>
      </c>
      <c r="B40" s="307">
        <v>17</v>
      </c>
      <c r="C40" s="307"/>
      <c r="D40" s="307" t="s">
        <v>785</v>
      </c>
      <c r="E40" s="307" t="s">
        <v>64</v>
      </c>
      <c r="F40" s="306" t="s">
        <v>74</v>
      </c>
      <c r="G40" s="307" t="s">
        <v>88</v>
      </c>
      <c r="H40" s="307" t="s">
        <v>1362</v>
      </c>
      <c r="I40" s="307" t="s">
        <v>1368</v>
      </c>
      <c r="J40" s="307"/>
    </row>
    <row r="41" spans="1:10" ht="12.9" customHeight="1">
      <c r="A41" s="307">
        <v>33</v>
      </c>
      <c r="B41" s="307">
        <v>18</v>
      </c>
      <c r="C41" s="307"/>
      <c r="D41" s="307" t="s">
        <v>794</v>
      </c>
      <c r="E41" s="307" t="s">
        <v>82</v>
      </c>
      <c r="F41" s="306" t="s">
        <v>88</v>
      </c>
      <c r="G41" s="307" t="s">
        <v>90</v>
      </c>
      <c r="H41" s="307" t="s">
        <v>1362</v>
      </c>
      <c r="I41" s="307" t="s">
        <v>1368</v>
      </c>
      <c r="J41" s="307"/>
    </row>
    <row r="42" spans="1:10" ht="12.9" customHeight="1">
      <c r="A42" s="307">
        <v>34</v>
      </c>
      <c r="B42" s="307">
        <v>19</v>
      </c>
      <c r="C42" s="307"/>
      <c r="D42" s="307" t="s">
        <v>356</v>
      </c>
      <c r="E42" s="307" t="s">
        <v>82</v>
      </c>
      <c r="F42" s="306" t="s">
        <v>90</v>
      </c>
      <c r="G42" s="307" t="s">
        <v>95</v>
      </c>
      <c r="H42" s="307" t="s">
        <v>1362</v>
      </c>
      <c r="I42" s="307" t="s">
        <v>1368</v>
      </c>
      <c r="J42" s="307"/>
    </row>
    <row r="43" spans="1:10" ht="12.9" customHeight="1">
      <c r="A43" s="307">
        <v>35</v>
      </c>
      <c r="B43" s="307">
        <v>20</v>
      </c>
      <c r="C43" s="307"/>
      <c r="D43" s="307" t="s">
        <v>185</v>
      </c>
      <c r="E43" s="307" t="s">
        <v>64</v>
      </c>
      <c r="F43" s="306" t="s">
        <v>102</v>
      </c>
      <c r="G43" s="307" t="s">
        <v>102</v>
      </c>
      <c r="H43" s="307" t="s">
        <v>1362</v>
      </c>
      <c r="I43" s="307" t="s">
        <v>1363</v>
      </c>
      <c r="J43" s="307"/>
    </row>
    <row r="44" spans="1:10" ht="12.9" customHeight="1">
      <c r="A44" s="307">
        <v>36</v>
      </c>
      <c r="B44" s="307">
        <v>21</v>
      </c>
      <c r="C44" s="307"/>
      <c r="D44" s="307" t="s">
        <v>744</v>
      </c>
      <c r="E44" s="307" t="s">
        <v>64</v>
      </c>
      <c r="F44" s="306" t="s">
        <v>102</v>
      </c>
      <c r="G44" s="307" t="s">
        <v>102</v>
      </c>
      <c r="H44" s="307" t="s">
        <v>1362</v>
      </c>
      <c r="I44" s="307" t="s">
        <v>1368</v>
      </c>
      <c r="J44" s="307"/>
    </row>
    <row r="45" spans="1:10" ht="12.9" customHeight="1">
      <c r="A45" s="307">
        <v>37</v>
      </c>
      <c r="B45" s="307">
        <v>22</v>
      </c>
      <c r="C45" s="307"/>
      <c r="D45" s="307" t="s">
        <v>812</v>
      </c>
      <c r="E45" s="307" t="s">
        <v>64</v>
      </c>
      <c r="F45" s="306" t="s">
        <v>102</v>
      </c>
      <c r="G45" s="307" t="s">
        <v>106</v>
      </c>
      <c r="H45" s="307" t="s">
        <v>1362</v>
      </c>
      <c r="I45" s="307" t="s">
        <v>1368</v>
      </c>
      <c r="J45" s="307"/>
    </row>
    <row r="46" spans="1:10" ht="12.9" customHeight="1">
      <c r="A46" s="307">
        <v>38</v>
      </c>
      <c r="B46" s="307">
        <v>23</v>
      </c>
      <c r="C46" s="307"/>
      <c r="D46" s="307" t="s">
        <v>510</v>
      </c>
      <c r="E46" s="307" t="s">
        <v>82</v>
      </c>
      <c r="F46" s="306" t="s">
        <v>106</v>
      </c>
      <c r="G46" s="307" t="s">
        <v>106</v>
      </c>
      <c r="H46" s="307" t="s">
        <v>1362</v>
      </c>
      <c r="I46" s="307" t="s">
        <v>1368</v>
      </c>
      <c r="J46" s="307"/>
    </row>
    <row r="47" spans="1:10" ht="12.9" customHeight="1">
      <c r="A47" s="307">
        <v>39</v>
      </c>
      <c r="B47" s="307">
        <v>24</v>
      </c>
      <c r="C47" s="307"/>
      <c r="D47" s="307" t="s">
        <v>190</v>
      </c>
      <c r="E47" s="307" t="s">
        <v>82</v>
      </c>
      <c r="F47" s="306" t="s">
        <v>106</v>
      </c>
      <c r="G47" s="307" t="s">
        <v>106</v>
      </c>
      <c r="H47" s="307" t="s">
        <v>1362</v>
      </c>
      <c r="I47" s="307" t="s">
        <v>1363</v>
      </c>
      <c r="J47" s="307"/>
    </row>
    <row r="48" spans="1:10" ht="12.9" customHeight="1">
      <c r="A48" s="307">
        <v>40</v>
      </c>
      <c r="B48" s="307">
        <v>25</v>
      </c>
      <c r="C48" s="307"/>
      <c r="D48" s="307" t="s">
        <v>805</v>
      </c>
      <c r="E48" s="307" t="s">
        <v>64</v>
      </c>
      <c r="F48" s="306" t="s">
        <v>109</v>
      </c>
      <c r="G48" s="307" t="s">
        <v>109</v>
      </c>
      <c r="H48" s="307" t="s">
        <v>1362</v>
      </c>
      <c r="I48" s="307" t="s">
        <v>1363</v>
      </c>
      <c r="J48" s="307"/>
    </row>
    <row r="49" spans="1:17" ht="12.9" customHeight="1">
      <c r="A49" s="307">
        <v>41</v>
      </c>
      <c r="B49" s="307">
        <v>26</v>
      </c>
      <c r="C49" s="307"/>
      <c r="D49" s="307" t="s">
        <v>526</v>
      </c>
      <c r="E49" s="307" t="s">
        <v>64</v>
      </c>
      <c r="F49" s="306" t="s">
        <v>109</v>
      </c>
      <c r="G49" s="307" t="s">
        <v>109</v>
      </c>
      <c r="H49" s="307" t="s">
        <v>1362</v>
      </c>
      <c r="I49" s="307" t="s">
        <v>1368</v>
      </c>
      <c r="J49" s="307"/>
    </row>
    <row r="50" spans="1:17" ht="12.9" customHeight="1">
      <c r="A50" s="307"/>
      <c r="B50" s="856">
        <v>45292</v>
      </c>
      <c r="C50" s="307"/>
      <c r="D50" s="307"/>
      <c r="E50" s="307"/>
      <c r="F50" s="306"/>
      <c r="G50" s="307"/>
      <c r="H50" s="307"/>
      <c r="I50" s="307"/>
      <c r="J50" s="307"/>
    </row>
    <row r="51" spans="1:17" ht="12.9" customHeight="1">
      <c r="A51" s="307">
        <v>42</v>
      </c>
      <c r="B51" s="307">
        <v>1</v>
      </c>
      <c r="C51" s="307"/>
      <c r="D51" s="307" t="s">
        <v>830</v>
      </c>
      <c r="E51" s="307" t="s">
        <v>64</v>
      </c>
      <c r="F51" s="306" t="s">
        <v>118</v>
      </c>
      <c r="G51" s="307" t="s">
        <v>118</v>
      </c>
      <c r="H51" s="307" t="s">
        <v>1362</v>
      </c>
      <c r="I51" s="307" t="s">
        <v>1363</v>
      </c>
      <c r="J51" s="307"/>
    </row>
    <row r="52" spans="1:17" ht="12.9" customHeight="1">
      <c r="A52" s="307">
        <v>43</v>
      </c>
      <c r="B52" s="307">
        <v>2</v>
      </c>
      <c r="C52" s="307"/>
      <c r="D52" s="307" t="s">
        <v>848</v>
      </c>
      <c r="E52" s="307" t="s">
        <v>64</v>
      </c>
      <c r="F52" s="306" t="s">
        <v>118</v>
      </c>
      <c r="G52" s="307" t="s">
        <v>118</v>
      </c>
      <c r="H52" s="307" t="s">
        <v>1362</v>
      </c>
      <c r="I52" s="307" t="s">
        <v>1363</v>
      </c>
      <c r="J52" s="307"/>
    </row>
    <row r="53" spans="1:17" ht="12.9" customHeight="1">
      <c r="A53" s="307">
        <v>44</v>
      </c>
      <c r="B53" s="307">
        <v>3</v>
      </c>
      <c r="C53" s="307"/>
      <c r="D53" s="307" t="s">
        <v>202</v>
      </c>
      <c r="E53" s="307" t="s">
        <v>64</v>
      </c>
      <c r="F53" s="306" t="s">
        <v>118</v>
      </c>
      <c r="G53" s="307" t="s">
        <v>118</v>
      </c>
      <c r="H53" s="307" t="s">
        <v>1362</v>
      </c>
      <c r="I53" s="307" t="s">
        <v>1368</v>
      </c>
      <c r="J53" s="307"/>
    </row>
    <row r="54" spans="1:17" ht="12.9" customHeight="1">
      <c r="A54" s="307">
        <v>45</v>
      </c>
      <c r="B54" s="307">
        <v>4</v>
      </c>
      <c r="C54" s="307"/>
      <c r="D54" s="307" t="s">
        <v>385</v>
      </c>
      <c r="E54" s="307" t="s">
        <v>64</v>
      </c>
      <c r="F54" s="306" t="s">
        <v>120</v>
      </c>
      <c r="G54" s="307" t="s">
        <v>120</v>
      </c>
      <c r="H54" s="307" t="s">
        <v>1362</v>
      </c>
      <c r="I54" s="307" t="s">
        <v>1363</v>
      </c>
      <c r="J54" s="307"/>
    </row>
    <row r="55" spans="1:17" ht="12.9" customHeight="1">
      <c r="A55" s="307">
        <v>46</v>
      </c>
      <c r="B55" s="307">
        <v>5</v>
      </c>
      <c r="C55" s="307"/>
      <c r="D55" s="307" t="s">
        <v>754</v>
      </c>
      <c r="E55" s="307" t="s">
        <v>64</v>
      </c>
      <c r="F55" s="306" t="s">
        <v>112</v>
      </c>
      <c r="G55" s="307" t="s">
        <v>113</v>
      </c>
      <c r="H55" s="307" t="s">
        <v>1362</v>
      </c>
      <c r="I55" s="307" t="s">
        <v>1363</v>
      </c>
      <c r="J55" s="307"/>
    </row>
    <row r="56" spans="1:17" ht="12.9" customHeight="1">
      <c r="A56" s="307">
        <v>47</v>
      </c>
      <c r="B56" s="307">
        <v>6</v>
      </c>
      <c r="C56" s="307"/>
      <c r="D56" s="307" t="s">
        <v>172</v>
      </c>
      <c r="E56" s="307" t="s">
        <v>264</v>
      </c>
      <c r="F56" s="306" t="s">
        <v>125</v>
      </c>
      <c r="G56" s="307" t="s">
        <v>125</v>
      </c>
      <c r="H56" s="307" t="s">
        <v>1362</v>
      </c>
      <c r="I56" s="307" t="s">
        <v>1363</v>
      </c>
      <c r="J56" s="307"/>
    </row>
    <row r="57" spans="1:17" ht="12.9" customHeight="1">
      <c r="A57" s="307">
        <v>48</v>
      </c>
      <c r="B57" s="307">
        <v>7</v>
      </c>
      <c r="C57" s="307"/>
      <c r="D57" s="307" t="s">
        <v>878</v>
      </c>
      <c r="E57" s="307" t="s">
        <v>122</v>
      </c>
      <c r="F57" s="306" t="s">
        <v>138</v>
      </c>
      <c r="G57" s="307" t="s">
        <v>138</v>
      </c>
      <c r="H57" s="307" t="s">
        <v>1362</v>
      </c>
      <c r="I57" s="307" t="s">
        <v>1363</v>
      </c>
      <c r="J57" s="349"/>
    </row>
    <row r="58" spans="1:17" ht="12.9" customHeight="1">
      <c r="A58" s="307">
        <v>49</v>
      </c>
      <c r="B58" s="307">
        <v>8</v>
      </c>
      <c r="C58" s="307"/>
      <c r="D58" s="307" t="s">
        <v>839</v>
      </c>
      <c r="E58" s="307" t="s">
        <v>64</v>
      </c>
      <c r="F58" s="306" t="s">
        <v>123</v>
      </c>
      <c r="G58" s="307" t="s">
        <v>123</v>
      </c>
      <c r="H58" s="307" t="s">
        <v>1362</v>
      </c>
      <c r="I58" s="307" t="s">
        <v>1363</v>
      </c>
      <c r="J58" s="307"/>
    </row>
    <row r="59" spans="1:17" ht="12.9" customHeight="1">
      <c r="A59" s="307">
        <v>50</v>
      </c>
      <c r="B59" s="307">
        <v>9</v>
      </c>
      <c r="C59" s="307"/>
      <c r="D59" s="307" t="s">
        <v>860</v>
      </c>
      <c r="E59" s="307" t="s">
        <v>64</v>
      </c>
      <c r="F59" s="306" t="s">
        <v>136</v>
      </c>
      <c r="G59" s="307" t="s">
        <v>144</v>
      </c>
      <c r="H59" s="307" t="s">
        <v>1362</v>
      </c>
      <c r="I59" s="307" t="s">
        <v>1363</v>
      </c>
      <c r="J59" s="307"/>
    </row>
    <row r="60" spans="1:17" ht="12.9" customHeight="1">
      <c r="A60" s="307">
        <v>51</v>
      </c>
      <c r="B60" s="307">
        <v>10</v>
      </c>
      <c r="C60" s="307"/>
      <c r="D60" s="307" t="s">
        <v>850</v>
      </c>
      <c r="E60" s="302" t="s">
        <v>82</v>
      </c>
      <c r="F60" s="306" t="s">
        <v>140</v>
      </c>
      <c r="G60" s="306" t="s">
        <v>140</v>
      </c>
      <c r="H60" s="307" t="s">
        <v>1362</v>
      </c>
      <c r="I60" s="307" t="s">
        <v>1363</v>
      </c>
      <c r="J60" s="307"/>
    </row>
    <row r="61" spans="1:17" ht="12.9" customHeight="1">
      <c r="A61" s="307">
        <v>52</v>
      </c>
      <c r="B61" s="307">
        <v>11</v>
      </c>
      <c r="C61" s="307"/>
      <c r="D61" s="307" t="s">
        <v>882</v>
      </c>
      <c r="E61" s="302" t="s">
        <v>264</v>
      </c>
      <c r="F61" s="306" t="s">
        <v>140</v>
      </c>
      <c r="G61" s="306" t="s">
        <v>140</v>
      </c>
      <c r="H61" s="307" t="s">
        <v>1362</v>
      </c>
      <c r="I61" s="307" t="s">
        <v>1363</v>
      </c>
      <c r="J61" s="307"/>
    </row>
    <row r="62" spans="1:17" ht="12.9" customHeight="1">
      <c r="A62" s="307">
        <v>53</v>
      </c>
      <c r="B62" s="307">
        <v>12</v>
      </c>
      <c r="C62" s="307"/>
      <c r="D62" s="307" t="s">
        <v>602</v>
      </c>
      <c r="E62" s="302" t="s">
        <v>64</v>
      </c>
      <c r="F62" s="306" t="s">
        <v>1369</v>
      </c>
      <c r="G62" s="306" t="s">
        <v>1369</v>
      </c>
      <c r="H62" s="307" t="s">
        <v>1362</v>
      </c>
      <c r="I62" s="307" t="s">
        <v>1363</v>
      </c>
      <c r="J62" s="307"/>
    </row>
    <row r="63" spans="1:17" ht="12.9" customHeight="1">
      <c r="A63" s="307">
        <v>54</v>
      </c>
      <c r="B63" s="307">
        <v>13</v>
      </c>
      <c r="C63" s="307"/>
      <c r="D63" s="307" t="s">
        <v>738</v>
      </c>
      <c r="E63" s="302" t="s">
        <v>82</v>
      </c>
      <c r="F63" s="306" t="s">
        <v>152</v>
      </c>
      <c r="G63" s="306" t="s">
        <v>152</v>
      </c>
      <c r="H63" s="307" t="s">
        <v>1362</v>
      </c>
      <c r="I63" s="307" t="s">
        <v>1363</v>
      </c>
      <c r="J63" s="307"/>
      <c r="K63" s="373"/>
      <c r="L63" s="373"/>
      <c r="M63" s="373"/>
      <c r="N63" s="373"/>
      <c r="O63" s="373"/>
      <c r="P63" s="373"/>
      <c r="Q63" s="373"/>
    </row>
    <row r="64" spans="1:17" ht="12.9" customHeight="1">
      <c r="A64" s="307">
        <v>55</v>
      </c>
      <c r="B64" s="307">
        <v>14</v>
      </c>
      <c r="C64" s="307"/>
      <c r="D64" s="307" t="s">
        <v>858</v>
      </c>
      <c r="E64" s="302" t="s">
        <v>82</v>
      </c>
      <c r="F64" s="306" t="s">
        <v>155</v>
      </c>
      <c r="G64" s="306" t="s">
        <v>155</v>
      </c>
      <c r="H64" s="307" t="s">
        <v>1362</v>
      </c>
      <c r="I64" s="307" t="s">
        <v>1363</v>
      </c>
      <c r="J64" s="307"/>
      <c r="K64" s="373"/>
      <c r="L64" s="373"/>
      <c r="M64" s="373"/>
      <c r="N64" s="373"/>
      <c r="O64" s="373"/>
      <c r="P64" s="373"/>
      <c r="Q64" s="373"/>
    </row>
    <row r="65" spans="1:17" ht="12.9" customHeight="1">
      <c r="A65" s="307">
        <v>56</v>
      </c>
      <c r="B65" s="307">
        <v>15</v>
      </c>
      <c r="C65" s="307"/>
      <c r="D65" s="307" t="s">
        <v>776</v>
      </c>
      <c r="E65" s="307" t="s">
        <v>64</v>
      </c>
      <c r="F65" s="306" t="s">
        <v>165</v>
      </c>
      <c r="G65" s="307" t="s">
        <v>165</v>
      </c>
      <c r="H65" s="307" t="s">
        <v>1362</v>
      </c>
      <c r="I65" s="307" t="s">
        <v>1363</v>
      </c>
      <c r="J65" s="307"/>
      <c r="K65" s="373"/>
      <c r="L65" s="373"/>
      <c r="M65" s="373"/>
      <c r="N65" s="373"/>
      <c r="O65" s="373"/>
      <c r="P65" s="373"/>
      <c r="Q65" s="373"/>
    </row>
    <row r="66" spans="1:17" ht="12.9" customHeight="1">
      <c r="A66" s="307">
        <v>57</v>
      </c>
      <c r="B66" s="307">
        <v>16</v>
      </c>
      <c r="C66" s="307"/>
      <c r="D66" s="307" t="s">
        <v>352</v>
      </c>
      <c r="E66" s="307" t="s">
        <v>64</v>
      </c>
      <c r="F66" s="306" t="s">
        <v>177</v>
      </c>
      <c r="G66" s="307" t="s">
        <v>177</v>
      </c>
      <c r="H66" s="307" t="s">
        <v>1362</v>
      </c>
      <c r="I66" s="307" t="s">
        <v>1370</v>
      </c>
      <c r="J66" s="307"/>
      <c r="K66" s="373"/>
      <c r="L66" s="373"/>
      <c r="M66" s="373"/>
      <c r="N66" s="373"/>
      <c r="O66" s="373"/>
      <c r="P66" s="373"/>
      <c r="Q66" s="373"/>
    </row>
    <row r="67" spans="1:17" ht="12.9" customHeight="1">
      <c r="A67" s="307">
        <v>58</v>
      </c>
      <c r="B67" s="307">
        <v>17</v>
      </c>
      <c r="C67" s="307"/>
      <c r="D67" s="307" t="s">
        <v>408</v>
      </c>
      <c r="E67" s="307" t="s">
        <v>82</v>
      </c>
      <c r="F67" s="306" t="s">
        <v>178</v>
      </c>
      <c r="G67" s="307" t="s">
        <v>178</v>
      </c>
      <c r="H67" s="307" t="s">
        <v>1362</v>
      </c>
      <c r="I67" s="307" t="s">
        <v>1370</v>
      </c>
      <c r="J67" s="307"/>
      <c r="K67" s="373"/>
      <c r="L67" s="373"/>
      <c r="M67" s="373"/>
      <c r="N67" s="373"/>
      <c r="O67" s="373"/>
      <c r="P67" s="373"/>
      <c r="Q67" s="373"/>
    </row>
    <row r="68" spans="1:17" ht="12.9" customHeight="1">
      <c r="A68" s="307">
        <v>59</v>
      </c>
      <c r="B68" s="307">
        <v>18</v>
      </c>
      <c r="C68" s="307"/>
      <c r="D68" s="307" t="s">
        <v>565</v>
      </c>
      <c r="E68" s="307" t="s">
        <v>82</v>
      </c>
      <c r="F68" s="306" t="s">
        <v>182</v>
      </c>
      <c r="G68" s="307" t="s">
        <v>182</v>
      </c>
      <c r="H68" s="307" t="s">
        <v>1362</v>
      </c>
      <c r="I68" s="307" t="s">
        <v>1370</v>
      </c>
      <c r="J68" s="307"/>
      <c r="K68" s="373"/>
      <c r="L68" s="373"/>
      <c r="M68" s="373"/>
      <c r="N68" s="373"/>
      <c r="O68" s="373"/>
      <c r="P68" s="373"/>
      <c r="Q68" s="373"/>
    </row>
    <row r="69" spans="1:17" ht="12.9" customHeight="1">
      <c r="A69" s="307">
        <v>60</v>
      </c>
      <c r="B69" s="307">
        <v>19</v>
      </c>
      <c r="C69" s="349"/>
      <c r="D69" s="307" t="s">
        <v>742</v>
      </c>
      <c r="E69" s="307" t="s">
        <v>64</v>
      </c>
      <c r="F69" s="306" t="s">
        <v>188</v>
      </c>
      <c r="G69" s="306" t="s">
        <v>188</v>
      </c>
      <c r="H69" s="307" t="s">
        <v>1362</v>
      </c>
      <c r="I69" s="307" t="s">
        <v>1363</v>
      </c>
      <c r="J69" s="349"/>
      <c r="K69" s="373"/>
      <c r="L69" s="373"/>
      <c r="M69" s="373"/>
      <c r="N69" s="373"/>
      <c r="O69" s="373"/>
      <c r="P69" s="373"/>
      <c r="Q69" s="373"/>
    </row>
    <row r="70" spans="1:17" ht="12.9" customHeight="1">
      <c r="A70" s="307">
        <v>61</v>
      </c>
      <c r="B70" s="307">
        <v>20</v>
      </c>
      <c r="C70" s="349"/>
      <c r="D70" s="307" t="s">
        <v>547</v>
      </c>
      <c r="E70" s="307" t="s">
        <v>82</v>
      </c>
      <c r="F70" s="306" t="s">
        <v>188</v>
      </c>
      <c r="G70" s="306" t="s">
        <v>188</v>
      </c>
      <c r="H70" s="307" t="s">
        <v>1362</v>
      </c>
      <c r="I70" s="307" t="s">
        <v>1370</v>
      </c>
      <c r="J70" s="349"/>
      <c r="K70" s="373"/>
      <c r="L70" s="373"/>
      <c r="M70" s="373"/>
      <c r="N70" s="373"/>
      <c r="O70" s="373"/>
      <c r="P70" s="373"/>
      <c r="Q70" s="373"/>
    </row>
    <row r="71" spans="1:17" ht="12.9" customHeight="1">
      <c r="A71" s="307">
        <v>62</v>
      </c>
      <c r="B71" s="307">
        <v>21</v>
      </c>
      <c r="C71" s="349"/>
      <c r="D71" s="307" t="s">
        <v>837</v>
      </c>
      <c r="E71" s="307" t="s">
        <v>82</v>
      </c>
      <c r="F71" s="306" t="s">
        <v>189</v>
      </c>
      <c r="G71" s="306" t="s">
        <v>189</v>
      </c>
      <c r="H71" s="307" t="s">
        <v>1362</v>
      </c>
      <c r="I71" s="307" t="s">
        <v>1370</v>
      </c>
      <c r="J71" s="349"/>
      <c r="K71" s="373"/>
      <c r="L71" s="373"/>
      <c r="M71" s="373"/>
      <c r="N71" s="373"/>
      <c r="O71" s="373"/>
      <c r="P71" s="373"/>
      <c r="Q71" s="373"/>
    </row>
    <row r="72" spans="1:17" ht="12.9" customHeight="1">
      <c r="A72" s="307">
        <v>63</v>
      </c>
      <c r="B72" s="307">
        <v>22</v>
      </c>
      <c r="C72" s="349"/>
      <c r="D72" s="307" t="s">
        <v>847</v>
      </c>
      <c r="E72" s="307" t="s">
        <v>64</v>
      </c>
      <c r="F72" s="306" t="s">
        <v>191</v>
      </c>
      <c r="G72" s="306" t="s">
        <v>191</v>
      </c>
      <c r="H72" s="307" t="s">
        <v>1362</v>
      </c>
      <c r="I72" s="307" t="s">
        <v>1370</v>
      </c>
      <c r="J72" s="349"/>
      <c r="K72" s="373"/>
      <c r="L72" s="373"/>
      <c r="M72" s="373"/>
      <c r="N72" s="373"/>
      <c r="O72" s="373"/>
      <c r="P72" s="373"/>
      <c r="Q72" s="373"/>
    </row>
    <row r="73" spans="1:17" ht="12.9" customHeight="1">
      <c r="A73" s="307">
        <v>64</v>
      </c>
      <c r="B73" s="307">
        <v>23</v>
      </c>
      <c r="C73" s="349"/>
      <c r="D73" s="307" t="s">
        <v>864</v>
      </c>
      <c r="E73" s="307" t="s">
        <v>1371</v>
      </c>
      <c r="F73" s="306" t="s">
        <v>191</v>
      </c>
      <c r="G73" s="306" t="s">
        <v>191</v>
      </c>
      <c r="H73" s="307" t="s">
        <v>1362</v>
      </c>
      <c r="I73" s="307" t="s">
        <v>1363</v>
      </c>
      <c r="J73" s="349"/>
      <c r="K73" s="373"/>
      <c r="L73" s="373"/>
      <c r="M73" s="373"/>
      <c r="N73" s="373"/>
      <c r="O73" s="373"/>
      <c r="P73" s="373"/>
      <c r="Q73" s="373"/>
    </row>
    <row r="74" spans="1:17" ht="12.9" customHeight="1">
      <c r="A74" s="307">
        <v>65</v>
      </c>
      <c r="B74" s="307">
        <v>24</v>
      </c>
      <c r="C74" s="349"/>
      <c r="D74" s="307" t="s">
        <v>855</v>
      </c>
      <c r="E74" s="307" t="s">
        <v>64</v>
      </c>
      <c r="F74" s="306" t="s">
        <v>193</v>
      </c>
      <c r="G74" s="306" t="s">
        <v>193</v>
      </c>
      <c r="H74" s="307" t="s">
        <v>1362</v>
      </c>
      <c r="I74" s="307" t="s">
        <v>1370</v>
      </c>
      <c r="J74" s="349"/>
      <c r="K74" s="373"/>
      <c r="L74" s="373"/>
      <c r="M74" s="373"/>
      <c r="N74" s="373"/>
      <c r="O74" s="373"/>
      <c r="P74" s="373"/>
      <c r="Q74" s="373"/>
    </row>
    <row r="75" spans="1:17" ht="12.9" customHeight="1">
      <c r="A75" s="307">
        <v>66</v>
      </c>
      <c r="B75" s="307">
        <v>25</v>
      </c>
      <c r="C75" s="307"/>
      <c r="D75" s="307" t="s">
        <v>771</v>
      </c>
      <c r="E75" s="307" t="s">
        <v>64</v>
      </c>
      <c r="F75" s="306" t="s">
        <v>193</v>
      </c>
      <c r="G75" s="306" t="s">
        <v>193</v>
      </c>
      <c r="H75" s="307" t="s">
        <v>1362</v>
      </c>
      <c r="I75" s="307" t="s">
        <v>1363</v>
      </c>
      <c r="J75" s="307"/>
      <c r="K75" s="373"/>
      <c r="L75" s="373"/>
      <c r="M75" s="373"/>
      <c r="N75" s="373"/>
      <c r="O75" s="373"/>
      <c r="P75" s="373"/>
      <c r="Q75" s="373"/>
    </row>
    <row r="76" spans="1:17" ht="12.9" customHeight="1">
      <c r="A76" s="307">
        <v>67</v>
      </c>
      <c r="B76" s="307">
        <v>26</v>
      </c>
      <c r="C76" s="307"/>
      <c r="D76" s="307" t="s">
        <v>348</v>
      </c>
      <c r="E76" s="307" t="s">
        <v>82</v>
      </c>
      <c r="F76" s="306" t="s">
        <v>196</v>
      </c>
      <c r="G76" s="307" t="s">
        <v>196</v>
      </c>
      <c r="H76" s="307" t="s">
        <v>1362</v>
      </c>
      <c r="I76" s="307" t="s">
        <v>1370</v>
      </c>
      <c r="J76" s="307"/>
      <c r="K76" s="373"/>
      <c r="L76" s="373"/>
      <c r="M76" s="373"/>
      <c r="N76" s="373"/>
      <c r="O76" s="373"/>
      <c r="P76" s="373"/>
      <c r="Q76" s="373"/>
    </row>
    <row r="77" spans="1:17" ht="12.9" customHeight="1">
      <c r="A77" s="307"/>
      <c r="B77" s="857" t="s">
        <v>198</v>
      </c>
      <c r="C77" s="307"/>
      <c r="D77" s="307"/>
      <c r="E77" s="307"/>
      <c r="F77" s="306"/>
      <c r="G77" s="307"/>
      <c r="H77" s="307"/>
      <c r="I77" s="307"/>
      <c r="J77" s="307"/>
      <c r="K77" s="373"/>
      <c r="L77" s="373"/>
      <c r="M77" s="373"/>
      <c r="N77" s="373"/>
      <c r="O77" s="373"/>
      <c r="P77" s="373"/>
      <c r="Q77" s="373"/>
    </row>
    <row r="78" spans="1:17" ht="12.9" customHeight="1">
      <c r="A78" s="307">
        <v>68</v>
      </c>
      <c r="B78" s="307">
        <v>1</v>
      </c>
      <c r="C78" s="307"/>
      <c r="D78" s="307" t="s">
        <v>456</v>
      </c>
      <c r="E78" s="307" t="s">
        <v>1371</v>
      </c>
      <c r="F78" s="306" t="s">
        <v>200</v>
      </c>
      <c r="G78" s="307" t="s">
        <v>200</v>
      </c>
      <c r="H78" s="307" t="s">
        <v>1362</v>
      </c>
      <c r="I78" s="307" t="s">
        <v>1363</v>
      </c>
      <c r="J78" s="307"/>
      <c r="K78" s="373"/>
      <c r="L78" s="373"/>
      <c r="M78" s="373"/>
      <c r="N78" s="373"/>
      <c r="O78" s="373"/>
      <c r="P78" s="373"/>
      <c r="Q78" s="373"/>
    </row>
    <row r="79" spans="1:17" ht="12.9" customHeight="1">
      <c r="A79" s="307">
        <v>69</v>
      </c>
      <c r="B79" s="307">
        <v>2</v>
      </c>
      <c r="C79" s="307"/>
      <c r="D79" s="307" t="s">
        <v>892</v>
      </c>
      <c r="E79" s="307" t="s">
        <v>82</v>
      </c>
      <c r="F79" s="306" t="s">
        <v>200</v>
      </c>
      <c r="G79" s="307" t="s">
        <v>200</v>
      </c>
      <c r="H79" s="307" t="s">
        <v>1362</v>
      </c>
      <c r="I79" s="307" t="s">
        <v>1370</v>
      </c>
      <c r="J79" s="307"/>
      <c r="K79" s="373"/>
      <c r="L79" s="373"/>
      <c r="M79" s="373"/>
      <c r="N79" s="373"/>
      <c r="O79" s="373"/>
      <c r="P79" s="373"/>
      <c r="Q79" s="373"/>
    </row>
    <row r="80" spans="1:17" ht="12.9" customHeight="1">
      <c r="A80" s="307">
        <v>70</v>
      </c>
      <c r="B80" s="307">
        <v>3</v>
      </c>
      <c r="C80" s="307"/>
      <c r="D80" s="307" t="s">
        <v>187</v>
      </c>
      <c r="E80" s="307" t="s">
        <v>82</v>
      </c>
      <c r="F80" s="306" t="s">
        <v>201</v>
      </c>
      <c r="G80" s="307" t="s">
        <v>201</v>
      </c>
      <c r="H80" s="307" t="s">
        <v>1362</v>
      </c>
      <c r="I80" s="307" t="s">
        <v>1363</v>
      </c>
      <c r="J80" s="307"/>
      <c r="K80" s="373"/>
      <c r="L80" s="373"/>
      <c r="M80" s="373"/>
      <c r="N80" s="373"/>
      <c r="O80" s="373"/>
      <c r="P80" s="373"/>
      <c r="Q80" s="373"/>
    </row>
    <row r="81" spans="1:17" ht="12.9" customHeight="1">
      <c r="A81" s="307">
        <v>71</v>
      </c>
      <c r="B81" s="307">
        <v>4</v>
      </c>
      <c r="C81" s="307"/>
      <c r="D81" s="307" t="s">
        <v>316</v>
      </c>
      <c r="E81" s="307" t="s">
        <v>82</v>
      </c>
      <c r="F81" s="306" t="s">
        <v>206</v>
      </c>
      <c r="G81" s="306" t="s">
        <v>206</v>
      </c>
      <c r="H81" s="307" t="s">
        <v>1362</v>
      </c>
      <c r="I81" s="307" t="s">
        <v>1370</v>
      </c>
      <c r="J81" s="307"/>
      <c r="K81" s="373"/>
      <c r="L81" s="373"/>
      <c r="M81" s="373"/>
      <c r="N81" s="373"/>
      <c r="O81" s="373"/>
      <c r="P81" s="373"/>
      <c r="Q81" s="373"/>
    </row>
    <row r="82" spans="1:17" ht="12.9" customHeight="1">
      <c r="A82" s="307">
        <v>72</v>
      </c>
      <c r="B82" s="307">
        <v>5</v>
      </c>
      <c r="C82" s="307"/>
      <c r="D82" s="307" t="s">
        <v>886</v>
      </c>
      <c r="E82" s="307" t="s">
        <v>64</v>
      </c>
      <c r="F82" s="306" t="s">
        <v>207</v>
      </c>
      <c r="G82" s="306" t="s">
        <v>207</v>
      </c>
      <c r="H82" s="307" t="s">
        <v>1362</v>
      </c>
      <c r="I82" s="307" t="s">
        <v>1370</v>
      </c>
      <c r="J82" s="307"/>
      <c r="K82" s="373"/>
      <c r="L82" s="373"/>
      <c r="M82" s="373"/>
      <c r="N82" s="373"/>
      <c r="O82" s="373"/>
      <c r="P82" s="373"/>
      <c r="Q82" s="373"/>
    </row>
    <row r="83" spans="1:17" ht="12.9" customHeight="1">
      <c r="A83" s="307">
        <v>73</v>
      </c>
      <c r="B83" s="307">
        <v>6</v>
      </c>
      <c r="C83" s="307"/>
      <c r="D83" s="307" t="s">
        <v>791</v>
      </c>
      <c r="E83" s="307" t="s">
        <v>64</v>
      </c>
      <c r="F83" s="306" t="s">
        <v>207</v>
      </c>
      <c r="G83" s="306" t="s">
        <v>207</v>
      </c>
      <c r="H83" s="307" t="s">
        <v>1362</v>
      </c>
      <c r="I83" s="307" t="s">
        <v>1363</v>
      </c>
      <c r="J83" s="307"/>
      <c r="K83" s="373"/>
      <c r="L83" s="373"/>
      <c r="M83" s="373"/>
      <c r="N83" s="373"/>
      <c r="O83" s="373"/>
      <c r="P83" s="373"/>
      <c r="Q83" s="373"/>
    </row>
    <row r="84" spans="1:17" ht="12.9" customHeight="1">
      <c r="A84" s="307">
        <v>74</v>
      </c>
      <c r="B84" s="307">
        <v>7</v>
      </c>
      <c r="C84" s="307"/>
      <c r="D84" s="307" t="s">
        <v>586</v>
      </c>
      <c r="E84" s="307" t="s">
        <v>64</v>
      </c>
      <c r="F84" s="306" t="s">
        <v>207</v>
      </c>
      <c r="G84" s="307" t="s">
        <v>215</v>
      </c>
      <c r="H84" s="307" t="s">
        <v>1362</v>
      </c>
      <c r="I84" s="307" t="s">
        <v>1363</v>
      </c>
      <c r="J84" s="307"/>
      <c r="K84" s="373"/>
      <c r="L84" s="373"/>
      <c r="M84" s="373"/>
      <c r="N84" s="373"/>
      <c r="O84" s="373"/>
      <c r="P84" s="373"/>
      <c r="Q84" s="373"/>
    </row>
    <row r="85" spans="1:17" ht="12.9" customHeight="1">
      <c r="A85" s="307">
        <v>75</v>
      </c>
      <c r="B85" s="307">
        <v>8</v>
      </c>
      <c r="C85" s="307"/>
      <c r="D85" s="307" t="s">
        <v>536</v>
      </c>
      <c r="E85" s="307" t="s">
        <v>82</v>
      </c>
      <c r="F85" s="306" t="s">
        <v>207</v>
      </c>
      <c r="G85" s="307" t="s">
        <v>215</v>
      </c>
      <c r="H85" s="307" t="s">
        <v>1362</v>
      </c>
      <c r="I85" s="307" t="s">
        <v>1370</v>
      </c>
      <c r="J85" s="307"/>
      <c r="K85" s="373"/>
      <c r="L85" s="373"/>
      <c r="M85" s="373"/>
      <c r="N85" s="373"/>
      <c r="O85" s="373"/>
      <c r="P85" s="373"/>
      <c r="Q85" s="373"/>
    </row>
    <row r="86" spans="1:17" ht="12.9" customHeight="1">
      <c r="A86" s="307">
        <v>76</v>
      </c>
      <c r="B86" s="307">
        <v>9</v>
      </c>
      <c r="C86" s="307"/>
      <c r="D86" s="307" t="s">
        <v>148</v>
      </c>
      <c r="E86" s="307" t="s">
        <v>82</v>
      </c>
      <c r="F86" s="306" t="s">
        <v>210</v>
      </c>
      <c r="G86" s="306" t="s">
        <v>210</v>
      </c>
      <c r="H86" s="307" t="s">
        <v>1362</v>
      </c>
      <c r="I86" s="307" t="s">
        <v>1363</v>
      </c>
      <c r="J86" s="307"/>
      <c r="K86" s="373"/>
      <c r="L86" s="373"/>
      <c r="M86" s="373"/>
      <c r="N86" s="373"/>
      <c r="O86" s="373"/>
      <c r="P86" s="373"/>
      <c r="Q86" s="373"/>
    </row>
    <row r="87" spans="1:17" ht="12.9" customHeight="1">
      <c r="A87" s="307">
        <v>77</v>
      </c>
      <c r="B87" s="307">
        <v>10</v>
      </c>
      <c r="C87" s="307"/>
      <c r="D87" s="307" t="s">
        <v>574</v>
      </c>
      <c r="E87" s="307" t="s">
        <v>64</v>
      </c>
      <c r="F87" s="306" t="s">
        <v>1372</v>
      </c>
      <c r="G87" s="306" t="s">
        <v>1372</v>
      </c>
      <c r="H87" s="307" t="s">
        <v>1362</v>
      </c>
      <c r="I87" s="307" t="s">
        <v>1363</v>
      </c>
      <c r="J87" s="307"/>
      <c r="K87" s="373"/>
      <c r="L87" s="373"/>
      <c r="M87" s="373"/>
      <c r="N87" s="373"/>
      <c r="O87" s="373"/>
      <c r="P87" s="373"/>
      <c r="Q87" s="373"/>
    </row>
    <row r="88" spans="1:17" ht="12.9" customHeight="1">
      <c r="A88" s="307">
        <v>78</v>
      </c>
      <c r="B88" s="307">
        <v>11</v>
      </c>
      <c r="C88" s="307"/>
      <c r="D88" s="307" t="s">
        <v>898</v>
      </c>
      <c r="E88" s="307" t="s">
        <v>64</v>
      </c>
      <c r="F88" s="306" t="s">
        <v>1372</v>
      </c>
      <c r="G88" s="306" t="s">
        <v>1372</v>
      </c>
      <c r="H88" s="307" t="s">
        <v>1362</v>
      </c>
      <c r="I88" s="307" t="s">
        <v>1370</v>
      </c>
      <c r="J88" s="307"/>
      <c r="K88" s="373"/>
      <c r="L88" s="373"/>
      <c r="M88" s="373"/>
      <c r="N88" s="373"/>
      <c r="O88" s="373"/>
      <c r="P88" s="373"/>
      <c r="Q88" s="373"/>
    </row>
    <row r="89" spans="1:17" ht="12.9" customHeight="1">
      <c r="A89" s="307">
        <v>79</v>
      </c>
      <c r="B89" s="307">
        <v>12</v>
      </c>
      <c r="C89" s="307"/>
      <c r="D89" s="307" t="s">
        <v>570</v>
      </c>
      <c r="E89" s="307" t="s">
        <v>64</v>
      </c>
      <c r="F89" s="306" t="s">
        <v>220</v>
      </c>
      <c r="G89" s="306" t="s">
        <v>220</v>
      </c>
      <c r="H89" s="307" t="s">
        <v>1362</v>
      </c>
      <c r="I89" s="307" t="s">
        <v>1363</v>
      </c>
      <c r="J89" s="307"/>
      <c r="K89" s="373"/>
      <c r="L89" s="373"/>
      <c r="M89" s="373"/>
      <c r="N89" s="373"/>
      <c r="O89" s="373"/>
      <c r="P89" s="373"/>
      <c r="Q89" s="373"/>
    </row>
    <row r="90" spans="1:17" ht="12.9" customHeight="1">
      <c r="A90" s="307">
        <v>80</v>
      </c>
      <c r="B90" s="307">
        <v>13</v>
      </c>
      <c r="C90" s="307"/>
      <c r="D90" s="307" t="s">
        <v>889</v>
      </c>
      <c r="E90" s="307" t="s">
        <v>82</v>
      </c>
      <c r="F90" s="306" t="s">
        <v>217</v>
      </c>
      <c r="G90" s="306" t="s">
        <v>217</v>
      </c>
      <c r="H90" s="307" t="s">
        <v>1362</v>
      </c>
      <c r="I90" s="307" t="s">
        <v>1370</v>
      </c>
      <c r="J90" s="307"/>
      <c r="K90" s="373"/>
      <c r="L90" s="373"/>
      <c r="M90" s="373"/>
      <c r="N90" s="373"/>
      <c r="O90" s="373"/>
      <c r="P90" s="373"/>
      <c r="Q90" s="373"/>
    </row>
    <row r="91" spans="1:17" ht="12.9" customHeight="1">
      <c r="A91" s="307">
        <v>81</v>
      </c>
      <c r="B91" s="307">
        <v>14</v>
      </c>
      <c r="C91" s="307"/>
      <c r="D91" s="307" t="s">
        <v>867</v>
      </c>
      <c r="E91" s="307" t="s">
        <v>270</v>
      </c>
      <c r="F91" s="306" t="s">
        <v>221</v>
      </c>
      <c r="G91" s="306" t="s">
        <v>221</v>
      </c>
      <c r="H91" s="307" t="s">
        <v>1362</v>
      </c>
      <c r="I91" s="307" t="s">
        <v>1370</v>
      </c>
      <c r="J91" s="307"/>
      <c r="K91" s="373"/>
      <c r="L91" s="373"/>
      <c r="M91" s="373"/>
      <c r="N91" s="373"/>
      <c r="O91" s="373"/>
      <c r="P91" s="373"/>
      <c r="Q91" s="373"/>
    </row>
    <row r="92" spans="1:17" ht="12.9" customHeight="1">
      <c r="A92" s="307">
        <v>82</v>
      </c>
      <c r="B92" s="307">
        <v>15</v>
      </c>
      <c r="C92" s="307"/>
      <c r="D92" s="307" t="s">
        <v>810</v>
      </c>
      <c r="E92" s="307" t="s">
        <v>64</v>
      </c>
      <c r="F92" s="306" t="s">
        <v>225</v>
      </c>
      <c r="G92" s="306" t="s">
        <v>225</v>
      </c>
      <c r="H92" s="307" t="s">
        <v>1362</v>
      </c>
      <c r="I92" s="307" t="s">
        <v>1363</v>
      </c>
      <c r="J92" s="307"/>
      <c r="K92" s="373"/>
      <c r="L92" s="373"/>
      <c r="M92" s="373"/>
      <c r="N92" s="373"/>
      <c r="O92" s="373"/>
      <c r="P92" s="373"/>
      <c r="Q92" s="373"/>
    </row>
    <row r="93" spans="1:17" ht="12.9" customHeight="1">
      <c r="A93" s="307">
        <v>83</v>
      </c>
      <c r="B93" s="307">
        <v>16</v>
      </c>
      <c r="C93" s="307"/>
      <c r="D93" s="307" t="s">
        <v>899</v>
      </c>
      <c r="E93" s="307" t="s">
        <v>82</v>
      </c>
      <c r="F93" s="306" t="s">
        <v>237</v>
      </c>
      <c r="G93" s="306" t="s">
        <v>237</v>
      </c>
      <c r="H93" s="307" t="s">
        <v>1362</v>
      </c>
      <c r="I93" s="307" t="s">
        <v>1370</v>
      </c>
      <c r="J93" s="307"/>
      <c r="K93" s="373"/>
      <c r="L93" s="373"/>
      <c r="M93" s="373"/>
      <c r="N93" s="373"/>
      <c r="O93" s="373"/>
      <c r="P93" s="373"/>
      <c r="Q93" s="373"/>
    </row>
    <row r="94" spans="1:17" ht="12.9" customHeight="1">
      <c r="A94" s="307">
        <v>84</v>
      </c>
      <c r="B94" s="307">
        <v>17</v>
      </c>
      <c r="C94" s="307"/>
      <c r="D94" s="307" t="s">
        <v>876</v>
      </c>
      <c r="E94" s="307" t="s">
        <v>1371</v>
      </c>
      <c r="F94" s="306" t="s">
        <v>238</v>
      </c>
      <c r="G94" s="306" t="s">
        <v>238</v>
      </c>
      <c r="H94" s="307" t="s">
        <v>1362</v>
      </c>
      <c r="I94" s="307" t="s">
        <v>1363</v>
      </c>
      <c r="J94" s="307"/>
      <c r="K94" s="373"/>
      <c r="L94" s="373"/>
      <c r="M94" s="373">
        <f>127-104</f>
        <v>23</v>
      </c>
      <c r="N94" s="373"/>
      <c r="O94" s="373"/>
      <c r="P94" s="373"/>
      <c r="Q94" s="373"/>
    </row>
    <row r="95" spans="1:17" ht="12.9" customHeight="1">
      <c r="A95" s="307">
        <v>85</v>
      </c>
      <c r="B95" s="307">
        <v>18</v>
      </c>
      <c r="C95" s="307"/>
      <c r="D95" s="307" t="s">
        <v>880</v>
      </c>
      <c r="E95" s="307" t="s">
        <v>82</v>
      </c>
      <c r="F95" s="306" t="s">
        <v>241</v>
      </c>
      <c r="G95" s="306" t="s">
        <v>241</v>
      </c>
      <c r="H95" s="307" t="s">
        <v>1362</v>
      </c>
      <c r="I95" s="307" t="s">
        <v>1363</v>
      </c>
      <c r="J95" s="307"/>
      <c r="K95" s="373"/>
      <c r="L95" s="373"/>
      <c r="M95" s="373">
        <f>127-111</f>
        <v>16</v>
      </c>
      <c r="N95" s="373"/>
      <c r="O95" s="373"/>
      <c r="P95" s="373"/>
      <c r="Q95" s="373"/>
    </row>
    <row r="96" spans="1:17" ht="12.9" customHeight="1">
      <c r="A96" s="307">
        <v>86</v>
      </c>
      <c r="B96" s="307">
        <v>19</v>
      </c>
      <c r="C96" s="307"/>
      <c r="D96" s="307" t="s">
        <v>550</v>
      </c>
      <c r="E96" s="307" t="s">
        <v>82</v>
      </c>
      <c r="F96" s="306" t="s">
        <v>256</v>
      </c>
      <c r="G96" s="306" t="s">
        <v>256</v>
      </c>
      <c r="H96" s="307" t="s">
        <v>1362</v>
      </c>
      <c r="I96" s="307" t="s">
        <v>1363</v>
      </c>
      <c r="J96" s="307"/>
      <c r="K96" s="373"/>
      <c r="L96" s="373"/>
      <c r="M96" s="373">
        <f>M94-M95</f>
        <v>7</v>
      </c>
      <c r="N96" s="373"/>
      <c r="O96" s="373"/>
      <c r="P96" s="373"/>
      <c r="Q96" s="373"/>
    </row>
    <row r="97" spans="1:22" ht="12.9" customHeight="1">
      <c r="A97" s="307">
        <v>87</v>
      </c>
      <c r="B97" s="307">
        <v>20</v>
      </c>
      <c r="C97" s="307"/>
      <c r="D97" s="307" t="s">
        <v>577</v>
      </c>
      <c r="E97" s="307" t="s">
        <v>1371</v>
      </c>
      <c r="F97" s="306" t="s">
        <v>257</v>
      </c>
      <c r="G97" s="306" t="s">
        <v>257</v>
      </c>
      <c r="H97" s="307" t="s">
        <v>1362</v>
      </c>
      <c r="I97" s="307" t="s">
        <v>1363</v>
      </c>
      <c r="J97" s="307"/>
      <c r="K97" s="373"/>
      <c r="L97" s="373"/>
      <c r="M97" s="373"/>
      <c r="N97" s="373"/>
      <c r="O97" s="373"/>
      <c r="P97" s="373"/>
      <c r="Q97" s="373"/>
    </row>
    <row r="98" spans="1:22" ht="12.9" customHeight="1">
      <c r="A98" s="307">
        <v>88</v>
      </c>
      <c r="B98" s="307">
        <v>21</v>
      </c>
      <c r="C98" s="307"/>
      <c r="D98" s="307" t="s">
        <v>600</v>
      </c>
      <c r="E98" s="307" t="s">
        <v>64</v>
      </c>
      <c r="F98" s="306" t="s">
        <v>267</v>
      </c>
      <c r="G98" s="306" t="s">
        <v>267</v>
      </c>
      <c r="H98" s="307" t="s">
        <v>1362</v>
      </c>
      <c r="I98" s="307" t="s">
        <v>1370</v>
      </c>
      <c r="J98" s="307"/>
      <c r="K98" s="373"/>
      <c r="L98" s="373"/>
      <c r="M98" s="373"/>
      <c r="N98" s="373"/>
      <c r="O98" s="373"/>
      <c r="P98" s="373"/>
      <c r="Q98" s="373"/>
    </row>
    <row r="99" spans="1:22" ht="12.9" customHeight="1">
      <c r="A99" s="307">
        <v>89</v>
      </c>
      <c r="B99" s="307">
        <v>22</v>
      </c>
      <c r="C99" s="307"/>
      <c r="D99" s="307" t="s">
        <v>823</v>
      </c>
      <c r="E99" s="307" t="s">
        <v>82</v>
      </c>
      <c r="F99" s="306" t="s">
        <v>262</v>
      </c>
      <c r="G99" s="306" t="s">
        <v>262</v>
      </c>
      <c r="H99" s="307" t="s">
        <v>1362</v>
      </c>
      <c r="I99" s="307" t="s">
        <v>1370</v>
      </c>
      <c r="J99" s="307"/>
      <c r="K99" s="373"/>
      <c r="L99" s="373"/>
      <c r="M99" s="373"/>
      <c r="N99" s="373"/>
      <c r="O99" s="373"/>
      <c r="P99" s="373"/>
      <c r="Q99" s="373"/>
    </row>
    <row r="100" spans="1:22" ht="12.9" customHeight="1">
      <c r="A100" s="307">
        <v>90</v>
      </c>
      <c r="B100" s="307">
        <v>23</v>
      </c>
      <c r="C100" s="307"/>
      <c r="D100" s="307" t="s">
        <v>904</v>
      </c>
      <c r="E100" s="307" t="s">
        <v>82</v>
      </c>
      <c r="F100" s="306" t="s">
        <v>265</v>
      </c>
      <c r="G100" s="306" t="s">
        <v>265</v>
      </c>
      <c r="H100" s="307" t="s">
        <v>1362</v>
      </c>
      <c r="I100" s="307" t="s">
        <v>1370</v>
      </c>
      <c r="J100" s="307"/>
      <c r="K100" s="373"/>
      <c r="L100" s="373"/>
      <c r="M100" s="373"/>
      <c r="N100" s="373"/>
      <c r="O100" s="373"/>
      <c r="P100" s="373"/>
      <c r="Q100" s="373"/>
    </row>
    <row r="101" spans="1:22" ht="12.9" customHeight="1">
      <c r="A101" s="307"/>
      <c r="B101" s="307" t="s">
        <v>268</v>
      </c>
      <c r="C101" s="307"/>
      <c r="D101" s="307"/>
      <c r="E101" s="307"/>
      <c r="F101" s="306"/>
      <c r="G101" s="307"/>
      <c r="H101" s="307"/>
      <c r="I101" s="307"/>
      <c r="J101" s="307"/>
      <c r="K101" s="373"/>
      <c r="L101" s="373"/>
      <c r="M101" s="373"/>
      <c r="N101" s="373"/>
      <c r="O101" s="373"/>
      <c r="P101" s="373"/>
      <c r="Q101" s="373"/>
    </row>
    <row r="102" spans="1:22" ht="12.9" customHeight="1">
      <c r="A102" s="307">
        <v>91</v>
      </c>
      <c r="B102" s="307">
        <v>1</v>
      </c>
      <c r="C102" s="307"/>
      <c r="D102" s="307" t="s">
        <v>905</v>
      </c>
      <c r="E102" s="307" t="s">
        <v>82</v>
      </c>
      <c r="F102" s="306" t="s">
        <v>271</v>
      </c>
      <c r="G102" s="306" t="s">
        <v>271</v>
      </c>
      <c r="H102" s="307" t="s">
        <v>1362</v>
      </c>
      <c r="I102" s="307" t="s">
        <v>1370</v>
      </c>
      <c r="J102" s="307"/>
      <c r="K102" s="373"/>
      <c r="L102" s="373"/>
      <c r="M102" s="373"/>
      <c r="N102" s="373"/>
      <c r="O102" s="373"/>
      <c r="P102" s="373"/>
      <c r="Q102" s="373"/>
    </row>
    <row r="103" spans="1:22" ht="12.9" customHeight="1">
      <c r="A103" s="307">
        <v>92</v>
      </c>
      <c r="B103" s="307">
        <v>2</v>
      </c>
      <c r="C103" s="307"/>
      <c r="D103" s="307" t="s">
        <v>903</v>
      </c>
      <c r="E103" s="307" t="s">
        <v>82</v>
      </c>
      <c r="F103" s="306" t="s">
        <v>274</v>
      </c>
      <c r="G103" s="306" t="s">
        <v>274</v>
      </c>
      <c r="H103" s="307" t="s">
        <v>1362</v>
      </c>
      <c r="I103" s="307" t="s">
        <v>1370</v>
      </c>
      <c r="J103" s="307"/>
      <c r="K103" s="373"/>
      <c r="L103" s="373"/>
      <c r="M103" s="373"/>
      <c r="N103" s="373"/>
      <c r="O103" s="373"/>
      <c r="P103" s="373"/>
      <c r="Q103" s="373"/>
    </row>
    <row r="104" spans="1:22" ht="12.9" customHeight="1">
      <c r="A104" s="307">
        <v>93</v>
      </c>
      <c r="B104" s="307">
        <v>3</v>
      </c>
      <c r="C104" s="307"/>
      <c r="D104" s="307" t="s">
        <v>901</v>
      </c>
      <c r="E104" s="307" t="s">
        <v>82</v>
      </c>
      <c r="F104" s="306" t="s">
        <v>933</v>
      </c>
      <c r="G104" s="306" t="s">
        <v>933</v>
      </c>
      <c r="H104" s="307" t="s">
        <v>1362</v>
      </c>
      <c r="I104" s="307" t="s">
        <v>1370</v>
      </c>
      <c r="J104" s="307"/>
      <c r="K104" s="373"/>
      <c r="L104" s="373"/>
      <c r="M104" s="373"/>
      <c r="N104" s="373"/>
      <c r="O104" s="373"/>
      <c r="P104" s="373"/>
      <c r="Q104" s="373"/>
    </row>
    <row r="105" spans="1:22" ht="12.9" customHeight="1">
      <c r="A105" s="307">
        <v>94</v>
      </c>
      <c r="B105" s="307">
        <v>4</v>
      </c>
      <c r="C105" s="307"/>
      <c r="D105" s="307" t="s">
        <v>532</v>
      </c>
      <c r="E105" s="307" t="s">
        <v>64</v>
      </c>
      <c r="F105" s="306" t="s">
        <v>930</v>
      </c>
      <c r="G105" s="306" t="s">
        <v>930</v>
      </c>
      <c r="H105" s="307" t="s">
        <v>1362</v>
      </c>
      <c r="I105" s="307" t="s">
        <v>1363</v>
      </c>
      <c r="J105" s="307"/>
      <c r="K105" s="373"/>
      <c r="L105" s="373"/>
      <c r="M105" s="374"/>
      <c r="N105" s="373"/>
      <c r="O105" s="373"/>
      <c r="P105" s="373"/>
      <c r="Q105" s="373"/>
    </row>
    <row r="106" spans="1:22" ht="12.9" customHeight="1">
      <c r="A106" s="307">
        <v>95</v>
      </c>
      <c r="B106" s="307">
        <v>5</v>
      </c>
      <c r="C106" s="349"/>
      <c r="D106" s="307" t="s">
        <v>817</v>
      </c>
      <c r="E106" s="307" t="s">
        <v>270</v>
      </c>
      <c r="F106" s="306" t="s">
        <v>931</v>
      </c>
      <c r="G106" s="306" t="s">
        <v>931</v>
      </c>
      <c r="H106" s="307" t="s">
        <v>1362</v>
      </c>
      <c r="I106" s="307" t="s">
        <v>1370</v>
      </c>
      <c r="J106" s="307"/>
      <c r="K106" s="373"/>
      <c r="L106" s="373"/>
      <c r="M106" s="374"/>
      <c r="N106" s="373"/>
      <c r="O106" s="373"/>
      <c r="P106" s="373"/>
      <c r="Q106" s="373"/>
    </row>
    <row r="107" spans="1:22" ht="12.9" customHeight="1">
      <c r="A107" s="307">
        <v>96</v>
      </c>
      <c r="B107" s="307">
        <v>6</v>
      </c>
      <c r="C107" s="349"/>
      <c r="D107" s="307" t="s">
        <v>314</v>
      </c>
      <c r="E107" s="307" t="s">
        <v>82</v>
      </c>
      <c r="F107" s="306" t="s">
        <v>282</v>
      </c>
      <c r="G107" s="306" t="s">
        <v>282</v>
      </c>
      <c r="H107" s="307" t="s">
        <v>1362</v>
      </c>
      <c r="I107" s="307" t="s">
        <v>1370</v>
      </c>
      <c r="J107" s="307"/>
      <c r="K107" s="373"/>
      <c r="L107" s="373"/>
      <c r="M107" s="374"/>
      <c r="N107" s="373"/>
      <c r="O107" s="373"/>
      <c r="P107" s="373"/>
      <c r="Q107" s="373"/>
    </row>
    <row r="108" spans="1:22" ht="12.9" customHeight="1">
      <c r="A108" s="307">
        <v>97</v>
      </c>
      <c r="B108" s="307">
        <v>7</v>
      </c>
      <c r="C108" s="307"/>
      <c r="D108" s="307" t="s">
        <v>368</v>
      </c>
      <c r="E108" s="307" t="s">
        <v>1371</v>
      </c>
      <c r="F108" s="306" t="s">
        <v>1373</v>
      </c>
      <c r="G108" s="306" t="s">
        <v>1373</v>
      </c>
      <c r="H108" s="307" t="s">
        <v>1362</v>
      </c>
      <c r="I108" s="307" t="s">
        <v>1370</v>
      </c>
      <c r="J108" s="307"/>
      <c r="K108" s="373"/>
      <c r="L108" s="373"/>
      <c r="M108" s="374" t="s">
        <v>1374</v>
      </c>
      <c r="N108" s="373"/>
      <c r="O108" s="373"/>
      <c r="P108" s="373"/>
      <c r="Q108" s="373"/>
    </row>
    <row r="109" spans="1:22" s="372" customFormat="1" ht="12.9" customHeight="1">
      <c r="A109" s="307"/>
      <c r="B109" s="307" t="s">
        <v>1335</v>
      </c>
      <c r="C109" s="307"/>
      <c r="D109" s="307"/>
      <c r="E109" s="307"/>
      <c r="F109" s="306"/>
      <c r="G109" s="306"/>
      <c r="H109" s="307"/>
      <c r="I109" s="307"/>
      <c r="J109" s="307"/>
      <c r="K109" s="373"/>
      <c r="L109" s="373"/>
      <c r="M109" s="374" t="s">
        <v>816</v>
      </c>
      <c r="N109" s="373"/>
      <c r="O109" s="373"/>
      <c r="P109" s="373"/>
      <c r="Q109" s="373"/>
      <c r="R109" s="333"/>
      <c r="S109" s="333"/>
      <c r="T109" s="333"/>
      <c r="U109" s="333"/>
      <c r="V109" s="333"/>
    </row>
    <row r="110" spans="1:22" ht="12.9" customHeight="1">
      <c r="A110" s="307">
        <v>98</v>
      </c>
      <c r="B110" s="307">
        <v>1</v>
      </c>
      <c r="C110" s="307"/>
      <c r="D110" s="307" t="s">
        <v>364</v>
      </c>
      <c r="E110" s="307" t="s">
        <v>82</v>
      </c>
      <c r="F110" s="306" t="s">
        <v>327</v>
      </c>
      <c r="G110" s="307" t="s">
        <v>331</v>
      </c>
      <c r="H110" s="307" t="s">
        <v>1362</v>
      </c>
      <c r="I110" s="307" t="s">
        <v>1370</v>
      </c>
      <c r="J110" s="307"/>
      <c r="K110" s="373"/>
      <c r="L110" s="373"/>
      <c r="M110" s="374"/>
      <c r="N110" s="373"/>
      <c r="O110" s="373"/>
      <c r="P110" s="373"/>
      <c r="Q110" s="373"/>
    </row>
    <row r="111" spans="1:22" ht="12.9" customHeight="1">
      <c r="A111" s="307">
        <v>99</v>
      </c>
      <c r="B111" s="307">
        <v>2</v>
      </c>
      <c r="C111" s="349"/>
      <c r="D111" s="307" t="s">
        <v>852</v>
      </c>
      <c r="E111" s="307" t="s">
        <v>64</v>
      </c>
      <c r="F111" s="306" t="s">
        <v>1375</v>
      </c>
      <c r="G111" s="306" t="s">
        <v>1375</v>
      </c>
      <c r="H111" s="307" t="s">
        <v>1362</v>
      </c>
      <c r="I111" s="307" t="s">
        <v>1370</v>
      </c>
      <c r="J111" s="307"/>
      <c r="K111" s="373"/>
      <c r="L111" s="373"/>
      <c r="M111" s="374" t="s">
        <v>1376</v>
      </c>
      <c r="N111" s="373"/>
      <c r="O111" s="373"/>
      <c r="P111" s="373"/>
      <c r="Q111" s="373"/>
    </row>
    <row r="112" spans="1:22" ht="12.9" customHeight="1">
      <c r="A112" s="349"/>
      <c r="B112" s="307" t="s">
        <v>328</v>
      </c>
      <c r="C112" s="349"/>
      <c r="D112" s="349"/>
      <c r="E112" s="307"/>
      <c r="F112" s="306"/>
      <c r="G112" s="306"/>
      <c r="H112" s="307"/>
      <c r="I112" s="307"/>
      <c r="J112" s="307"/>
      <c r="K112" s="373"/>
      <c r="L112" s="373"/>
      <c r="M112" s="374" t="s">
        <v>1377</v>
      </c>
      <c r="N112" s="373"/>
      <c r="O112" s="373"/>
      <c r="P112" s="373"/>
      <c r="Q112" s="373"/>
    </row>
    <row r="113" spans="1:17" ht="12.9" customHeight="1">
      <c r="A113" s="307">
        <v>100</v>
      </c>
      <c r="B113" s="307">
        <v>1</v>
      </c>
      <c r="C113" s="349"/>
      <c r="D113" s="307" t="s">
        <v>379</v>
      </c>
      <c r="E113" s="307" t="s">
        <v>309</v>
      </c>
      <c r="F113" s="306" t="s">
        <v>335</v>
      </c>
      <c r="G113" s="306" t="s">
        <v>335</v>
      </c>
      <c r="H113" s="307" t="s">
        <v>1362</v>
      </c>
      <c r="I113" s="307" t="s">
        <v>1363</v>
      </c>
      <c r="J113" s="307"/>
      <c r="K113" s="373"/>
      <c r="L113" s="373"/>
      <c r="M113" s="374"/>
      <c r="N113" s="373"/>
      <c r="O113" s="373"/>
      <c r="P113" s="373"/>
      <c r="Q113" s="373"/>
    </row>
    <row r="114" spans="1:17" ht="12.9" customHeight="1">
      <c r="A114" s="307">
        <v>101</v>
      </c>
      <c r="B114" s="307">
        <v>2</v>
      </c>
      <c r="C114" s="349"/>
      <c r="D114" s="307" t="s">
        <v>197</v>
      </c>
      <c r="E114" s="307" t="s">
        <v>82</v>
      </c>
      <c r="F114" s="306" t="s">
        <v>1378</v>
      </c>
      <c r="G114" s="306" t="s">
        <v>1378</v>
      </c>
      <c r="H114" s="307" t="s">
        <v>1362</v>
      </c>
      <c r="I114" s="307" t="s">
        <v>1363</v>
      </c>
      <c r="J114" s="307"/>
      <c r="K114" s="373"/>
      <c r="L114" s="373"/>
      <c r="M114" s="374"/>
      <c r="N114" s="373"/>
      <c r="O114" s="373"/>
      <c r="P114" s="373"/>
      <c r="Q114" s="373"/>
    </row>
    <row r="115" spans="1:17" ht="12.9" customHeight="1">
      <c r="A115" s="307">
        <v>102</v>
      </c>
      <c r="B115" s="307">
        <v>3</v>
      </c>
      <c r="C115" s="349"/>
      <c r="D115" s="307" t="s">
        <v>546</v>
      </c>
      <c r="E115" s="307" t="s">
        <v>82</v>
      </c>
      <c r="F115" s="306" t="s">
        <v>339</v>
      </c>
      <c r="G115" s="306" t="s">
        <v>339</v>
      </c>
      <c r="H115" s="307" t="s">
        <v>1362</v>
      </c>
      <c r="I115" s="307" t="s">
        <v>1370</v>
      </c>
      <c r="J115" s="307"/>
      <c r="K115" s="373"/>
      <c r="L115" s="373"/>
      <c r="M115" s="375"/>
      <c r="N115" s="373"/>
      <c r="O115" s="373"/>
      <c r="P115" s="373"/>
      <c r="Q115" s="373"/>
    </row>
    <row r="116" spans="1:17" ht="12.9" customHeight="1">
      <c r="A116" s="307">
        <v>103</v>
      </c>
      <c r="B116" s="307">
        <v>4</v>
      </c>
      <c r="C116" s="349"/>
      <c r="D116" s="307" t="s">
        <v>611</v>
      </c>
      <c r="E116" s="307" t="s">
        <v>1379</v>
      </c>
      <c r="F116" s="306" t="s">
        <v>357</v>
      </c>
      <c r="G116" s="306" t="s">
        <v>357</v>
      </c>
      <c r="H116" s="307" t="s">
        <v>1362</v>
      </c>
      <c r="I116" s="307" t="s">
        <v>1363</v>
      </c>
      <c r="J116" s="307"/>
      <c r="K116" s="373"/>
      <c r="L116" s="373"/>
      <c r="M116" s="373"/>
      <c r="N116" s="373"/>
      <c r="O116" s="373"/>
      <c r="P116" s="373"/>
      <c r="Q116" s="373"/>
    </row>
    <row r="117" spans="1:17" ht="12.9" customHeight="1">
      <c r="A117" s="307">
        <v>104</v>
      </c>
      <c r="B117" s="307">
        <v>5</v>
      </c>
      <c r="C117" s="349"/>
      <c r="D117" s="307" t="s">
        <v>167</v>
      </c>
      <c r="E117" s="307" t="s">
        <v>82</v>
      </c>
      <c r="F117" s="306" t="s">
        <v>1380</v>
      </c>
      <c r="G117" s="306" t="s">
        <v>1380</v>
      </c>
      <c r="H117" s="307" t="s">
        <v>1362</v>
      </c>
      <c r="I117" s="307" t="s">
        <v>1363</v>
      </c>
      <c r="J117" s="307"/>
    </row>
    <row r="118" spans="1:17" ht="12.9" customHeight="1">
      <c r="A118" s="307">
        <v>105</v>
      </c>
      <c r="B118" s="307">
        <v>6</v>
      </c>
      <c r="C118" s="349"/>
      <c r="D118" s="307" t="s">
        <v>180</v>
      </c>
      <c r="E118" s="307" t="s">
        <v>82</v>
      </c>
      <c r="F118" s="306" t="s">
        <v>358</v>
      </c>
      <c r="G118" s="306" t="s">
        <v>358</v>
      </c>
      <c r="H118" s="307" t="s">
        <v>1362</v>
      </c>
      <c r="I118" s="307" t="s">
        <v>1363</v>
      </c>
      <c r="J118" s="307"/>
    </row>
    <row r="119" spans="1:17" ht="12.9" customHeight="1">
      <c r="A119" s="307"/>
      <c r="B119" s="307" t="s">
        <v>363</v>
      </c>
      <c r="C119" s="349"/>
      <c r="D119" s="307"/>
      <c r="E119" s="307"/>
      <c r="F119" s="306"/>
      <c r="G119" s="306"/>
      <c r="H119" s="307"/>
      <c r="I119" s="307"/>
      <c r="J119" s="307"/>
    </row>
    <row r="120" spans="1:17" ht="12.9" customHeight="1">
      <c r="A120" s="307">
        <v>106</v>
      </c>
      <c r="B120" s="307">
        <v>1</v>
      </c>
      <c r="C120" s="349"/>
      <c r="D120" s="307" t="s">
        <v>806</v>
      </c>
      <c r="E120" s="307" t="s">
        <v>82</v>
      </c>
      <c r="F120" s="306" t="s">
        <v>365</v>
      </c>
      <c r="G120" s="306" t="s">
        <v>365</v>
      </c>
      <c r="H120" s="307" t="s">
        <v>1362</v>
      </c>
      <c r="I120" s="307" t="s">
        <v>1363</v>
      </c>
      <c r="J120" s="307"/>
    </row>
    <row r="121" spans="1:17" ht="12.9" customHeight="1">
      <c r="A121" s="307">
        <v>107</v>
      </c>
      <c r="B121" s="307">
        <v>2</v>
      </c>
      <c r="C121" s="349"/>
      <c r="D121" s="307" t="s">
        <v>146</v>
      </c>
      <c r="E121" s="307" t="s">
        <v>82</v>
      </c>
      <c r="F121" s="306" t="s">
        <v>365</v>
      </c>
      <c r="G121" s="306" t="s">
        <v>365</v>
      </c>
      <c r="H121" s="307" t="s">
        <v>1362</v>
      </c>
      <c r="I121" s="307" t="s">
        <v>1363</v>
      </c>
      <c r="J121" s="307"/>
    </row>
    <row r="122" spans="1:17" ht="12.9" customHeight="1">
      <c r="A122" s="307">
        <v>108</v>
      </c>
      <c r="B122" s="307">
        <v>3</v>
      </c>
      <c r="C122" s="349"/>
      <c r="D122" s="307" t="s">
        <v>559</v>
      </c>
      <c r="E122" s="307" t="s">
        <v>912</v>
      </c>
      <c r="F122" s="306" t="s">
        <v>1381</v>
      </c>
      <c r="G122" s="306" t="s">
        <v>1381</v>
      </c>
      <c r="H122" s="307" t="s">
        <v>1362</v>
      </c>
      <c r="I122" s="307" t="s">
        <v>1363</v>
      </c>
      <c r="J122" s="307"/>
    </row>
    <row r="123" spans="1:17" ht="12.9" customHeight="1">
      <c r="A123" s="307">
        <v>109</v>
      </c>
      <c r="B123" s="307">
        <v>4</v>
      </c>
      <c r="C123" s="349"/>
      <c r="D123" s="307" t="s">
        <v>345</v>
      </c>
      <c r="E123" s="307" t="s">
        <v>82</v>
      </c>
      <c r="F123" s="306" t="s">
        <v>1382</v>
      </c>
      <c r="G123" s="306" t="s">
        <v>1382</v>
      </c>
      <c r="H123" s="307" t="s">
        <v>1362</v>
      </c>
      <c r="I123" s="307" t="s">
        <v>1363</v>
      </c>
      <c r="J123" s="307"/>
    </row>
    <row r="124" spans="1:17" ht="12.9" customHeight="1">
      <c r="A124" s="307"/>
      <c r="B124" s="307" t="s">
        <v>373</v>
      </c>
      <c r="C124" s="349"/>
      <c r="D124" s="307"/>
      <c r="E124" s="307"/>
      <c r="F124" s="306"/>
      <c r="G124" s="306"/>
      <c r="H124" s="307"/>
      <c r="I124" s="307"/>
      <c r="J124" s="307"/>
    </row>
    <row r="125" spans="1:17" ht="12.9" customHeight="1">
      <c r="A125" s="307">
        <v>110</v>
      </c>
      <c r="B125" s="307">
        <v>1</v>
      </c>
      <c r="C125" s="307"/>
      <c r="D125" s="307" t="s">
        <v>308</v>
      </c>
      <c r="E125" s="307" t="s">
        <v>1371</v>
      </c>
      <c r="F125" s="306" t="s">
        <v>382</v>
      </c>
      <c r="G125" s="306" t="s">
        <v>382</v>
      </c>
      <c r="H125" s="307" t="s">
        <v>1362</v>
      </c>
      <c r="I125" s="307" t="s">
        <v>1363</v>
      </c>
      <c r="J125" s="307"/>
    </row>
    <row r="126" spans="1:17" ht="12.9" customHeight="1">
      <c r="A126" s="307"/>
      <c r="B126" s="307" t="s">
        <v>401</v>
      </c>
      <c r="C126" s="307"/>
      <c r="D126" s="307"/>
      <c r="E126" s="307"/>
      <c r="F126" s="306"/>
      <c r="G126" s="306"/>
      <c r="H126" s="307"/>
      <c r="I126" s="307"/>
      <c r="J126" s="307"/>
    </row>
    <row r="127" spans="1:17" ht="12.9" customHeight="1">
      <c r="A127" s="307">
        <v>111</v>
      </c>
      <c r="B127" s="307">
        <v>1</v>
      </c>
      <c r="C127" s="307"/>
      <c r="D127" s="307" t="s">
        <v>907</v>
      </c>
      <c r="E127" s="858" t="s">
        <v>82</v>
      </c>
      <c r="F127" s="306" t="s">
        <v>426</v>
      </c>
      <c r="G127" s="306" t="s">
        <v>426</v>
      </c>
      <c r="H127" s="307" t="s">
        <v>1362</v>
      </c>
      <c r="I127" s="307" t="s">
        <v>1363</v>
      </c>
      <c r="J127" s="307"/>
    </row>
    <row r="128" spans="1:17" ht="12.9" customHeight="1">
      <c r="A128" s="307">
        <v>112</v>
      </c>
      <c r="B128" s="307">
        <v>2</v>
      </c>
      <c r="C128" s="307"/>
      <c r="D128" s="307" t="s">
        <v>608</v>
      </c>
      <c r="E128" s="858" t="s">
        <v>82</v>
      </c>
      <c r="F128" s="306" t="s">
        <v>430</v>
      </c>
      <c r="G128" s="306" t="s">
        <v>430</v>
      </c>
      <c r="H128" s="307" t="s">
        <v>1362</v>
      </c>
      <c r="I128" s="307" t="s">
        <v>1363</v>
      </c>
      <c r="J128" s="307"/>
    </row>
    <row r="129" spans="1:10" ht="12.9" customHeight="1">
      <c r="A129" s="307">
        <v>113</v>
      </c>
      <c r="B129" s="307">
        <v>3</v>
      </c>
      <c r="C129" s="307"/>
      <c r="D129" s="307" t="s">
        <v>361</v>
      </c>
      <c r="E129" s="858" t="s">
        <v>82</v>
      </c>
      <c r="F129" s="306" t="s">
        <v>432</v>
      </c>
      <c r="G129" s="306" t="s">
        <v>432</v>
      </c>
      <c r="H129" s="307" t="s">
        <v>1362</v>
      </c>
      <c r="I129" s="307" t="s">
        <v>1363</v>
      </c>
      <c r="J129" s="307"/>
    </row>
    <row r="130" spans="1:10" ht="12.9" customHeight="1">
      <c r="A130" s="307">
        <v>114</v>
      </c>
      <c r="B130" s="307">
        <v>4</v>
      </c>
      <c r="C130" s="349"/>
      <c r="D130" s="307" t="s">
        <v>338</v>
      </c>
      <c r="E130" s="858" t="s">
        <v>82</v>
      </c>
      <c r="F130" s="306" t="s">
        <v>435</v>
      </c>
      <c r="G130" s="306" t="s">
        <v>435</v>
      </c>
      <c r="H130" s="307" t="s">
        <v>1362</v>
      </c>
      <c r="I130" s="307" t="s">
        <v>1363</v>
      </c>
      <c r="J130" s="307"/>
    </row>
    <row r="131" spans="1:10" ht="12.9" customHeight="1">
      <c r="A131" s="307">
        <v>115</v>
      </c>
      <c r="B131" s="307">
        <v>5</v>
      </c>
      <c r="C131" s="349"/>
      <c r="D131" s="307" t="s">
        <v>820</v>
      </c>
      <c r="E131" s="307" t="s">
        <v>82</v>
      </c>
      <c r="F131" s="306" t="s">
        <v>1383</v>
      </c>
      <c r="G131" s="306" t="s">
        <v>1383</v>
      </c>
      <c r="H131" s="307" t="s">
        <v>1362</v>
      </c>
      <c r="I131" s="307" t="s">
        <v>1363</v>
      </c>
      <c r="J131" s="307"/>
    </row>
    <row r="132" spans="1:10" ht="12.9" customHeight="1">
      <c r="A132" s="307">
        <v>116</v>
      </c>
      <c r="B132" s="307">
        <v>6</v>
      </c>
      <c r="C132" s="349"/>
      <c r="D132" s="307" t="s">
        <v>836</v>
      </c>
      <c r="E132" s="858" t="s">
        <v>82</v>
      </c>
      <c r="F132" s="306" t="s">
        <v>1383</v>
      </c>
      <c r="G132" s="306" t="s">
        <v>1383</v>
      </c>
      <c r="H132" s="307" t="s">
        <v>1362</v>
      </c>
      <c r="I132" s="307" t="s">
        <v>1363</v>
      </c>
      <c r="J132" s="307"/>
    </row>
    <row r="133" spans="1:10" ht="12.9" customHeight="1">
      <c r="A133" s="307">
        <v>117</v>
      </c>
      <c r="B133" s="307">
        <v>7</v>
      </c>
      <c r="C133" s="349"/>
      <c r="D133" s="307" t="s">
        <v>470</v>
      </c>
      <c r="E133" s="858" t="s">
        <v>82</v>
      </c>
      <c r="F133" s="306" t="s">
        <v>454</v>
      </c>
      <c r="G133" s="306" t="s">
        <v>454</v>
      </c>
      <c r="H133" s="307" t="s">
        <v>1362</v>
      </c>
      <c r="I133" s="307" t="s">
        <v>1363</v>
      </c>
      <c r="J133" s="307"/>
    </row>
    <row r="134" spans="1:10" ht="12.9" customHeight="1">
      <c r="A134" s="307">
        <v>118</v>
      </c>
      <c r="B134" s="307">
        <v>8</v>
      </c>
      <c r="C134" s="349"/>
      <c r="D134" s="307" t="s">
        <v>958</v>
      </c>
      <c r="E134" s="858" t="s">
        <v>82</v>
      </c>
      <c r="F134" s="306" t="s">
        <v>454</v>
      </c>
      <c r="G134" s="306" t="s">
        <v>454</v>
      </c>
      <c r="H134" s="307" t="s">
        <v>1362</v>
      </c>
      <c r="I134" s="307" t="s">
        <v>1363</v>
      </c>
      <c r="J134" s="307"/>
    </row>
    <row r="135" spans="1:10" ht="12.9" customHeight="1">
      <c r="A135" s="307">
        <v>119</v>
      </c>
      <c r="B135" s="307">
        <v>9</v>
      </c>
      <c r="C135" s="349"/>
      <c r="D135" s="307" t="s">
        <v>528</v>
      </c>
      <c r="E135" s="858" t="s">
        <v>82</v>
      </c>
      <c r="F135" s="306" t="s">
        <v>454</v>
      </c>
      <c r="G135" s="306" t="s">
        <v>454</v>
      </c>
      <c r="H135" s="307" t="s">
        <v>1362</v>
      </c>
      <c r="I135" s="307" t="s">
        <v>1363</v>
      </c>
      <c r="J135" s="307"/>
    </row>
    <row r="136" spans="1:10" ht="12.9" customHeight="1">
      <c r="A136" s="349"/>
      <c r="B136" s="327" t="s">
        <v>452</v>
      </c>
      <c r="C136" s="349"/>
      <c r="D136" s="349"/>
      <c r="E136" s="349"/>
      <c r="F136" s="306"/>
      <c r="G136" s="307"/>
      <c r="H136" s="307"/>
      <c r="I136" s="349"/>
      <c r="J136" s="349"/>
    </row>
    <row r="137" spans="1:10" ht="12.9" customHeight="1">
      <c r="A137" s="307">
        <v>120</v>
      </c>
      <c r="B137" s="307">
        <v>1</v>
      </c>
      <c r="C137" s="307"/>
      <c r="D137" s="307" t="s">
        <v>516</v>
      </c>
      <c r="E137" s="858" t="s">
        <v>264</v>
      </c>
      <c r="F137" s="306" t="s">
        <v>457</v>
      </c>
      <c r="G137" s="306" t="s">
        <v>457</v>
      </c>
      <c r="H137" s="307" t="s">
        <v>1362</v>
      </c>
      <c r="I137" s="307" t="s">
        <v>1363</v>
      </c>
      <c r="J137" s="307"/>
    </row>
    <row r="138" spans="1:10" ht="12.9" customHeight="1">
      <c r="A138" s="307">
        <v>121</v>
      </c>
      <c r="B138" s="307">
        <v>2</v>
      </c>
      <c r="C138" s="307"/>
      <c r="D138" s="307" t="s">
        <v>374</v>
      </c>
      <c r="E138" s="307" t="s">
        <v>912</v>
      </c>
      <c r="F138" s="306" t="s">
        <v>457</v>
      </c>
      <c r="G138" s="307" t="s">
        <v>460</v>
      </c>
      <c r="H138" s="307" t="s">
        <v>1362</v>
      </c>
      <c r="I138" s="307" t="s">
        <v>1363</v>
      </c>
      <c r="J138" s="307"/>
    </row>
    <row r="139" spans="1:10" ht="12.9" customHeight="1">
      <c r="A139" s="307">
        <v>122</v>
      </c>
      <c r="B139" s="307">
        <v>3</v>
      </c>
      <c r="C139" s="307"/>
      <c r="D139" s="307" t="s">
        <v>522</v>
      </c>
      <c r="E139" s="307" t="s">
        <v>82</v>
      </c>
      <c r="F139" s="306" t="s">
        <v>1384</v>
      </c>
      <c r="G139" s="307" t="s">
        <v>1384</v>
      </c>
      <c r="H139" s="307" t="s">
        <v>1362</v>
      </c>
      <c r="I139" s="307" t="s">
        <v>1363</v>
      </c>
      <c r="J139" s="307"/>
    </row>
    <row r="140" spans="1:10" ht="12.9" customHeight="1">
      <c r="A140" s="307">
        <v>123</v>
      </c>
      <c r="B140" s="307">
        <v>4</v>
      </c>
      <c r="C140" s="307"/>
      <c r="D140" s="307" t="s">
        <v>441</v>
      </c>
      <c r="E140" s="307" t="s">
        <v>82</v>
      </c>
      <c r="F140" s="306" t="s">
        <v>472</v>
      </c>
      <c r="G140" s="307" t="s">
        <v>472</v>
      </c>
      <c r="H140" s="307" t="s">
        <v>1362</v>
      </c>
      <c r="I140" s="307" t="s">
        <v>1363</v>
      </c>
      <c r="J140" s="307"/>
    </row>
    <row r="141" spans="1:10" ht="12.9" customHeight="1">
      <c r="A141" s="307">
        <v>124</v>
      </c>
      <c r="B141" s="307">
        <v>5</v>
      </c>
      <c r="C141" s="307"/>
      <c r="D141" s="307" t="s">
        <v>539</v>
      </c>
      <c r="E141" s="307" t="s">
        <v>82</v>
      </c>
      <c r="F141" s="306" t="s">
        <v>473</v>
      </c>
      <c r="G141" s="306" t="s">
        <v>473</v>
      </c>
      <c r="H141" s="307" t="s">
        <v>1362</v>
      </c>
      <c r="I141" s="307" t="s">
        <v>1363</v>
      </c>
      <c r="J141" s="307"/>
    </row>
    <row r="142" spans="1:10" ht="12.9" customHeight="1">
      <c r="A142" s="307">
        <v>125</v>
      </c>
      <c r="B142" s="307">
        <v>6</v>
      </c>
      <c r="C142" s="307"/>
      <c r="D142" s="307" t="s">
        <v>541</v>
      </c>
      <c r="E142" s="307" t="s">
        <v>82</v>
      </c>
      <c r="F142" s="306" t="s">
        <v>1352</v>
      </c>
      <c r="G142" s="307" t="s">
        <v>1352</v>
      </c>
      <c r="H142" s="307" t="s">
        <v>1362</v>
      </c>
      <c r="I142" s="307" t="s">
        <v>1363</v>
      </c>
      <c r="J142" s="307"/>
    </row>
    <row r="143" spans="1:10" ht="12.9" customHeight="1">
      <c r="A143" s="307">
        <v>126</v>
      </c>
      <c r="B143" s="307">
        <v>7</v>
      </c>
      <c r="C143" s="307"/>
      <c r="D143" s="307" t="s">
        <v>1001</v>
      </c>
      <c r="E143" s="307" t="s">
        <v>64</v>
      </c>
      <c r="F143" s="306" t="s">
        <v>479</v>
      </c>
      <c r="G143" s="307" t="s">
        <v>479</v>
      </c>
      <c r="H143" s="307" t="s">
        <v>1362</v>
      </c>
      <c r="I143" s="307" t="s">
        <v>1363</v>
      </c>
      <c r="J143" s="307"/>
    </row>
    <row r="144" spans="1:10" ht="12.9" customHeight="1">
      <c r="A144" s="307">
        <v>127</v>
      </c>
      <c r="B144" s="307">
        <v>8</v>
      </c>
      <c r="C144" s="307"/>
      <c r="D144" s="307" t="s">
        <v>500</v>
      </c>
      <c r="E144" s="307" t="s">
        <v>82</v>
      </c>
      <c r="F144" s="306" t="s">
        <v>479</v>
      </c>
      <c r="G144" s="307" t="s">
        <v>479</v>
      </c>
      <c r="H144" s="307" t="s">
        <v>1362</v>
      </c>
      <c r="I144" s="307" t="s">
        <v>1363</v>
      </c>
      <c r="J144" s="307"/>
    </row>
    <row r="145" spans="1:10" ht="12.9" customHeight="1">
      <c r="A145" s="307">
        <v>128</v>
      </c>
      <c r="B145" s="307">
        <v>9</v>
      </c>
      <c r="C145" s="307"/>
      <c r="D145" s="904" t="s">
        <v>1995</v>
      </c>
      <c r="E145" s="905" t="str">
        <f>+VLOOKUP(D145,'[2]TB-401 ERE'!$C$7:$D$504,2,)</f>
        <v>DA+9</v>
      </c>
      <c r="F145" s="906">
        <v>45596</v>
      </c>
      <c r="G145" s="906">
        <v>45596</v>
      </c>
      <c r="H145" s="327" t="s">
        <v>1362</v>
      </c>
      <c r="I145" s="905" t="s">
        <v>2481</v>
      </c>
      <c r="J145" s="307" t="s">
        <v>2521</v>
      </c>
    </row>
    <row r="146" spans="1:10" ht="12.9" customHeight="1">
      <c r="A146" s="307">
        <v>129</v>
      </c>
      <c r="B146" s="307">
        <v>10</v>
      </c>
      <c r="C146" s="307"/>
      <c r="D146" s="862" t="s">
        <v>2084</v>
      </c>
      <c r="E146" s="863" t="str">
        <f>+VLOOKUP(D146,'[2]TB-401 ERE'!$C$7:$D$504,2,)</f>
        <v>DA+0</v>
      </c>
      <c r="F146" s="907">
        <v>45596</v>
      </c>
      <c r="G146" s="907">
        <v>45596</v>
      </c>
      <c r="H146" s="307" t="s">
        <v>1362</v>
      </c>
      <c r="I146" s="863" t="s">
        <v>2481</v>
      </c>
      <c r="J146" s="307"/>
    </row>
    <row r="147" spans="1:10" ht="12.9" customHeight="1">
      <c r="A147" s="307">
        <v>130</v>
      </c>
      <c r="B147" s="307">
        <v>11</v>
      </c>
      <c r="C147" s="307"/>
      <c r="D147" s="862" t="s">
        <v>2085</v>
      </c>
      <c r="E147" s="863" t="str">
        <f>+VLOOKUP(D147,'[2]TB-401 ERE'!$C$7:$D$504,2,)</f>
        <v>DA+6</v>
      </c>
      <c r="F147" s="907">
        <v>45596</v>
      </c>
      <c r="G147" s="907">
        <v>45596</v>
      </c>
      <c r="H147" s="307" t="s">
        <v>1362</v>
      </c>
      <c r="I147" s="863" t="s">
        <v>2481</v>
      </c>
      <c r="J147" s="307"/>
    </row>
    <row r="148" spans="1:10" ht="12.9" customHeight="1">
      <c r="A148" s="307">
        <v>131</v>
      </c>
      <c r="B148" s="307">
        <v>12</v>
      </c>
      <c r="C148" s="307"/>
      <c r="D148" s="862" t="s">
        <v>2086</v>
      </c>
      <c r="E148" s="863" t="str">
        <f>+VLOOKUP(D148,'[2]TB-401 ERE'!$C$7:$D$504,2,)</f>
        <v>DA+3</v>
      </c>
      <c r="F148" s="907">
        <v>45596</v>
      </c>
      <c r="G148" s="907">
        <v>45596</v>
      </c>
      <c r="H148" s="307" t="s">
        <v>1362</v>
      </c>
      <c r="I148" s="863" t="s">
        <v>2481</v>
      </c>
      <c r="J148" s="307"/>
    </row>
    <row r="149" spans="1:10" ht="12.9" customHeight="1">
      <c r="A149" s="307">
        <v>132</v>
      </c>
      <c r="B149" s="307">
        <v>13</v>
      </c>
      <c r="C149" s="307"/>
      <c r="D149" s="904" t="s">
        <v>2087</v>
      </c>
      <c r="E149" s="905" t="str">
        <f>+VLOOKUP(D149,'[2]TB-401 ERE'!$C$7:$D$504,2,)</f>
        <v>DA+3</v>
      </c>
      <c r="F149" s="906">
        <v>45596</v>
      </c>
      <c r="G149" s="906">
        <v>45596</v>
      </c>
      <c r="H149" s="327" t="s">
        <v>1362</v>
      </c>
      <c r="I149" s="905" t="s">
        <v>2481</v>
      </c>
      <c r="J149" s="307" t="s">
        <v>2521</v>
      </c>
    </row>
    <row r="150" spans="1:10" ht="12.9" customHeight="1">
      <c r="A150" s="307">
        <v>133</v>
      </c>
      <c r="B150" s="307">
        <v>14</v>
      </c>
      <c r="C150" s="307"/>
      <c r="D150" s="904" t="s">
        <v>1278</v>
      </c>
      <c r="E150" s="905" t="str">
        <f>+VLOOKUP(D150,'[2]TB-401 ERE'!$C$7:$D$504,2,)</f>
        <v>DA+6</v>
      </c>
      <c r="F150" s="906">
        <v>45596</v>
      </c>
      <c r="G150" s="906">
        <v>45596</v>
      </c>
      <c r="H150" s="327" t="s">
        <v>1362</v>
      </c>
      <c r="I150" s="905" t="s">
        <v>2481</v>
      </c>
      <c r="J150" s="307" t="s">
        <v>2521</v>
      </c>
    </row>
    <row r="151" spans="1:10" ht="12.9" customHeight="1">
      <c r="A151" s="307"/>
      <c r="B151" s="327" t="s">
        <v>484</v>
      </c>
      <c r="C151" s="349"/>
      <c r="D151" s="349"/>
      <c r="E151" s="349"/>
      <c r="F151" s="306"/>
      <c r="G151" s="307"/>
      <c r="H151" s="307"/>
      <c r="I151" s="349"/>
      <c r="J151" s="349"/>
    </row>
    <row r="152" spans="1:10" ht="12.9" customHeight="1">
      <c r="A152" s="307">
        <v>134</v>
      </c>
      <c r="B152" s="307">
        <v>1</v>
      </c>
      <c r="C152" s="307">
        <v>1</v>
      </c>
      <c r="D152" s="307" t="s">
        <v>973</v>
      </c>
      <c r="E152" s="307" t="s">
        <v>82</v>
      </c>
      <c r="F152" s="306" t="s">
        <v>1385</v>
      </c>
      <c r="G152" s="307" t="s">
        <v>1385</v>
      </c>
      <c r="H152" s="307" t="s">
        <v>1362</v>
      </c>
      <c r="I152" s="307" t="s">
        <v>1363</v>
      </c>
      <c r="J152" s="307"/>
    </row>
    <row r="153" spans="1:10" ht="12.9" customHeight="1">
      <c r="A153" s="307">
        <f>A152+1</f>
        <v>135</v>
      </c>
      <c r="B153" s="307">
        <v>2</v>
      </c>
      <c r="C153" s="307">
        <v>2</v>
      </c>
      <c r="D153" s="307" t="s">
        <v>966</v>
      </c>
      <c r="E153" s="307" t="s">
        <v>916</v>
      </c>
      <c r="F153" s="306" t="s">
        <v>1034</v>
      </c>
      <c r="G153" s="307" t="s">
        <v>1034</v>
      </c>
      <c r="H153" s="307" t="s">
        <v>1362</v>
      </c>
      <c r="I153" s="307" t="s">
        <v>1363</v>
      </c>
      <c r="J153" s="307"/>
    </row>
    <row r="154" spans="1:10" ht="12.9" customHeight="1">
      <c r="A154" s="307">
        <f t="shared" ref="A154:A167" si="0">A153+1</f>
        <v>136</v>
      </c>
      <c r="B154" s="307">
        <v>3</v>
      </c>
      <c r="C154" s="307">
        <v>3</v>
      </c>
      <c r="D154" s="307" t="s">
        <v>988</v>
      </c>
      <c r="E154" s="307" t="s">
        <v>64</v>
      </c>
      <c r="F154" s="306" t="s">
        <v>1039</v>
      </c>
      <c r="G154" s="307" t="s">
        <v>1039</v>
      </c>
      <c r="H154" s="307" t="s">
        <v>1362</v>
      </c>
      <c r="I154" s="307" t="s">
        <v>1363</v>
      </c>
      <c r="J154" s="307"/>
    </row>
    <row r="155" spans="1:10" ht="12.9" customHeight="1">
      <c r="A155" s="307">
        <f t="shared" si="0"/>
        <v>137</v>
      </c>
      <c r="B155" s="307">
        <v>4</v>
      </c>
      <c r="C155" s="307">
        <v>4</v>
      </c>
      <c r="D155" s="307" t="s">
        <v>534</v>
      </c>
      <c r="E155" s="307" t="s">
        <v>82</v>
      </c>
      <c r="F155" s="306" t="s">
        <v>1039</v>
      </c>
      <c r="G155" s="307" t="s">
        <v>1039</v>
      </c>
      <c r="H155" s="307" t="s">
        <v>1362</v>
      </c>
      <c r="I155" s="307" t="s">
        <v>1363</v>
      </c>
      <c r="J155" s="307"/>
    </row>
    <row r="156" spans="1:10" ht="12.9" customHeight="1">
      <c r="A156" s="307">
        <f t="shared" si="0"/>
        <v>138</v>
      </c>
      <c r="B156" s="307">
        <v>5</v>
      </c>
      <c r="C156" s="307">
        <v>5</v>
      </c>
      <c r="D156" s="307" t="s">
        <v>1007</v>
      </c>
      <c r="E156" s="307" t="s">
        <v>82</v>
      </c>
      <c r="F156" s="306" t="s">
        <v>1039</v>
      </c>
      <c r="G156" s="307" t="s">
        <v>1039</v>
      </c>
      <c r="H156" s="307" t="s">
        <v>1362</v>
      </c>
      <c r="I156" s="307" t="s">
        <v>1363</v>
      </c>
      <c r="J156" s="307"/>
    </row>
    <row r="157" spans="1:10" ht="12.9" customHeight="1">
      <c r="A157" s="307">
        <f t="shared" si="0"/>
        <v>139</v>
      </c>
      <c r="B157" s="307">
        <v>6</v>
      </c>
      <c r="C157" s="307">
        <v>6</v>
      </c>
      <c r="D157" s="307" t="s">
        <v>972</v>
      </c>
      <c r="E157" s="307" t="s">
        <v>82</v>
      </c>
      <c r="F157" s="306" t="s">
        <v>1039</v>
      </c>
      <c r="G157" s="307" t="s">
        <v>1039</v>
      </c>
      <c r="H157" s="307" t="s">
        <v>1362</v>
      </c>
      <c r="I157" s="307" t="s">
        <v>1363</v>
      </c>
      <c r="J157" s="307"/>
    </row>
    <row r="158" spans="1:10" ht="12.9" customHeight="1">
      <c r="A158" s="307">
        <f t="shared" si="0"/>
        <v>140</v>
      </c>
      <c r="B158" s="307">
        <v>7</v>
      </c>
      <c r="C158" s="307">
        <v>7</v>
      </c>
      <c r="D158" s="307" t="s">
        <v>413</v>
      </c>
      <c r="E158" s="307" t="s">
        <v>1000</v>
      </c>
      <c r="F158" s="306" t="s">
        <v>1042</v>
      </c>
      <c r="G158" s="307" t="s">
        <v>1042</v>
      </c>
      <c r="H158" s="307" t="s">
        <v>1362</v>
      </c>
      <c r="I158" s="307" t="s">
        <v>1363</v>
      </c>
      <c r="J158" s="307"/>
    </row>
    <row r="159" spans="1:10" ht="12.9" customHeight="1">
      <c r="A159" s="307">
        <f t="shared" si="0"/>
        <v>141</v>
      </c>
      <c r="B159" s="307">
        <v>8</v>
      </c>
      <c r="C159" s="307">
        <v>8</v>
      </c>
      <c r="D159" s="307" t="s">
        <v>977</v>
      </c>
      <c r="E159" s="307" t="s">
        <v>64</v>
      </c>
      <c r="F159" s="306" t="s">
        <v>1040</v>
      </c>
      <c r="G159" s="307" t="s">
        <v>1040</v>
      </c>
      <c r="H159" s="307" t="s">
        <v>1362</v>
      </c>
      <c r="I159" s="307" t="s">
        <v>1363</v>
      </c>
      <c r="J159" s="307"/>
    </row>
    <row r="160" spans="1:10" ht="12.9" customHeight="1">
      <c r="A160" s="307">
        <f t="shared" si="0"/>
        <v>142</v>
      </c>
      <c r="B160" s="307">
        <v>9</v>
      </c>
      <c r="C160" s="307">
        <v>9</v>
      </c>
      <c r="D160" s="307" t="s">
        <v>992</v>
      </c>
      <c r="E160" s="858" t="s">
        <v>64</v>
      </c>
      <c r="F160" s="306" t="s">
        <v>1040</v>
      </c>
      <c r="G160" s="307" t="s">
        <v>1040</v>
      </c>
      <c r="H160" s="307" t="s">
        <v>1362</v>
      </c>
      <c r="I160" s="307" t="s">
        <v>1363</v>
      </c>
      <c r="J160" s="307"/>
    </row>
    <row r="161" spans="1:10" ht="12.9" customHeight="1">
      <c r="A161" s="307">
        <f t="shared" si="0"/>
        <v>143</v>
      </c>
      <c r="B161" s="307">
        <v>10</v>
      </c>
      <c r="C161" s="307">
        <v>10</v>
      </c>
      <c r="D161" s="307" t="s">
        <v>981</v>
      </c>
      <c r="E161" s="307" t="s">
        <v>64</v>
      </c>
      <c r="F161" s="306" t="s">
        <v>1040</v>
      </c>
      <c r="G161" s="307" t="s">
        <v>1040</v>
      </c>
      <c r="H161" s="307" t="s">
        <v>1362</v>
      </c>
      <c r="I161" s="307" t="s">
        <v>1363</v>
      </c>
      <c r="J161" s="307"/>
    </row>
    <row r="162" spans="1:10" ht="12.9" customHeight="1">
      <c r="A162" s="307">
        <f t="shared" si="0"/>
        <v>144</v>
      </c>
      <c r="B162" s="307">
        <v>11</v>
      </c>
      <c r="C162" s="307">
        <v>11</v>
      </c>
      <c r="D162" s="307" t="s">
        <v>982</v>
      </c>
      <c r="E162" s="307" t="s">
        <v>82</v>
      </c>
      <c r="F162" s="306" t="s">
        <v>1048</v>
      </c>
      <c r="G162" s="307" t="s">
        <v>1048</v>
      </c>
      <c r="H162" s="307" t="s">
        <v>1362</v>
      </c>
      <c r="I162" s="307" t="s">
        <v>1363</v>
      </c>
      <c r="J162" s="307"/>
    </row>
    <row r="163" spans="1:10" ht="12.9" customHeight="1">
      <c r="A163" s="307">
        <f t="shared" si="0"/>
        <v>145</v>
      </c>
      <c r="B163" s="307">
        <v>12</v>
      </c>
      <c r="C163" s="349"/>
      <c r="D163" s="904" t="s">
        <v>2005</v>
      </c>
      <c r="E163" s="905" t="str">
        <f>+VLOOKUP(D163,'[2]TB-401 ERE'!$C$7:$D$504,2,)</f>
        <v>DA+3</v>
      </c>
      <c r="F163" s="906">
        <v>45601</v>
      </c>
      <c r="G163" s="906">
        <v>45601</v>
      </c>
      <c r="H163" s="327" t="s">
        <v>1362</v>
      </c>
      <c r="I163" s="905" t="s">
        <v>2481</v>
      </c>
      <c r="J163" s="307" t="s">
        <v>2521</v>
      </c>
    </row>
    <row r="164" spans="1:10" ht="12.9" customHeight="1">
      <c r="A164" s="307">
        <f t="shared" si="0"/>
        <v>146</v>
      </c>
      <c r="B164" s="307">
        <v>13</v>
      </c>
      <c r="C164" s="349"/>
      <c r="D164" s="904" t="s">
        <v>2003</v>
      </c>
      <c r="E164" s="905" t="str">
        <f>+VLOOKUP(D164,'[2]TB-401 ERE'!$C$7:$D$504,2,)</f>
        <v>DA+0</v>
      </c>
      <c r="F164" s="906">
        <v>45603</v>
      </c>
      <c r="G164" s="906">
        <v>45603</v>
      </c>
      <c r="H164" s="327" t="s">
        <v>1362</v>
      </c>
      <c r="I164" s="905" t="s">
        <v>2481</v>
      </c>
      <c r="J164" s="307" t="s">
        <v>2521</v>
      </c>
    </row>
    <row r="165" spans="1:10" ht="12.9" customHeight="1">
      <c r="A165" s="307">
        <f t="shared" si="0"/>
        <v>147</v>
      </c>
      <c r="B165" s="307">
        <v>14</v>
      </c>
      <c r="C165" s="349"/>
      <c r="D165" s="904" t="s">
        <v>1997</v>
      </c>
      <c r="E165" s="905" t="str">
        <f>+VLOOKUP(D165,'[2]TB-401 ERE'!$C$7:$D$504,2,)</f>
        <v>DA+3</v>
      </c>
      <c r="F165" s="906">
        <v>45604</v>
      </c>
      <c r="G165" s="906">
        <v>45604</v>
      </c>
      <c r="H165" s="327" t="s">
        <v>1362</v>
      </c>
      <c r="I165" s="905" t="s">
        <v>2481</v>
      </c>
      <c r="J165" s="307" t="s">
        <v>2521</v>
      </c>
    </row>
    <row r="166" spans="1:10" ht="12.9" customHeight="1">
      <c r="A166" s="307">
        <f t="shared" si="0"/>
        <v>148</v>
      </c>
      <c r="B166" s="307">
        <v>15</v>
      </c>
      <c r="C166" s="349"/>
      <c r="D166" s="904" t="s">
        <v>1996</v>
      </c>
      <c r="E166" s="905" t="str">
        <f>+VLOOKUP(D166,'[2]TB-401 ERE'!$C$7:$D$504,2,)</f>
        <v>DA+3</v>
      </c>
      <c r="F166" s="906">
        <v>45605</v>
      </c>
      <c r="G166" s="906">
        <v>45605</v>
      </c>
      <c r="H166" s="327" t="s">
        <v>1362</v>
      </c>
      <c r="I166" s="905" t="s">
        <v>2481</v>
      </c>
      <c r="J166" s="307" t="s">
        <v>2521</v>
      </c>
    </row>
    <row r="167" spans="1:10" ht="12.9" customHeight="1">
      <c r="A167" s="307">
        <f t="shared" si="0"/>
        <v>149</v>
      </c>
      <c r="B167" s="307">
        <v>16</v>
      </c>
      <c r="C167" s="349"/>
      <c r="D167" s="904" t="s">
        <v>2004</v>
      </c>
      <c r="E167" s="905" t="str">
        <f>+VLOOKUP(D167,'[2]TB-401 ERE'!$C$7:$D$504,2,)</f>
        <v>DA+3</v>
      </c>
      <c r="F167" s="906">
        <v>45609</v>
      </c>
      <c r="G167" s="906">
        <v>45609</v>
      </c>
      <c r="H167" s="327" t="s">
        <v>1362</v>
      </c>
      <c r="I167" s="905" t="s">
        <v>2481</v>
      </c>
      <c r="J167" s="307" t="s">
        <v>2521</v>
      </c>
    </row>
    <row r="168" spans="1:10" ht="12.9" customHeight="1">
      <c r="A168" s="349"/>
      <c r="B168" s="327" t="s">
        <v>1056</v>
      </c>
      <c r="C168" s="349"/>
      <c r="D168" s="349"/>
      <c r="E168" s="349"/>
      <c r="F168" s="306"/>
      <c r="G168" s="307"/>
      <c r="H168" s="307"/>
      <c r="I168" s="349"/>
      <c r="J168" s="349"/>
    </row>
    <row r="169" spans="1:10" ht="12.9" customHeight="1">
      <c r="A169" s="307">
        <f>A167+1</f>
        <v>150</v>
      </c>
      <c r="B169" s="307">
        <v>1</v>
      </c>
      <c r="C169" s="349"/>
      <c r="D169" s="307" t="s">
        <v>990</v>
      </c>
      <c r="E169" s="307" t="s">
        <v>82</v>
      </c>
      <c r="F169" s="306" t="s">
        <v>508</v>
      </c>
      <c r="G169" s="307" t="s">
        <v>508</v>
      </c>
      <c r="H169" s="307" t="s">
        <v>1362</v>
      </c>
      <c r="I169" s="307" t="s">
        <v>1363</v>
      </c>
      <c r="J169" s="307"/>
    </row>
    <row r="170" spans="1:10" ht="12.9" customHeight="1">
      <c r="A170" s="307">
        <f>A169+1</f>
        <v>151</v>
      </c>
      <c r="B170" s="307">
        <v>2</v>
      </c>
      <c r="C170" s="349"/>
      <c r="D170" s="307" t="s">
        <v>431</v>
      </c>
      <c r="E170" s="307" t="s">
        <v>82</v>
      </c>
      <c r="F170" s="306" t="s">
        <v>505</v>
      </c>
      <c r="G170" s="307" t="s">
        <v>505</v>
      </c>
      <c r="H170" s="307" t="s">
        <v>1362</v>
      </c>
      <c r="I170" s="307" t="s">
        <v>1363</v>
      </c>
      <c r="J170" s="307"/>
    </row>
    <row r="171" spans="1:10" ht="12.9" customHeight="1">
      <c r="A171" s="307">
        <f t="shared" ref="A171:A184" si="1">A170+1</f>
        <v>152</v>
      </c>
      <c r="B171" s="307">
        <v>3</v>
      </c>
      <c r="C171" s="349"/>
      <c r="D171" s="307" t="s">
        <v>963</v>
      </c>
      <c r="E171" s="307" t="s">
        <v>82</v>
      </c>
      <c r="F171" s="306" t="s">
        <v>1073</v>
      </c>
      <c r="G171" s="307" t="s">
        <v>1073</v>
      </c>
      <c r="H171" s="307" t="s">
        <v>1362</v>
      </c>
      <c r="I171" s="307" t="s">
        <v>1363</v>
      </c>
      <c r="J171" s="307"/>
    </row>
    <row r="172" spans="1:10" ht="12.9" customHeight="1">
      <c r="A172" s="307">
        <f t="shared" si="1"/>
        <v>153</v>
      </c>
      <c r="B172" s="307">
        <v>4</v>
      </c>
      <c r="C172" s="349"/>
      <c r="D172" s="307" t="s">
        <v>996</v>
      </c>
      <c r="E172" s="307" t="s">
        <v>64</v>
      </c>
      <c r="F172" s="306" t="s">
        <v>1075</v>
      </c>
      <c r="G172" s="307" t="s">
        <v>1075</v>
      </c>
      <c r="H172" s="307" t="s">
        <v>1362</v>
      </c>
      <c r="I172" s="307" t="s">
        <v>1363</v>
      </c>
      <c r="J172" s="307"/>
    </row>
    <row r="173" spans="1:10" ht="12.9" customHeight="1">
      <c r="A173" s="307">
        <f t="shared" si="1"/>
        <v>154</v>
      </c>
      <c r="B173" s="307">
        <v>5</v>
      </c>
      <c r="C173" s="349"/>
      <c r="D173" s="307" t="s">
        <v>980</v>
      </c>
      <c r="E173" s="307" t="s">
        <v>64</v>
      </c>
      <c r="F173" s="306" t="s">
        <v>523</v>
      </c>
      <c r="G173" s="307" t="s">
        <v>523</v>
      </c>
      <c r="H173" s="307" t="s">
        <v>1362</v>
      </c>
      <c r="I173" s="307" t="s">
        <v>1363</v>
      </c>
      <c r="J173" s="307"/>
    </row>
    <row r="174" spans="1:10" ht="12.9" customHeight="1">
      <c r="A174" s="307">
        <f t="shared" si="1"/>
        <v>155</v>
      </c>
      <c r="B174" s="307">
        <v>6</v>
      </c>
      <c r="C174" s="349"/>
      <c r="D174" s="307" t="s">
        <v>1009</v>
      </c>
      <c r="E174" s="307" t="s">
        <v>330</v>
      </c>
      <c r="F174" s="306" t="s">
        <v>498</v>
      </c>
      <c r="G174" s="307" t="s">
        <v>498</v>
      </c>
      <c r="H174" s="307" t="s">
        <v>1362</v>
      </c>
      <c r="I174" s="307" t="s">
        <v>1363</v>
      </c>
      <c r="J174" s="307"/>
    </row>
    <row r="175" spans="1:10" ht="12.9" customHeight="1">
      <c r="A175" s="307">
        <f t="shared" si="1"/>
        <v>156</v>
      </c>
      <c r="B175" s="307">
        <v>7</v>
      </c>
      <c r="C175" s="349"/>
      <c r="D175" s="307" t="s">
        <v>218</v>
      </c>
      <c r="E175" s="307" t="s">
        <v>916</v>
      </c>
      <c r="F175" s="306" t="s">
        <v>509</v>
      </c>
      <c r="G175" s="307" t="s">
        <v>509</v>
      </c>
      <c r="H175" s="307" t="s">
        <v>1362</v>
      </c>
      <c r="I175" s="307" t="s">
        <v>1363</v>
      </c>
      <c r="J175" s="307"/>
    </row>
    <row r="176" spans="1:10" ht="12.9" customHeight="1">
      <c r="A176" s="307">
        <f t="shared" si="1"/>
        <v>157</v>
      </c>
      <c r="B176" s="307">
        <v>8</v>
      </c>
      <c r="C176" s="349"/>
      <c r="D176" s="307" t="s">
        <v>913</v>
      </c>
      <c r="E176" s="307" t="s">
        <v>64</v>
      </c>
      <c r="F176" s="306" t="s">
        <v>515</v>
      </c>
      <c r="G176" s="307" t="s">
        <v>515</v>
      </c>
      <c r="H176" s="307" t="s">
        <v>1362</v>
      </c>
      <c r="I176" s="307" t="s">
        <v>1363</v>
      </c>
      <c r="J176" s="307"/>
    </row>
    <row r="177" spans="1:10" ht="12.9" customHeight="1">
      <c r="A177" s="307">
        <f t="shared" si="1"/>
        <v>158</v>
      </c>
      <c r="B177" s="307">
        <v>9</v>
      </c>
      <c r="C177" s="349"/>
      <c r="D177" s="307" t="s">
        <v>461</v>
      </c>
      <c r="E177" s="307" t="s">
        <v>264</v>
      </c>
      <c r="F177" s="306" t="s">
        <v>518</v>
      </c>
      <c r="G177" s="307" t="s">
        <v>518</v>
      </c>
      <c r="H177" s="307" t="s">
        <v>1362</v>
      </c>
      <c r="I177" s="307" t="s">
        <v>1363</v>
      </c>
      <c r="J177" s="307"/>
    </row>
    <row r="178" spans="1:10" ht="12.9" customHeight="1">
      <c r="A178" s="307">
        <f t="shared" si="1"/>
        <v>159</v>
      </c>
      <c r="B178" s="307">
        <v>10</v>
      </c>
      <c r="C178" s="349"/>
      <c r="D178" s="307" t="s">
        <v>1045</v>
      </c>
      <c r="E178" s="307" t="s">
        <v>82</v>
      </c>
      <c r="F178" s="306" t="s">
        <v>529</v>
      </c>
      <c r="G178" s="307" t="s">
        <v>529</v>
      </c>
      <c r="H178" s="307" t="s">
        <v>1362</v>
      </c>
      <c r="I178" s="307" t="s">
        <v>1363</v>
      </c>
      <c r="J178" s="307"/>
    </row>
    <row r="179" spans="1:10" ht="12.9" customHeight="1">
      <c r="A179" s="307">
        <f t="shared" si="1"/>
        <v>160</v>
      </c>
      <c r="B179" s="307">
        <v>11</v>
      </c>
      <c r="C179" s="349"/>
      <c r="D179" s="307" t="s">
        <v>967</v>
      </c>
      <c r="E179" s="307" t="s">
        <v>82</v>
      </c>
      <c r="F179" s="306" t="s">
        <v>529</v>
      </c>
      <c r="G179" s="307" t="s">
        <v>529</v>
      </c>
      <c r="H179" s="307" t="s">
        <v>1362</v>
      </c>
      <c r="I179" s="307" t="s">
        <v>1363</v>
      </c>
      <c r="J179" s="307"/>
    </row>
    <row r="180" spans="1:10" ht="12.9" customHeight="1">
      <c r="A180" s="307">
        <f t="shared" si="1"/>
        <v>161</v>
      </c>
      <c r="B180" s="307">
        <v>12</v>
      </c>
      <c r="C180" s="349"/>
      <c r="D180" s="307" t="s">
        <v>984</v>
      </c>
      <c r="E180" s="307"/>
      <c r="F180" s="306" t="s">
        <v>530</v>
      </c>
      <c r="G180" s="307" t="s">
        <v>530</v>
      </c>
      <c r="H180" s="307" t="s">
        <v>1362</v>
      </c>
      <c r="I180" s="307" t="s">
        <v>1363</v>
      </c>
      <c r="J180" s="307"/>
    </row>
    <row r="181" spans="1:10" ht="12.9" customHeight="1">
      <c r="A181" s="307">
        <f t="shared" si="1"/>
        <v>162</v>
      </c>
      <c r="B181" s="307">
        <v>14</v>
      </c>
      <c r="C181" s="349"/>
      <c r="D181" s="307" t="s">
        <v>1386</v>
      </c>
      <c r="E181" s="307" t="s">
        <v>64</v>
      </c>
      <c r="F181" s="306" t="s">
        <v>533</v>
      </c>
      <c r="G181" s="307" t="s">
        <v>533</v>
      </c>
      <c r="H181" s="307" t="s">
        <v>1362</v>
      </c>
      <c r="I181" s="307" t="s">
        <v>1363</v>
      </c>
      <c r="J181" s="307"/>
    </row>
    <row r="182" spans="1:10" ht="12.9" customHeight="1">
      <c r="A182" s="307">
        <f t="shared" si="1"/>
        <v>163</v>
      </c>
      <c r="B182" s="307">
        <v>15</v>
      </c>
      <c r="C182" s="349"/>
      <c r="D182" s="307" t="s">
        <v>918</v>
      </c>
      <c r="E182" s="307" t="s">
        <v>54</v>
      </c>
      <c r="F182" s="306" t="s">
        <v>535</v>
      </c>
      <c r="G182" s="307" t="s">
        <v>535</v>
      </c>
      <c r="H182" s="307" t="s">
        <v>1362</v>
      </c>
      <c r="I182" s="307" t="s">
        <v>1363</v>
      </c>
      <c r="J182" s="307"/>
    </row>
    <row r="183" spans="1:10" ht="12.9" customHeight="1">
      <c r="A183" s="307">
        <f t="shared" si="1"/>
        <v>164</v>
      </c>
      <c r="B183" s="307">
        <v>16</v>
      </c>
      <c r="C183" s="349"/>
      <c r="D183" s="307" t="s">
        <v>1055</v>
      </c>
      <c r="E183" s="307" t="s">
        <v>82</v>
      </c>
      <c r="F183" s="306" t="s">
        <v>538</v>
      </c>
      <c r="G183" s="307" t="s">
        <v>538</v>
      </c>
      <c r="H183" s="307" t="s">
        <v>1362</v>
      </c>
      <c r="I183" s="307" t="s">
        <v>1363</v>
      </c>
      <c r="J183" s="307"/>
    </row>
    <row r="184" spans="1:10" ht="12.9" customHeight="1">
      <c r="A184" s="307">
        <f t="shared" si="1"/>
        <v>165</v>
      </c>
      <c r="B184" s="307">
        <v>17</v>
      </c>
      <c r="C184" s="349"/>
      <c r="D184" s="307" t="s">
        <v>1020</v>
      </c>
      <c r="E184" s="307" t="s">
        <v>82</v>
      </c>
      <c r="F184" s="306" t="s">
        <v>538</v>
      </c>
      <c r="G184" s="307" t="s">
        <v>538</v>
      </c>
      <c r="H184" s="307" t="s">
        <v>1362</v>
      </c>
      <c r="I184" s="307" t="s">
        <v>1363</v>
      </c>
      <c r="J184" s="307"/>
    </row>
    <row r="185" spans="1:10" ht="12.9" customHeight="1">
      <c r="A185" s="349"/>
      <c r="B185" s="327" t="s">
        <v>15</v>
      </c>
      <c r="C185" s="349"/>
      <c r="D185" s="349"/>
      <c r="E185" s="349"/>
      <c r="F185" s="306"/>
      <c r="G185" s="307"/>
      <c r="H185" s="307"/>
      <c r="I185" s="349"/>
      <c r="J185" s="349"/>
    </row>
    <row r="186" spans="1:10" ht="12.9" customHeight="1">
      <c r="A186" s="307">
        <f>A184+1</f>
        <v>166</v>
      </c>
      <c r="B186" s="307">
        <v>1</v>
      </c>
      <c r="C186" s="349"/>
      <c r="D186" s="307" t="s">
        <v>925</v>
      </c>
      <c r="E186" s="307" t="s">
        <v>82</v>
      </c>
      <c r="F186" s="306" t="s">
        <v>545</v>
      </c>
      <c r="G186" s="307" t="s">
        <v>545</v>
      </c>
      <c r="H186" s="307" t="s">
        <v>1362</v>
      </c>
      <c r="I186" s="307" t="s">
        <v>1363</v>
      </c>
      <c r="J186" s="307"/>
    </row>
    <row r="187" spans="1:10" ht="12.9" customHeight="1">
      <c r="A187" s="307">
        <f>A186+1</f>
        <v>167</v>
      </c>
      <c r="B187" s="307">
        <v>2</v>
      </c>
      <c r="C187" s="349"/>
      <c r="D187" s="307" t="s">
        <v>917</v>
      </c>
      <c r="E187" s="307" t="s">
        <v>270</v>
      </c>
      <c r="F187" s="306" t="s">
        <v>540</v>
      </c>
      <c r="G187" s="307" t="s">
        <v>540</v>
      </c>
      <c r="H187" s="307" t="s">
        <v>1362</v>
      </c>
      <c r="I187" s="307" t="s">
        <v>1363</v>
      </c>
      <c r="J187" s="307"/>
    </row>
    <row r="188" spans="1:10" ht="12.9" customHeight="1">
      <c r="A188" s="307">
        <f t="shared" ref="A188:A194" si="2">A187+1</f>
        <v>168</v>
      </c>
      <c r="B188" s="307">
        <v>3</v>
      </c>
      <c r="C188" s="349"/>
      <c r="D188" s="307" t="s">
        <v>936</v>
      </c>
      <c r="E188" s="307" t="s">
        <v>54</v>
      </c>
      <c r="F188" s="306" t="s">
        <v>553</v>
      </c>
      <c r="G188" s="307" t="s">
        <v>553</v>
      </c>
      <c r="H188" s="307" t="s">
        <v>1362</v>
      </c>
      <c r="I188" s="307" t="s">
        <v>1363</v>
      </c>
      <c r="J188" s="307"/>
    </row>
    <row r="189" spans="1:10" ht="12.9" customHeight="1">
      <c r="A189" s="307">
        <f t="shared" si="2"/>
        <v>169</v>
      </c>
      <c r="B189" s="307">
        <v>4</v>
      </c>
      <c r="C189" s="349"/>
      <c r="D189" s="307" t="s">
        <v>458</v>
      </c>
      <c r="E189" s="307" t="s">
        <v>330</v>
      </c>
      <c r="F189" s="306" t="s">
        <v>569</v>
      </c>
      <c r="G189" s="307" t="s">
        <v>569</v>
      </c>
      <c r="H189" s="307" t="s">
        <v>1362</v>
      </c>
      <c r="I189" s="307" t="s">
        <v>1363</v>
      </c>
      <c r="J189" s="307"/>
    </row>
    <row r="190" spans="1:10" ht="12.9" customHeight="1">
      <c r="A190" s="307">
        <f t="shared" si="2"/>
        <v>170</v>
      </c>
      <c r="B190" s="307">
        <v>5</v>
      </c>
      <c r="C190" s="349"/>
      <c r="D190" s="307" t="s">
        <v>477</v>
      </c>
      <c r="E190" s="307" t="s">
        <v>82</v>
      </c>
      <c r="F190" s="306" t="s">
        <v>592</v>
      </c>
      <c r="G190" s="307" t="s">
        <v>592</v>
      </c>
      <c r="H190" s="307" t="s">
        <v>1362</v>
      </c>
      <c r="I190" s="307" t="s">
        <v>1363</v>
      </c>
      <c r="J190" s="307"/>
    </row>
    <row r="191" spans="1:10" ht="12.9" customHeight="1">
      <c r="A191" s="307">
        <f t="shared" si="2"/>
        <v>171</v>
      </c>
      <c r="B191" s="307">
        <v>6</v>
      </c>
      <c r="C191" s="307"/>
      <c r="D191" s="307" t="s">
        <v>1041</v>
      </c>
      <c r="E191" s="307" t="s">
        <v>82</v>
      </c>
      <c r="F191" s="306" t="s">
        <v>576</v>
      </c>
      <c r="G191" s="307" t="s">
        <v>576</v>
      </c>
      <c r="H191" s="307" t="s">
        <v>1362</v>
      </c>
      <c r="I191" s="307" t="s">
        <v>1363</v>
      </c>
      <c r="J191" s="307"/>
    </row>
    <row r="192" spans="1:10" ht="12.9" customHeight="1">
      <c r="A192" s="307">
        <f t="shared" si="2"/>
        <v>172</v>
      </c>
      <c r="B192" s="307">
        <v>7</v>
      </c>
      <c r="C192" s="307"/>
      <c r="D192" s="307" t="s">
        <v>537</v>
      </c>
      <c r="E192" s="307" t="s">
        <v>1016</v>
      </c>
      <c r="F192" s="306" t="s">
        <v>561</v>
      </c>
      <c r="G192" s="307" t="s">
        <v>561</v>
      </c>
      <c r="H192" s="307" t="s">
        <v>1362</v>
      </c>
      <c r="I192" s="307" t="s">
        <v>1363</v>
      </c>
      <c r="J192" s="307"/>
    </row>
    <row r="193" spans="1:10" ht="12.9" customHeight="1">
      <c r="A193" s="307">
        <f t="shared" si="2"/>
        <v>173</v>
      </c>
      <c r="B193" s="307">
        <v>8</v>
      </c>
      <c r="C193" s="307"/>
      <c r="D193" s="307" t="s">
        <v>921</v>
      </c>
      <c r="E193" s="307" t="s">
        <v>486</v>
      </c>
      <c r="F193" s="306" t="s">
        <v>581</v>
      </c>
      <c r="G193" s="307" t="s">
        <v>581</v>
      </c>
      <c r="H193" s="307" t="s">
        <v>1362</v>
      </c>
      <c r="I193" s="307" t="s">
        <v>1363</v>
      </c>
      <c r="J193" s="307"/>
    </row>
    <row r="194" spans="1:10" ht="12.9" customHeight="1">
      <c r="A194" s="307">
        <f t="shared" si="2"/>
        <v>174</v>
      </c>
      <c r="B194" s="307">
        <v>9</v>
      </c>
      <c r="C194" s="307"/>
      <c r="D194" s="307" t="s">
        <v>1080</v>
      </c>
      <c r="E194" s="307" t="s">
        <v>1016</v>
      </c>
      <c r="F194" s="306" t="s">
        <v>597</v>
      </c>
      <c r="G194" s="307" t="s">
        <v>597</v>
      </c>
      <c r="H194" s="307" t="s">
        <v>1362</v>
      </c>
      <c r="I194" s="307" t="s">
        <v>1363</v>
      </c>
      <c r="J194" s="307"/>
    </row>
    <row r="195" spans="1:10" ht="12.9" customHeight="1">
      <c r="A195" s="307"/>
      <c r="B195" s="634" t="s">
        <v>17</v>
      </c>
      <c r="C195" s="307"/>
      <c r="D195" s="307"/>
      <c r="E195" s="307"/>
      <c r="F195" s="306"/>
      <c r="G195" s="307"/>
      <c r="H195" s="307"/>
      <c r="I195" s="307"/>
      <c r="J195" s="307"/>
    </row>
    <row r="196" spans="1:10" ht="12.9" customHeight="1">
      <c r="A196" s="307">
        <v>175</v>
      </c>
      <c r="B196" s="307">
        <v>1</v>
      </c>
      <c r="C196" s="307"/>
      <c r="D196" s="307" t="s">
        <v>906</v>
      </c>
      <c r="E196" s="647" t="s">
        <v>64</v>
      </c>
      <c r="F196" s="306" t="s">
        <v>609</v>
      </c>
      <c r="G196" s="307" t="s">
        <v>609</v>
      </c>
      <c r="H196" s="307" t="s">
        <v>1362</v>
      </c>
      <c r="I196" s="307" t="s">
        <v>1363</v>
      </c>
      <c r="J196" s="307"/>
    </row>
    <row r="197" spans="1:10" ht="12.9" customHeight="1">
      <c r="A197" s="307">
        <v>176</v>
      </c>
      <c r="B197" s="307">
        <v>2</v>
      </c>
      <c r="C197" s="307"/>
      <c r="D197" s="307" t="s">
        <v>1047</v>
      </c>
      <c r="E197" s="647" t="s">
        <v>82</v>
      </c>
      <c r="F197" s="306" t="s">
        <v>609</v>
      </c>
      <c r="G197" s="307" t="s">
        <v>609</v>
      </c>
      <c r="H197" s="307" t="s">
        <v>1362</v>
      </c>
      <c r="I197" s="307" t="s">
        <v>1363</v>
      </c>
      <c r="J197" s="307"/>
    </row>
    <row r="198" spans="1:10" ht="12.9" customHeight="1">
      <c r="A198" s="307">
        <v>177</v>
      </c>
      <c r="B198" s="307">
        <v>3</v>
      </c>
      <c r="C198" s="307"/>
      <c r="D198" s="307" t="s">
        <v>1083</v>
      </c>
      <c r="E198" s="647" t="s">
        <v>64</v>
      </c>
      <c r="F198" s="306" t="s">
        <v>1102</v>
      </c>
      <c r="G198" s="307" t="s">
        <v>1102</v>
      </c>
      <c r="H198" s="307" t="s">
        <v>1362</v>
      </c>
      <c r="I198" s="307" t="s">
        <v>1363</v>
      </c>
      <c r="J198" s="307"/>
    </row>
    <row r="199" spans="1:10" ht="12.9" customHeight="1">
      <c r="A199" s="307">
        <v>178</v>
      </c>
      <c r="B199" s="307">
        <v>4</v>
      </c>
      <c r="C199" s="647"/>
      <c r="D199" s="647" t="s">
        <v>1081</v>
      </c>
      <c r="E199" s="647" t="s">
        <v>54</v>
      </c>
      <c r="F199" s="859" t="s">
        <v>614</v>
      </c>
      <c r="G199" s="647" t="s">
        <v>1106</v>
      </c>
      <c r="H199" s="647" t="s">
        <v>1362</v>
      </c>
      <c r="I199" s="647" t="s">
        <v>1363</v>
      </c>
      <c r="J199" s="647"/>
    </row>
    <row r="200" spans="1:10" ht="12.9" customHeight="1">
      <c r="A200" s="307">
        <v>179</v>
      </c>
      <c r="B200" s="307">
        <v>5</v>
      </c>
      <c r="C200" s="860"/>
      <c r="D200" s="647" t="s">
        <v>1076</v>
      </c>
      <c r="E200" s="649" t="s">
        <v>64</v>
      </c>
      <c r="F200" s="861" t="s">
        <v>1106</v>
      </c>
      <c r="G200" s="649" t="s">
        <v>1106</v>
      </c>
      <c r="H200" s="647" t="s">
        <v>1362</v>
      </c>
      <c r="I200" s="647" t="s">
        <v>1363</v>
      </c>
      <c r="J200" s="860"/>
    </row>
    <row r="201" spans="1:10" ht="12.9" customHeight="1">
      <c r="A201" s="307">
        <v>180</v>
      </c>
      <c r="B201" s="307">
        <v>6</v>
      </c>
      <c r="C201" s="647"/>
      <c r="D201" s="647" t="s">
        <v>1071</v>
      </c>
      <c r="E201" s="649" t="s">
        <v>82</v>
      </c>
      <c r="F201" s="861" t="s">
        <v>2232</v>
      </c>
      <c r="G201" s="649" t="s">
        <v>2232</v>
      </c>
      <c r="H201" s="647" t="s">
        <v>1362</v>
      </c>
      <c r="I201" s="647" t="s">
        <v>1363</v>
      </c>
      <c r="J201" s="647"/>
    </row>
    <row r="202" spans="1:10" s="335" customFormat="1" ht="12.9" customHeight="1">
      <c r="A202" s="307">
        <v>181</v>
      </c>
      <c r="B202" s="307">
        <v>7</v>
      </c>
      <c r="C202" s="307"/>
      <c r="D202" s="307" t="s">
        <v>1053</v>
      </c>
      <c r="E202" s="307" t="s">
        <v>64</v>
      </c>
      <c r="F202" s="306" t="s">
        <v>2233</v>
      </c>
      <c r="G202" s="307" t="s">
        <v>2233</v>
      </c>
      <c r="H202" s="647" t="s">
        <v>1362</v>
      </c>
      <c r="I202" s="647" t="s">
        <v>1363</v>
      </c>
      <c r="J202" s="307"/>
    </row>
    <row r="203" spans="1:10" ht="12.9" customHeight="1">
      <c r="A203" s="307">
        <v>182</v>
      </c>
      <c r="B203" s="307">
        <v>8</v>
      </c>
      <c r="C203" s="307"/>
      <c r="D203" s="645" t="s">
        <v>968</v>
      </c>
      <c r="E203" s="645" t="s">
        <v>1266</v>
      </c>
      <c r="F203" s="646" t="s">
        <v>2235</v>
      </c>
      <c r="G203" s="646" t="s">
        <v>2235</v>
      </c>
      <c r="H203" s="647" t="s">
        <v>1362</v>
      </c>
      <c r="I203" s="647" t="s">
        <v>1363</v>
      </c>
      <c r="J203" s="307"/>
    </row>
    <row r="204" spans="1:10" ht="12.9" customHeight="1">
      <c r="A204" s="307">
        <v>183</v>
      </c>
      <c r="B204" s="307">
        <v>9</v>
      </c>
      <c r="C204" s="307"/>
      <c r="D204" s="645" t="s">
        <v>162</v>
      </c>
      <c r="E204" s="307" t="s">
        <v>82</v>
      </c>
      <c r="F204" s="646" t="s">
        <v>2261</v>
      </c>
      <c r="G204" s="646" t="s">
        <v>2261</v>
      </c>
      <c r="H204" s="647" t="s">
        <v>1362</v>
      </c>
      <c r="I204" s="647" t="s">
        <v>1363</v>
      </c>
      <c r="J204" s="307"/>
    </row>
    <row r="205" spans="1:10" ht="12.9" customHeight="1">
      <c r="A205" s="307">
        <v>184</v>
      </c>
      <c r="B205" s="307">
        <v>10</v>
      </c>
      <c r="C205" s="307"/>
      <c r="D205" s="645" t="s">
        <v>493</v>
      </c>
      <c r="E205" s="307" t="s">
        <v>82</v>
      </c>
      <c r="F205" s="646" t="s">
        <v>2264</v>
      </c>
      <c r="G205" s="646" t="s">
        <v>2264</v>
      </c>
      <c r="H205" s="647" t="s">
        <v>1362</v>
      </c>
      <c r="I205" s="647" t="s">
        <v>1363</v>
      </c>
      <c r="J205" s="307"/>
    </row>
    <row r="206" spans="1:10" ht="12.9" customHeight="1">
      <c r="A206" s="307">
        <v>185</v>
      </c>
      <c r="B206" s="307">
        <v>11</v>
      </c>
      <c r="C206" s="307"/>
      <c r="D206" s="645" t="s">
        <v>911</v>
      </c>
      <c r="E206" s="307" t="s">
        <v>64</v>
      </c>
      <c r="F206" s="646" t="s">
        <v>2270</v>
      </c>
      <c r="G206" s="646" t="s">
        <v>2270</v>
      </c>
      <c r="H206" s="647" t="s">
        <v>1362</v>
      </c>
      <c r="I206" s="647" t="s">
        <v>1363</v>
      </c>
      <c r="J206" s="307"/>
    </row>
    <row r="207" spans="1:10" ht="12.9" customHeight="1">
      <c r="A207" s="307">
        <v>186</v>
      </c>
      <c r="B207" s="307">
        <v>12</v>
      </c>
      <c r="C207" s="307"/>
      <c r="D207" s="645" t="s">
        <v>914</v>
      </c>
      <c r="E207" s="307" t="s">
        <v>64</v>
      </c>
      <c r="F207" s="646" t="s">
        <v>2270</v>
      </c>
      <c r="G207" s="646" t="s">
        <v>2270</v>
      </c>
      <c r="H207" s="647" t="s">
        <v>1362</v>
      </c>
      <c r="I207" s="647" t="s">
        <v>1363</v>
      </c>
      <c r="J207" s="307"/>
    </row>
    <row r="208" spans="1:10" ht="12.9" customHeight="1">
      <c r="A208" s="307">
        <v>187</v>
      </c>
      <c r="B208" s="307">
        <v>13</v>
      </c>
      <c r="C208" s="307"/>
      <c r="D208" s="645" t="s">
        <v>942</v>
      </c>
      <c r="E208" s="307"/>
      <c r="F208" s="646" t="s">
        <v>2272</v>
      </c>
      <c r="G208" s="646" t="s">
        <v>2272</v>
      </c>
      <c r="H208" s="647" t="s">
        <v>1362</v>
      </c>
      <c r="I208" s="647" t="s">
        <v>1363</v>
      </c>
      <c r="J208" s="307"/>
    </row>
    <row r="209" spans="1:10" ht="12.9" customHeight="1">
      <c r="A209" s="307">
        <v>188</v>
      </c>
      <c r="B209" s="307">
        <v>14</v>
      </c>
      <c r="C209" s="307"/>
      <c r="D209" s="645" t="s">
        <v>1057</v>
      </c>
      <c r="E209" s="307"/>
      <c r="F209" s="646" t="s">
        <v>2276</v>
      </c>
      <c r="G209" s="646" t="s">
        <v>2276</v>
      </c>
      <c r="H209" s="647" t="s">
        <v>1362</v>
      </c>
      <c r="I209" s="647" t="s">
        <v>1363</v>
      </c>
      <c r="J209" s="307"/>
    </row>
    <row r="210" spans="1:10" ht="12.9" customHeight="1">
      <c r="A210" s="349"/>
      <c r="B210" s="634" t="s">
        <v>2279</v>
      </c>
      <c r="C210" s="349"/>
      <c r="D210" s="349"/>
      <c r="E210" s="349"/>
      <c r="F210" s="306"/>
      <c r="G210" s="307"/>
      <c r="H210" s="307"/>
      <c r="I210" s="349"/>
      <c r="J210" s="349"/>
    </row>
    <row r="211" spans="1:10" ht="12.9" customHeight="1">
      <c r="A211" s="307">
        <v>189</v>
      </c>
      <c r="B211" s="307">
        <v>1</v>
      </c>
      <c r="C211" s="307"/>
      <c r="D211" s="645" t="s">
        <v>1067</v>
      </c>
      <c r="E211" s="307"/>
      <c r="F211" s="646" t="s">
        <v>2286</v>
      </c>
      <c r="G211" s="646" t="s">
        <v>2286</v>
      </c>
      <c r="H211" s="647" t="s">
        <v>1362</v>
      </c>
      <c r="I211" s="647" t="s">
        <v>1363</v>
      </c>
      <c r="J211" s="307"/>
    </row>
    <row r="212" spans="1:10" ht="12.9" customHeight="1">
      <c r="A212" s="307">
        <v>190</v>
      </c>
      <c r="B212" s="307">
        <v>2</v>
      </c>
      <c r="C212" s="307"/>
      <c r="D212" s="645" t="s">
        <v>1072</v>
      </c>
      <c r="E212" s="307"/>
      <c r="F212" s="646" t="s">
        <v>2290</v>
      </c>
      <c r="G212" s="646" t="s">
        <v>2290</v>
      </c>
      <c r="H212" s="647" t="s">
        <v>1362</v>
      </c>
      <c r="I212" s="647" t="s">
        <v>1363</v>
      </c>
      <c r="J212" s="307"/>
    </row>
    <row r="213" spans="1:10" ht="12.9" customHeight="1">
      <c r="A213" s="307">
        <v>191</v>
      </c>
      <c r="B213" s="307">
        <v>3</v>
      </c>
      <c r="C213" s="307"/>
      <c r="D213" s="645" t="s">
        <v>919</v>
      </c>
      <c r="E213" s="307"/>
      <c r="F213" s="646" t="s">
        <v>2293</v>
      </c>
      <c r="G213" s="646" t="s">
        <v>2293</v>
      </c>
      <c r="H213" s="647" t="s">
        <v>1362</v>
      </c>
      <c r="I213" s="647" t="s">
        <v>1363</v>
      </c>
      <c r="J213" s="307"/>
    </row>
    <row r="214" spans="1:10" ht="12.9" customHeight="1">
      <c r="A214" s="307">
        <v>192</v>
      </c>
      <c r="B214" s="307">
        <v>4</v>
      </c>
      <c r="C214" s="307"/>
      <c r="D214" s="645" t="s">
        <v>1066</v>
      </c>
      <c r="E214" s="307"/>
      <c r="F214" s="646" t="s">
        <v>2296</v>
      </c>
      <c r="G214" s="646" t="s">
        <v>2296</v>
      </c>
      <c r="H214" s="647" t="s">
        <v>1362</v>
      </c>
      <c r="I214" s="647" t="s">
        <v>1363</v>
      </c>
      <c r="J214" s="307"/>
    </row>
    <row r="215" spans="1:10" ht="12.9" customHeight="1">
      <c r="A215" s="307">
        <v>193</v>
      </c>
      <c r="B215" s="307">
        <v>5</v>
      </c>
      <c r="C215" s="307"/>
      <c r="D215" s="645" t="s">
        <v>286</v>
      </c>
      <c r="E215" s="307"/>
      <c r="F215" s="646" t="s">
        <v>2305</v>
      </c>
      <c r="G215" s="646" t="s">
        <v>2305</v>
      </c>
      <c r="H215" s="647" t="s">
        <v>1362</v>
      </c>
      <c r="I215" s="647" t="s">
        <v>1363</v>
      </c>
      <c r="J215" s="307"/>
    </row>
    <row r="216" spans="1:10" ht="12.9" customHeight="1">
      <c r="A216" s="307">
        <v>194</v>
      </c>
      <c r="B216" s="307">
        <v>6</v>
      </c>
      <c r="C216" s="307"/>
      <c r="D216" s="645" t="s">
        <v>1026</v>
      </c>
      <c r="E216" s="307"/>
      <c r="F216" s="646" t="s">
        <v>2310</v>
      </c>
      <c r="G216" s="646" t="s">
        <v>2310</v>
      </c>
      <c r="H216" s="647" t="s">
        <v>1362</v>
      </c>
      <c r="I216" s="647" t="s">
        <v>1363</v>
      </c>
      <c r="J216" s="307"/>
    </row>
    <row r="217" spans="1:10" ht="12.9" customHeight="1">
      <c r="A217" s="307">
        <v>195</v>
      </c>
      <c r="B217" s="307">
        <v>7</v>
      </c>
      <c r="C217" s="307"/>
      <c r="D217" s="645" t="s">
        <v>1086</v>
      </c>
      <c r="E217" s="307"/>
      <c r="F217" s="646" t="s">
        <v>2312</v>
      </c>
      <c r="G217" s="646" t="s">
        <v>2312</v>
      </c>
      <c r="H217" s="647" t="s">
        <v>1362</v>
      </c>
      <c r="I217" s="647" t="s">
        <v>1363</v>
      </c>
      <c r="J217" s="307"/>
    </row>
    <row r="218" spans="1:10" ht="12.9" customHeight="1">
      <c r="A218" s="307">
        <v>196</v>
      </c>
      <c r="B218" s="307">
        <v>8</v>
      </c>
      <c r="C218" s="307"/>
      <c r="D218" s="645" t="s">
        <v>1088</v>
      </c>
      <c r="E218" s="307"/>
      <c r="F218" s="646" t="s">
        <v>2314</v>
      </c>
      <c r="G218" s="646" t="s">
        <v>2314</v>
      </c>
      <c r="H218" s="647" t="s">
        <v>1362</v>
      </c>
      <c r="I218" s="647" t="s">
        <v>1363</v>
      </c>
      <c r="J218" s="307"/>
    </row>
    <row r="219" spans="1:10" ht="12.9" customHeight="1">
      <c r="A219" s="307">
        <v>197</v>
      </c>
      <c r="B219" s="307">
        <v>9</v>
      </c>
      <c r="C219" s="307"/>
      <c r="D219" s="645" t="s">
        <v>928</v>
      </c>
      <c r="E219" s="307"/>
      <c r="F219" s="646" t="s">
        <v>2317</v>
      </c>
      <c r="G219" s="646" t="s">
        <v>2317</v>
      </c>
      <c r="H219" s="647" t="s">
        <v>1362</v>
      </c>
      <c r="I219" s="647" t="s">
        <v>1363</v>
      </c>
      <c r="J219" s="307"/>
    </row>
    <row r="220" spans="1:10" ht="12.9" customHeight="1">
      <c r="A220" s="307">
        <v>198</v>
      </c>
      <c r="B220" s="307">
        <v>10</v>
      </c>
      <c r="C220" s="307"/>
      <c r="D220" s="645" t="s">
        <v>1032</v>
      </c>
      <c r="E220" s="307"/>
      <c r="F220" s="646" t="s">
        <v>2318</v>
      </c>
      <c r="G220" s="646" t="s">
        <v>2318</v>
      </c>
      <c r="H220" s="647" t="s">
        <v>1362</v>
      </c>
      <c r="I220" s="647" t="s">
        <v>1363</v>
      </c>
      <c r="J220" s="307"/>
    </row>
    <row r="221" spans="1:10" ht="12.9" customHeight="1">
      <c r="A221" s="307">
        <v>199</v>
      </c>
      <c r="B221" s="307">
        <v>11</v>
      </c>
      <c r="C221" s="307"/>
      <c r="D221" s="645" t="s">
        <v>1098</v>
      </c>
      <c r="E221" s="307"/>
      <c r="F221" s="646" t="s">
        <v>2319</v>
      </c>
      <c r="G221" s="646" t="s">
        <v>2319</v>
      </c>
      <c r="H221" s="647" t="s">
        <v>1362</v>
      </c>
      <c r="I221" s="647" t="s">
        <v>1363</v>
      </c>
      <c r="J221" s="307"/>
    </row>
    <row r="222" spans="1:10" ht="12.9" customHeight="1">
      <c r="A222" s="349"/>
      <c r="B222" s="634" t="s">
        <v>2336</v>
      </c>
      <c r="C222" s="349"/>
      <c r="D222" s="349"/>
      <c r="E222" s="349"/>
      <c r="F222" s="306"/>
      <c r="G222" s="307"/>
      <c r="H222" s="307"/>
      <c r="I222" s="349"/>
      <c r="J222" s="349"/>
    </row>
    <row r="223" spans="1:10" ht="12.9" customHeight="1">
      <c r="A223" s="307">
        <v>200</v>
      </c>
      <c r="B223" s="307">
        <v>1</v>
      </c>
      <c r="C223" s="307"/>
      <c r="D223" s="645" t="s">
        <v>924</v>
      </c>
      <c r="E223" s="307"/>
      <c r="F223" s="646" t="s">
        <v>2353</v>
      </c>
      <c r="G223" s="646" t="s">
        <v>2353</v>
      </c>
      <c r="H223" s="647" t="s">
        <v>1362</v>
      </c>
      <c r="I223" s="647" t="s">
        <v>1363</v>
      </c>
      <c r="J223" s="307"/>
    </row>
    <row r="224" spans="1:10" ht="12.9" customHeight="1">
      <c r="A224" s="307">
        <v>201</v>
      </c>
      <c r="B224" s="307">
        <v>2</v>
      </c>
      <c r="C224" s="307"/>
      <c r="D224" s="645" t="s">
        <v>1096</v>
      </c>
      <c r="E224" s="307"/>
      <c r="F224" s="306" t="s">
        <v>2522</v>
      </c>
      <c r="G224" s="306" t="s">
        <v>2522</v>
      </c>
      <c r="H224" s="647" t="s">
        <v>1362</v>
      </c>
      <c r="I224" s="647" t="s">
        <v>1363</v>
      </c>
      <c r="J224" s="307"/>
    </row>
    <row r="225" spans="1:10" ht="12.9" customHeight="1">
      <c r="A225" s="307">
        <v>202</v>
      </c>
      <c r="B225" s="307">
        <v>3</v>
      </c>
      <c r="C225" s="307"/>
      <c r="D225" s="645" t="s">
        <v>1094</v>
      </c>
      <c r="E225" s="307"/>
      <c r="F225" s="306" t="s">
        <v>2665</v>
      </c>
      <c r="G225" s="306" t="s">
        <v>2665</v>
      </c>
      <c r="H225" s="647" t="s">
        <v>1362</v>
      </c>
      <c r="I225" s="647" t="s">
        <v>1363</v>
      </c>
      <c r="J225" s="307"/>
    </row>
    <row r="226" spans="1:10" ht="12.9" customHeight="1">
      <c r="A226" s="307">
        <v>203</v>
      </c>
      <c r="B226" s="307">
        <v>4</v>
      </c>
      <c r="C226" s="307"/>
      <c r="D226" s="645" t="s">
        <v>329</v>
      </c>
      <c r="E226" s="307"/>
      <c r="F226" s="306" t="s">
        <v>2870</v>
      </c>
      <c r="G226" s="306" t="s">
        <v>2870</v>
      </c>
      <c r="H226" s="647" t="s">
        <v>1362</v>
      </c>
      <c r="I226" s="647" t="s">
        <v>1363</v>
      </c>
      <c r="J226" s="307"/>
    </row>
    <row r="227" spans="1:10" ht="12.9" customHeight="1">
      <c r="A227" s="307">
        <v>204</v>
      </c>
      <c r="B227" s="307">
        <v>5</v>
      </c>
      <c r="C227" s="307"/>
      <c r="D227" s="645" t="s">
        <v>954</v>
      </c>
      <c r="E227" s="307"/>
      <c r="F227" s="306" t="s">
        <v>2887</v>
      </c>
      <c r="G227" s="306" t="s">
        <v>2887</v>
      </c>
      <c r="H227" s="647" t="s">
        <v>1362</v>
      </c>
      <c r="I227" s="647" t="s">
        <v>1363</v>
      </c>
      <c r="J227" s="307"/>
    </row>
    <row r="228" spans="1:10" ht="12.9" customHeight="1">
      <c r="A228" s="307">
        <v>205</v>
      </c>
      <c r="B228" s="307">
        <v>6</v>
      </c>
      <c r="C228" s="307"/>
      <c r="D228" s="645" t="s">
        <v>955</v>
      </c>
      <c r="E228" s="307"/>
      <c r="F228" s="306" t="s">
        <v>2887</v>
      </c>
      <c r="G228" s="306" t="s">
        <v>2887</v>
      </c>
      <c r="H228" s="647" t="s">
        <v>1362</v>
      </c>
      <c r="I228" s="647" t="s">
        <v>1363</v>
      </c>
      <c r="J228" s="307"/>
    </row>
    <row r="229" spans="1:10" ht="12.9" customHeight="1">
      <c r="A229" s="307">
        <v>206</v>
      </c>
      <c r="B229" s="307">
        <v>7</v>
      </c>
      <c r="C229" s="307"/>
      <c r="D229" s="645" t="s">
        <v>908</v>
      </c>
      <c r="E229" s="307"/>
      <c r="F229" s="306" t="s">
        <v>2888</v>
      </c>
      <c r="G229" s="306" t="s">
        <v>2888</v>
      </c>
      <c r="H229" s="647" t="s">
        <v>1362</v>
      </c>
      <c r="I229" s="647" t="s">
        <v>1363</v>
      </c>
      <c r="J229" s="307"/>
    </row>
    <row r="230" spans="1:10" ht="12.9" customHeight="1">
      <c r="A230" s="307">
        <v>207</v>
      </c>
      <c r="B230" s="307">
        <v>8</v>
      </c>
      <c r="C230" s="307"/>
      <c r="D230" s="645" t="s">
        <v>927</v>
      </c>
      <c r="E230" s="307"/>
      <c r="F230" s="306" t="s">
        <v>2889</v>
      </c>
      <c r="G230" s="306" t="s">
        <v>2889</v>
      </c>
      <c r="H230" s="647" t="s">
        <v>1362</v>
      </c>
      <c r="I230" s="647" t="s">
        <v>1363</v>
      </c>
      <c r="J230" s="307"/>
    </row>
    <row r="231" spans="1:10" ht="12.9" customHeight="1">
      <c r="A231" s="307">
        <v>208</v>
      </c>
      <c r="B231" s="307">
        <v>9</v>
      </c>
      <c r="C231" s="307"/>
      <c r="D231" s="645" t="s">
        <v>915</v>
      </c>
      <c r="E231" s="307"/>
      <c r="F231" s="306" t="s">
        <v>2896</v>
      </c>
      <c r="G231" s="306" t="s">
        <v>2896</v>
      </c>
      <c r="H231" s="647" t="s">
        <v>1362</v>
      </c>
      <c r="I231" s="647" t="s">
        <v>1363</v>
      </c>
      <c r="J231" s="307"/>
    </row>
    <row r="232" spans="1:10" ht="12.9" customHeight="1">
      <c r="A232" s="307">
        <v>209</v>
      </c>
      <c r="B232" s="307">
        <v>10</v>
      </c>
      <c r="C232" s="307"/>
      <c r="D232" s="307" t="s">
        <v>1107</v>
      </c>
      <c r="E232" s="307"/>
      <c r="F232" s="306" t="s">
        <v>2897</v>
      </c>
      <c r="G232" s="306" t="s">
        <v>2897</v>
      </c>
      <c r="H232" s="647" t="s">
        <v>1362</v>
      </c>
      <c r="I232" s="647" t="s">
        <v>1363</v>
      </c>
      <c r="J232" s="307"/>
    </row>
    <row r="233" spans="1:10" ht="12.9" customHeight="1">
      <c r="A233" s="307">
        <v>210</v>
      </c>
      <c r="B233" s="307">
        <v>11</v>
      </c>
      <c r="C233" s="307"/>
      <c r="D233" s="307" t="s">
        <v>1012</v>
      </c>
      <c r="E233" s="307"/>
      <c r="F233" s="306" t="s">
        <v>2900</v>
      </c>
      <c r="G233" s="306" t="s">
        <v>2900</v>
      </c>
      <c r="H233" s="647" t="s">
        <v>1362</v>
      </c>
      <c r="I233" s="647" t="s">
        <v>1363</v>
      </c>
      <c r="J233" s="307"/>
    </row>
    <row r="234" spans="1:10" ht="12.9" customHeight="1">
      <c r="A234" s="307">
        <v>211</v>
      </c>
      <c r="B234" s="307">
        <v>12</v>
      </c>
      <c r="C234" s="307"/>
      <c r="D234" s="307" t="s">
        <v>994</v>
      </c>
      <c r="E234" s="307"/>
      <c r="F234" s="306" t="s">
        <v>2902</v>
      </c>
      <c r="G234" s="306" t="s">
        <v>2902</v>
      </c>
      <c r="H234" s="647" t="s">
        <v>1362</v>
      </c>
      <c r="I234" s="647" t="s">
        <v>1363</v>
      </c>
      <c r="J234" s="307"/>
    </row>
    <row r="235" spans="1:10" ht="12.9" customHeight="1">
      <c r="A235" s="307">
        <v>212</v>
      </c>
      <c r="B235" s="307">
        <v>13</v>
      </c>
      <c r="C235" s="307"/>
      <c r="D235" s="307" t="s">
        <v>163</v>
      </c>
      <c r="E235" s="307" t="s">
        <v>486</v>
      </c>
      <c r="F235" s="306" t="s">
        <v>2906</v>
      </c>
      <c r="G235" s="307" t="s">
        <v>2908</v>
      </c>
      <c r="H235" s="647" t="s">
        <v>1362</v>
      </c>
      <c r="I235" s="647" t="s">
        <v>1363</v>
      </c>
      <c r="J235" s="307"/>
    </row>
    <row r="236" spans="1:10" ht="12.9" customHeight="1">
      <c r="B236" s="1054">
        <v>45802</v>
      </c>
    </row>
    <row r="237" spans="1:10" ht="12.9" customHeight="1">
      <c r="A237" s="307">
        <v>213</v>
      </c>
      <c r="B237" s="307">
        <v>1</v>
      </c>
      <c r="C237" s="307"/>
      <c r="D237" s="307" t="s">
        <v>213</v>
      </c>
      <c r="E237" s="307"/>
      <c r="F237" s="306" t="s">
        <v>2970</v>
      </c>
      <c r="G237" s="307" t="s">
        <v>2970</v>
      </c>
      <c r="H237" s="647" t="s">
        <v>1362</v>
      </c>
      <c r="I237" s="647" t="s">
        <v>1363</v>
      </c>
      <c r="J237" s="307"/>
    </row>
    <row r="238" spans="1:10" ht="12.9" customHeight="1">
      <c r="A238" s="307">
        <v>214</v>
      </c>
      <c r="B238" s="307">
        <v>2</v>
      </c>
      <c r="C238" s="307"/>
      <c r="D238" s="307" t="s">
        <v>204</v>
      </c>
      <c r="E238" s="307"/>
      <c r="F238" s="306" t="s">
        <v>2972</v>
      </c>
      <c r="G238" s="307" t="s">
        <v>2972</v>
      </c>
      <c r="H238" s="647" t="s">
        <v>1362</v>
      </c>
      <c r="I238" s="647" t="s">
        <v>1363</v>
      </c>
      <c r="J238" s="307"/>
    </row>
    <row r="239" spans="1:10" ht="12.9" customHeight="1">
      <c r="A239" s="307">
        <v>215</v>
      </c>
      <c r="B239" s="307">
        <v>3</v>
      </c>
      <c r="C239" s="307"/>
      <c r="D239" s="307" t="s">
        <v>173</v>
      </c>
      <c r="E239" s="307"/>
      <c r="F239" s="306" t="s">
        <v>2975</v>
      </c>
      <c r="G239" s="307" t="s">
        <v>2975</v>
      </c>
      <c r="H239" s="647" t="s">
        <v>1362</v>
      </c>
      <c r="I239" s="647" t="s">
        <v>1363</v>
      </c>
      <c r="J239" s="307"/>
    </row>
    <row r="240" spans="1:10" ht="12.9" customHeight="1">
      <c r="A240" s="307">
        <v>216</v>
      </c>
      <c r="B240" s="307">
        <v>4</v>
      </c>
      <c r="C240" s="307"/>
      <c r="D240" s="307" t="s">
        <v>186</v>
      </c>
      <c r="E240" s="307"/>
      <c r="F240" s="306" t="s">
        <v>2993</v>
      </c>
      <c r="G240" s="307" t="s">
        <v>2993</v>
      </c>
      <c r="H240" s="647" t="s">
        <v>1362</v>
      </c>
      <c r="I240" s="647" t="s">
        <v>1363</v>
      </c>
      <c r="J240" s="307"/>
    </row>
    <row r="241" spans="1:10" ht="12.9" customHeight="1">
      <c r="A241" s="307">
        <v>217</v>
      </c>
      <c r="B241" s="307">
        <v>5</v>
      </c>
      <c r="C241" s="307"/>
      <c r="D241" s="307" t="s">
        <v>444</v>
      </c>
      <c r="E241" s="307"/>
      <c r="F241" s="306" t="s">
        <v>3008</v>
      </c>
      <c r="G241" s="307" t="s">
        <v>3008</v>
      </c>
      <c r="H241" s="647" t="s">
        <v>1362</v>
      </c>
      <c r="I241" s="647" t="s">
        <v>1363</v>
      </c>
      <c r="J241" s="307"/>
    </row>
    <row r="242" spans="1:10" ht="12.9" customHeight="1">
      <c r="B242" s="1054">
        <v>45833</v>
      </c>
    </row>
    <row r="243" spans="1:10" ht="12.9" customHeight="1">
      <c r="A243" s="307">
        <v>218</v>
      </c>
      <c r="B243" s="307">
        <v>1</v>
      </c>
      <c r="C243" s="307"/>
      <c r="D243" s="307" t="s">
        <v>275</v>
      </c>
      <c r="E243" s="307" t="s">
        <v>1379</v>
      </c>
      <c r="F243" s="306" t="s">
        <v>3016</v>
      </c>
      <c r="G243" s="307" t="s">
        <v>3016</v>
      </c>
      <c r="H243" s="647" t="s">
        <v>1362</v>
      </c>
      <c r="I243" s="647" t="s">
        <v>1363</v>
      </c>
      <c r="J243" s="307"/>
    </row>
    <row r="244" spans="1:10" ht="12.9" customHeight="1">
      <c r="A244" s="307">
        <v>219</v>
      </c>
      <c r="B244" s="307">
        <v>2</v>
      </c>
      <c r="C244" s="307"/>
      <c r="D244" s="307" t="s">
        <v>230</v>
      </c>
      <c r="E244" s="307"/>
      <c r="F244" s="306" t="s">
        <v>3023</v>
      </c>
      <c r="G244" s="307" t="s">
        <v>3023</v>
      </c>
      <c r="H244" s="647" t="s">
        <v>1362</v>
      </c>
      <c r="I244" s="647" t="s">
        <v>1363</v>
      </c>
      <c r="J244" s="307"/>
    </row>
    <row r="245" spans="1:10" ht="12.9" customHeight="1">
      <c r="A245" s="307">
        <v>220</v>
      </c>
      <c r="B245" s="307">
        <v>3</v>
      </c>
      <c r="C245" s="307"/>
      <c r="D245" s="307" t="s">
        <v>708</v>
      </c>
      <c r="E245" s="307" t="s">
        <v>709</v>
      </c>
      <c r="F245" s="306" t="s">
        <v>3027</v>
      </c>
      <c r="G245" s="307" t="s">
        <v>3027</v>
      </c>
      <c r="H245" s="647" t="s">
        <v>1362</v>
      </c>
      <c r="I245" s="647" t="s">
        <v>3029</v>
      </c>
      <c r="J245" s="307"/>
    </row>
    <row r="246" spans="1:10" ht="12.9" customHeight="1">
      <c r="A246" s="307">
        <v>221</v>
      </c>
      <c r="B246" s="307">
        <v>4</v>
      </c>
      <c r="C246" s="307"/>
      <c r="D246" s="307" t="s">
        <v>2089</v>
      </c>
      <c r="E246" s="307" t="s">
        <v>64</v>
      </c>
      <c r="F246" s="306" t="s">
        <v>3027</v>
      </c>
      <c r="G246" s="307" t="s">
        <v>3027</v>
      </c>
      <c r="H246" s="647" t="s">
        <v>1362</v>
      </c>
      <c r="I246" s="647" t="s">
        <v>3029</v>
      </c>
      <c r="J246" s="307"/>
    </row>
    <row r="247" spans="1:10" ht="12.9" customHeight="1">
      <c r="A247" s="307">
        <v>222</v>
      </c>
      <c r="B247" s="307">
        <v>5</v>
      </c>
      <c r="C247" s="307"/>
      <c r="D247" s="307" t="s">
        <v>700</v>
      </c>
      <c r="E247" s="307" t="s">
        <v>270</v>
      </c>
      <c r="F247" s="306" t="s">
        <v>3027</v>
      </c>
      <c r="G247" s="307" t="s">
        <v>3027</v>
      </c>
      <c r="H247" s="647" t="s">
        <v>1362</v>
      </c>
      <c r="I247" s="647" t="s">
        <v>3029</v>
      </c>
      <c r="J247" s="307"/>
    </row>
    <row r="248" spans="1:10" ht="12.9" customHeight="1">
      <c r="A248" s="307">
        <v>223</v>
      </c>
      <c r="B248" s="307">
        <v>6</v>
      </c>
      <c r="C248" s="307"/>
      <c r="D248" s="307" t="s">
        <v>194</v>
      </c>
      <c r="E248" s="307"/>
      <c r="F248" s="306" t="s">
        <v>3023</v>
      </c>
      <c r="G248" s="307" t="s">
        <v>3023</v>
      </c>
      <c r="H248" s="647" t="s">
        <v>1362</v>
      </c>
      <c r="I248" s="647" t="s">
        <v>1363</v>
      </c>
      <c r="J248" s="307"/>
    </row>
    <row r="249" spans="1:10" ht="12.9" customHeight="1">
      <c r="A249" s="307">
        <v>224</v>
      </c>
      <c r="B249" s="307">
        <v>7</v>
      </c>
      <c r="C249" s="307"/>
      <c r="D249" s="307" t="s">
        <v>103</v>
      </c>
      <c r="E249" s="307"/>
      <c r="F249" s="306" t="s">
        <v>3023</v>
      </c>
      <c r="G249" s="307" t="s">
        <v>3023</v>
      </c>
      <c r="H249" s="647" t="s">
        <v>1362</v>
      </c>
      <c r="I249" s="647" t="s">
        <v>1363</v>
      </c>
      <c r="J249" s="307"/>
    </row>
    <row r="250" spans="1:10" ht="12.9" customHeight="1">
      <c r="A250" s="307">
        <v>225</v>
      </c>
      <c r="B250" s="307">
        <v>8</v>
      </c>
      <c r="C250" s="307"/>
      <c r="D250" s="307" t="s">
        <v>2038</v>
      </c>
      <c r="E250" s="307"/>
      <c r="F250" s="306" t="s">
        <v>2975</v>
      </c>
      <c r="G250" s="306" t="s">
        <v>2975</v>
      </c>
      <c r="H250" s="647" t="s">
        <v>1362</v>
      </c>
      <c r="I250" s="647" t="s">
        <v>3040</v>
      </c>
      <c r="J250" s="307"/>
    </row>
    <row r="251" spans="1:10" ht="12.9" customHeight="1">
      <c r="A251" s="307">
        <v>226</v>
      </c>
      <c r="B251" s="307">
        <v>9</v>
      </c>
      <c r="C251" s="307"/>
      <c r="D251" s="307" t="s">
        <v>176</v>
      </c>
      <c r="E251" s="307"/>
      <c r="F251" s="306" t="s">
        <v>3039</v>
      </c>
      <c r="G251" s="307" t="s">
        <v>3039</v>
      </c>
      <c r="H251" s="647" t="s">
        <v>1362</v>
      </c>
      <c r="I251" s="647" t="s">
        <v>1363</v>
      </c>
      <c r="J251" s="307"/>
    </row>
    <row r="252" spans="1:10" ht="12.9" customHeight="1">
      <c r="A252" s="307">
        <v>227</v>
      </c>
      <c r="B252" s="307">
        <v>10</v>
      </c>
      <c r="C252" s="307"/>
      <c r="D252" s="307" t="s">
        <v>211</v>
      </c>
      <c r="E252" s="307"/>
      <c r="F252" s="306" t="s">
        <v>3039</v>
      </c>
      <c r="G252" s="307" t="s">
        <v>3039</v>
      </c>
      <c r="H252" s="647" t="s">
        <v>1362</v>
      </c>
      <c r="I252" s="647" t="s">
        <v>1363</v>
      </c>
      <c r="J252" s="307"/>
    </row>
    <row r="253" spans="1:10" ht="12.9" customHeight="1">
      <c r="A253" s="307">
        <v>228</v>
      </c>
      <c r="B253" s="307">
        <v>11</v>
      </c>
      <c r="C253" s="349"/>
      <c r="D253" s="307" t="s">
        <v>1113</v>
      </c>
      <c r="E253" s="307" t="s">
        <v>54</v>
      </c>
      <c r="F253" s="306" t="s">
        <v>3050</v>
      </c>
      <c r="G253" s="307" t="s">
        <v>3050</v>
      </c>
      <c r="H253" s="647" t="s">
        <v>1362</v>
      </c>
      <c r="I253" s="647" t="s">
        <v>1363</v>
      </c>
      <c r="J253" s="307"/>
    </row>
    <row r="254" spans="1:10" ht="12.9" customHeight="1">
      <c r="A254" s="307">
        <v>229</v>
      </c>
      <c r="B254" s="307">
        <v>12</v>
      </c>
      <c r="C254" s="349"/>
      <c r="D254" s="307" t="s">
        <v>578</v>
      </c>
      <c r="E254" s="307" t="s">
        <v>54</v>
      </c>
      <c r="F254" s="306" t="s">
        <v>3050</v>
      </c>
      <c r="G254" s="307" t="s">
        <v>3050</v>
      </c>
      <c r="H254" s="647" t="s">
        <v>1362</v>
      </c>
      <c r="I254" s="647" t="s">
        <v>1363</v>
      </c>
      <c r="J254" s="307"/>
    </row>
    <row r="255" spans="1:10" ht="12.9" customHeight="1">
      <c r="A255" s="307">
        <v>230</v>
      </c>
      <c r="B255" s="307">
        <v>13</v>
      </c>
      <c r="C255" s="349"/>
      <c r="D255" s="307" t="s">
        <v>1004</v>
      </c>
      <c r="E255" s="307"/>
      <c r="F255" s="306" t="s">
        <v>3054</v>
      </c>
      <c r="G255" s="307" t="s">
        <v>3054</v>
      </c>
      <c r="H255" s="647" t="s">
        <v>1362</v>
      </c>
      <c r="I255" s="647" t="s">
        <v>1363</v>
      </c>
      <c r="J255" s="307"/>
    </row>
    <row r="256" spans="1:10" ht="12.9" customHeight="1">
      <c r="A256" s="307">
        <v>231</v>
      </c>
      <c r="B256" s="307">
        <v>14</v>
      </c>
      <c r="C256" s="349"/>
      <c r="D256" s="307" t="s">
        <v>1010</v>
      </c>
      <c r="E256" s="307"/>
      <c r="F256" s="306" t="s">
        <v>3054</v>
      </c>
      <c r="G256" s="307" t="s">
        <v>3054</v>
      </c>
      <c r="H256" s="647" t="s">
        <v>1362</v>
      </c>
      <c r="I256" s="647" t="s">
        <v>1363</v>
      </c>
      <c r="J256" s="307"/>
    </row>
    <row r="257" spans="1:10" ht="12.9" customHeight="1">
      <c r="A257" s="307">
        <v>232</v>
      </c>
      <c r="B257" s="307">
        <v>15</v>
      </c>
      <c r="C257" s="349"/>
      <c r="D257" s="307" t="s">
        <v>1006</v>
      </c>
      <c r="E257" s="307"/>
      <c r="F257" s="306" t="s">
        <v>3054</v>
      </c>
      <c r="G257" s="307" t="s">
        <v>3054</v>
      </c>
      <c r="H257" s="647" t="s">
        <v>1362</v>
      </c>
      <c r="I257" s="647" t="s">
        <v>1363</v>
      </c>
      <c r="J257" s="307"/>
    </row>
    <row r="258" spans="1:10" ht="12.9" customHeight="1">
      <c r="A258" s="307">
        <v>233</v>
      </c>
      <c r="B258" s="307">
        <v>16</v>
      </c>
      <c r="C258" s="349"/>
      <c r="D258" s="307" t="s">
        <v>1029</v>
      </c>
      <c r="E258" s="307" t="s">
        <v>54</v>
      </c>
      <c r="F258" s="306" t="s">
        <v>3071</v>
      </c>
      <c r="G258" s="307" t="s">
        <v>3071</v>
      </c>
      <c r="H258" s="647" t="s">
        <v>1362</v>
      </c>
      <c r="I258" s="647" t="s">
        <v>1363</v>
      </c>
      <c r="J258" s="307"/>
    </row>
    <row r="259" spans="1:10" ht="12.9" customHeight="1">
      <c r="A259" s="307">
        <v>234</v>
      </c>
      <c r="B259" s="307">
        <v>17</v>
      </c>
      <c r="C259" s="349"/>
      <c r="D259" s="307" t="s">
        <v>1234</v>
      </c>
      <c r="E259" s="307"/>
      <c r="F259" s="306"/>
      <c r="G259" s="307"/>
      <c r="H259" s="647" t="s">
        <v>1362</v>
      </c>
      <c r="I259" s="647" t="s">
        <v>3079</v>
      </c>
      <c r="J259" s="307"/>
    </row>
    <row r="260" spans="1:10" ht="12.9" customHeight="1">
      <c r="A260" s="307">
        <v>235</v>
      </c>
      <c r="B260" s="307">
        <v>18</v>
      </c>
      <c r="C260" s="349"/>
      <c r="D260" s="307" t="s">
        <v>938</v>
      </c>
      <c r="E260" s="307"/>
      <c r="F260" s="306" t="s">
        <v>3092</v>
      </c>
      <c r="G260" s="307" t="s">
        <v>3092</v>
      </c>
      <c r="H260" s="647" t="s">
        <v>1362</v>
      </c>
      <c r="I260" s="647" t="s">
        <v>1363</v>
      </c>
      <c r="J260" s="307"/>
    </row>
    <row r="261" spans="1:10" ht="12.9" customHeight="1">
      <c r="A261" s="307">
        <v>236</v>
      </c>
      <c r="B261" s="307">
        <v>19</v>
      </c>
      <c r="C261" s="349"/>
      <c r="D261" s="307" t="s">
        <v>937</v>
      </c>
      <c r="E261" s="307"/>
      <c r="F261" s="306" t="s">
        <v>3105</v>
      </c>
      <c r="G261" s="307" t="s">
        <v>3105</v>
      </c>
      <c r="H261" s="647" t="s">
        <v>1362</v>
      </c>
      <c r="I261" s="647" t="s">
        <v>1363</v>
      </c>
      <c r="J261" s="307"/>
    </row>
    <row r="262" spans="1:10" ht="12.9" customHeight="1">
      <c r="A262" s="335"/>
      <c r="B262" s="335" t="s">
        <v>3113</v>
      </c>
      <c r="D262" s="335"/>
      <c r="E262" s="335"/>
      <c r="H262" s="1077"/>
      <c r="I262" s="1077"/>
      <c r="J262" s="335"/>
    </row>
    <row r="263" spans="1:10" ht="12.9" customHeight="1">
      <c r="A263" s="307">
        <v>237</v>
      </c>
      <c r="B263" s="307">
        <v>1</v>
      </c>
      <c r="C263" s="307"/>
      <c r="D263" s="307" t="s">
        <v>1089</v>
      </c>
      <c r="E263" s="307"/>
      <c r="F263" s="307" t="s">
        <v>3128</v>
      </c>
      <c r="G263" s="307" t="s">
        <v>3128</v>
      </c>
      <c r="H263" s="307" t="s">
        <v>1362</v>
      </c>
      <c r="I263" s="307" t="s">
        <v>1363</v>
      </c>
      <c r="J263" s="307"/>
    </row>
    <row r="264" spans="1:10" ht="12.9" customHeight="1">
      <c r="A264" s="307">
        <v>238</v>
      </c>
      <c r="B264" s="307">
        <v>2</v>
      </c>
      <c r="C264" s="307"/>
      <c r="D264" s="307" t="s">
        <v>1074</v>
      </c>
      <c r="E264" s="307"/>
      <c r="F264" s="307" t="s">
        <v>3128</v>
      </c>
      <c r="G264" s="307" t="s">
        <v>3128</v>
      </c>
      <c r="H264" s="307" t="s">
        <v>1362</v>
      </c>
      <c r="I264" s="307" t="s">
        <v>1363</v>
      </c>
      <c r="J264" s="307"/>
    </row>
    <row r="265" spans="1:10" ht="12.9" customHeight="1">
      <c r="A265" s="307">
        <v>239</v>
      </c>
      <c r="B265" s="307">
        <v>3</v>
      </c>
      <c r="C265" s="307"/>
      <c r="D265" s="307" t="s">
        <v>939</v>
      </c>
      <c r="E265" s="307"/>
      <c r="F265" s="307" t="s">
        <v>3128</v>
      </c>
      <c r="G265" s="307" t="s">
        <v>3128</v>
      </c>
      <c r="H265" s="307" t="s">
        <v>1362</v>
      </c>
      <c r="I265" s="307" t="s">
        <v>1363</v>
      </c>
      <c r="J265" s="307"/>
    </row>
    <row r="266" spans="1:10" ht="12.9" customHeight="1">
      <c r="A266" s="307">
        <v>240</v>
      </c>
      <c r="B266" s="307">
        <v>4</v>
      </c>
      <c r="C266" s="307"/>
      <c r="D266" s="307" t="s">
        <v>1082</v>
      </c>
      <c r="E266" s="307"/>
      <c r="F266" s="307" t="s">
        <v>3138</v>
      </c>
      <c r="G266" s="307" t="s">
        <v>3138</v>
      </c>
      <c r="H266" s="307" t="s">
        <v>1362</v>
      </c>
      <c r="I266" s="307" t="s">
        <v>1363</v>
      </c>
      <c r="J266" s="307"/>
    </row>
    <row r="267" spans="1:10" ht="12.9" customHeight="1">
      <c r="A267" s="307">
        <v>241</v>
      </c>
      <c r="B267" s="307">
        <v>5</v>
      </c>
      <c r="C267" s="307"/>
      <c r="D267" s="307" t="s">
        <v>1050</v>
      </c>
      <c r="E267" s="307"/>
      <c r="F267" s="307" t="s">
        <v>3138</v>
      </c>
      <c r="G267" s="307" t="s">
        <v>3138</v>
      </c>
      <c r="H267" s="307" t="s">
        <v>1362</v>
      </c>
      <c r="I267" s="307" t="s">
        <v>1363</v>
      </c>
      <c r="J267" s="307"/>
    </row>
    <row r="268" spans="1:10" ht="12.9" customHeight="1">
      <c r="A268" s="307">
        <v>242</v>
      </c>
      <c r="B268" s="307">
        <v>6</v>
      </c>
      <c r="C268" s="307"/>
      <c r="D268" s="307" t="s">
        <v>1063</v>
      </c>
      <c r="E268" s="307"/>
      <c r="F268" s="307" t="s">
        <v>3146</v>
      </c>
      <c r="G268" s="307" t="s">
        <v>3146</v>
      </c>
      <c r="H268" s="307" t="s">
        <v>1362</v>
      </c>
      <c r="I268" s="307" t="s">
        <v>1363</v>
      </c>
      <c r="J268" s="307"/>
    </row>
    <row r="269" spans="1:10" ht="12.9" customHeight="1">
      <c r="A269" s="307">
        <v>243</v>
      </c>
      <c r="B269" s="307">
        <v>7</v>
      </c>
      <c r="C269" s="307"/>
      <c r="D269" s="307" t="s">
        <v>1070</v>
      </c>
      <c r="E269" s="307"/>
      <c r="F269" s="307" t="s">
        <v>3157</v>
      </c>
      <c r="G269" s="307" t="s">
        <v>3157</v>
      </c>
      <c r="H269" s="307" t="s">
        <v>1362</v>
      </c>
      <c r="I269" s="307" t="s">
        <v>1363</v>
      </c>
      <c r="J269" s="307"/>
    </row>
    <row r="270" spans="1:10" ht="12.9" customHeight="1">
      <c r="A270" s="307">
        <v>244</v>
      </c>
      <c r="B270" s="307">
        <v>8</v>
      </c>
      <c r="C270" s="307"/>
      <c r="D270" s="307" t="s">
        <v>555</v>
      </c>
      <c r="E270" s="307"/>
      <c r="F270" s="307" t="s">
        <v>3172</v>
      </c>
      <c r="G270" s="307" t="s">
        <v>3172</v>
      </c>
      <c r="H270" s="307" t="s">
        <v>1362</v>
      </c>
      <c r="I270" s="307" t="s">
        <v>1363</v>
      </c>
      <c r="J270" s="307"/>
    </row>
    <row r="271" spans="1:10" ht="12.9" customHeight="1">
      <c r="A271" s="307">
        <v>245</v>
      </c>
      <c r="B271" s="307">
        <v>9</v>
      </c>
      <c r="C271" s="307"/>
      <c r="D271" s="307" t="s">
        <v>195</v>
      </c>
      <c r="E271" s="307"/>
      <c r="F271" s="307" t="s">
        <v>3172</v>
      </c>
      <c r="G271" s="307" t="s">
        <v>3172</v>
      </c>
      <c r="H271" s="307" t="s">
        <v>1362</v>
      </c>
      <c r="I271" s="307" t="s">
        <v>1363</v>
      </c>
      <c r="J271" s="307"/>
    </row>
    <row r="272" spans="1:10" ht="12.9" customHeight="1">
      <c r="A272" s="307">
        <v>246</v>
      </c>
      <c r="B272" s="307">
        <v>10</v>
      </c>
      <c r="C272" s="307"/>
      <c r="D272" s="307" t="s">
        <v>2096</v>
      </c>
      <c r="E272" s="307"/>
      <c r="F272" s="307" t="s">
        <v>3192</v>
      </c>
      <c r="G272" s="307" t="s">
        <v>3192</v>
      </c>
      <c r="H272" s="307" t="s">
        <v>1362</v>
      </c>
      <c r="I272" s="307" t="s">
        <v>1363</v>
      </c>
      <c r="J272" s="307"/>
    </row>
    <row r="273" spans="1:10" ht="12.9" customHeight="1">
      <c r="A273" s="307">
        <v>247</v>
      </c>
      <c r="B273" s="307">
        <v>11</v>
      </c>
      <c r="C273" s="307"/>
      <c r="D273" s="307" t="s">
        <v>714</v>
      </c>
      <c r="E273" s="307"/>
      <c r="F273" s="307" t="s">
        <v>3192</v>
      </c>
      <c r="G273" s="307" t="s">
        <v>3192</v>
      </c>
      <c r="H273" s="307" t="s">
        <v>1362</v>
      </c>
      <c r="I273" s="307" t="s">
        <v>1363</v>
      </c>
      <c r="J273" s="307"/>
    </row>
    <row r="274" spans="1:10" ht="12.9" customHeight="1">
      <c r="A274" s="307">
        <v>248</v>
      </c>
      <c r="B274" s="307">
        <v>12</v>
      </c>
      <c r="C274" s="307"/>
      <c r="D274" s="307" t="s">
        <v>1235</v>
      </c>
      <c r="E274" s="307"/>
      <c r="F274" s="307" t="s">
        <v>3195</v>
      </c>
      <c r="G274" s="307" t="s">
        <v>3195</v>
      </c>
      <c r="H274" s="307" t="s">
        <v>1362</v>
      </c>
      <c r="I274" s="307" t="s">
        <v>3202</v>
      </c>
      <c r="J274" s="307"/>
    </row>
    <row r="275" spans="1:10" ht="12.9" customHeight="1">
      <c r="A275" s="307">
        <v>249</v>
      </c>
      <c r="B275" s="307">
        <v>13</v>
      </c>
      <c r="C275" s="307"/>
      <c r="D275" s="307" t="s">
        <v>1999</v>
      </c>
      <c r="E275" s="307"/>
      <c r="F275" s="307" t="s">
        <v>3156</v>
      </c>
      <c r="G275" s="307" t="s">
        <v>3156</v>
      </c>
      <c r="H275" s="307" t="s">
        <v>1362</v>
      </c>
      <c r="I275" s="307" t="s">
        <v>2481</v>
      </c>
      <c r="J275" s="307"/>
    </row>
    <row r="276" spans="1:10" ht="12.9" customHeight="1">
      <c r="A276" s="307">
        <v>250</v>
      </c>
      <c r="B276" s="307">
        <v>14</v>
      </c>
      <c r="C276" s="307"/>
      <c r="D276" s="307" t="s">
        <v>1991</v>
      </c>
      <c r="E276" s="307"/>
      <c r="F276" s="307" t="s">
        <v>3156</v>
      </c>
      <c r="G276" s="307" t="s">
        <v>3156</v>
      </c>
      <c r="H276" s="307" t="s">
        <v>1362</v>
      </c>
      <c r="I276" s="307" t="s">
        <v>2481</v>
      </c>
      <c r="J276" s="307"/>
    </row>
    <row r="277" spans="1:10" ht="12.9" customHeight="1">
      <c r="A277" s="307">
        <v>251</v>
      </c>
      <c r="B277" s="307">
        <v>15</v>
      </c>
      <c r="C277" s="307"/>
      <c r="D277" s="307" t="s">
        <v>2095</v>
      </c>
      <c r="E277" s="307"/>
      <c r="F277" s="307" t="s">
        <v>3195</v>
      </c>
      <c r="G277" s="307" t="s">
        <v>3195</v>
      </c>
      <c r="H277" s="307" t="s">
        <v>1362</v>
      </c>
      <c r="I277" s="307" t="s">
        <v>1363</v>
      </c>
      <c r="J277" s="307"/>
    </row>
    <row r="278" spans="1:10" ht="12.9" customHeight="1">
      <c r="A278" s="307">
        <v>252</v>
      </c>
      <c r="B278" s="307">
        <v>16</v>
      </c>
      <c r="C278" s="307"/>
      <c r="D278" s="307" t="s">
        <v>1960</v>
      </c>
      <c r="E278" s="307"/>
      <c r="F278" s="307" t="s">
        <v>3186</v>
      </c>
      <c r="G278" s="307" t="s">
        <v>3186</v>
      </c>
      <c r="H278" s="307" t="s">
        <v>1362</v>
      </c>
      <c r="I278" s="307" t="s">
        <v>3202</v>
      </c>
      <c r="J278" s="307"/>
    </row>
    <row r="279" spans="1:10" ht="12.9" customHeight="1">
      <c r="A279" s="307">
        <v>253</v>
      </c>
      <c r="B279" s="307">
        <v>17</v>
      </c>
      <c r="C279" s="307"/>
      <c r="D279" s="307" t="s">
        <v>2411</v>
      </c>
      <c r="E279" s="307"/>
      <c r="F279" s="307" t="s">
        <v>3205</v>
      </c>
      <c r="G279" s="307" t="s">
        <v>3205</v>
      </c>
      <c r="H279" s="307" t="s">
        <v>1362</v>
      </c>
      <c r="I279" s="307" t="s">
        <v>1363</v>
      </c>
      <c r="J279" s="307"/>
    </row>
    <row r="280" spans="1:10" ht="12.9" customHeight="1">
      <c r="A280" s="307">
        <v>254</v>
      </c>
      <c r="B280" s="307">
        <v>18</v>
      </c>
      <c r="C280" s="307"/>
      <c r="D280" s="307" t="s">
        <v>2412</v>
      </c>
      <c r="E280" s="307"/>
      <c r="F280" s="307" t="s">
        <v>3205</v>
      </c>
      <c r="G280" s="307" t="s">
        <v>3205</v>
      </c>
      <c r="H280" s="307" t="s">
        <v>1362</v>
      </c>
      <c r="I280" s="307" t="s">
        <v>1363</v>
      </c>
      <c r="J280" s="307"/>
    </row>
    <row r="281" spans="1:10" ht="12.9" customHeight="1">
      <c r="A281" s="307">
        <v>255</v>
      </c>
      <c r="B281" s="307">
        <v>19</v>
      </c>
      <c r="C281" s="307"/>
      <c r="D281" s="307" t="s">
        <v>1982</v>
      </c>
      <c r="E281" s="307"/>
      <c r="F281" s="307" t="s">
        <v>3205</v>
      </c>
      <c r="G281" s="307" t="s">
        <v>3205</v>
      </c>
      <c r="H281" s="307" t="s">
        <v>1362</v>
      </c>
      <c r="I281" s="307" t="s">
        <v>3202</v>
      </c>
      <c r="J281" s="307"/>
    </row>
    <row r="282" spans="1:10" ht="12.9" customHeight="1">
      <c r="A282" s="307">
        <v>256</v>
      </c>
      <c r="B282" s="307">
        <v>20</v>
      </c>
      <c r="C282" s="307"/>
      <c r="D282" s="307" t="s">
        <v>1998</v>
      </c>
      <c r="E282" s="307"/>
      <c r="F282" s="307" t="s">
        <v>3208</v>
      </c>
      <c r="G282" s="307" t="s">
        <v>3208</v>
      </c>
      <c r="H282" s="307" t="s">
        <v>1362</v>
      </c>
      <c r="I282" s="307" t="s">
        <v>3202</v>
      </c>
      <c r="J282" s="307"/>
    </row>
    <row r="283" spans="1:10" ht="12.9" customHeight="1">
      <c r="A283" s="307">
        <v>257</v>
      </c>
      <c r="B283" s="307">
        <v>21</v>
      </c>
      <c r="C283" s="307"/>
      <c r="D283" s="307" t="s">
        <v>1994</v>
      </c>
      <c r="E283" s="307"/>
      <c r="F283" s="307" t="s">
        <v>3214</v>
      </c>
      <c r="G283" s="307" t="s">
        <v>3214</v>
      </c>
      <c r="H283" s="307" t="s">
        <v>1362</v>
      </c>
      <c r="I283" s="307" t="s">
        <v>3202</v>
      </c>
      <c r="J283" s="307"/>
    </row>
    <row r="284" spans="1:10" ht="12.9" customHeight="1">
      <c r="A284" s="307">
        <v>258</v>
      </c>
      <c r="B284" s="307">
        <v>22</v>
      </c>
      <c r="C284" s="307"/>
      <c r="D284" s="307" t="s">
        <v>1231</v>
      </c>
      <c r="E284" s="307"/>
      <c r="F284" s="307" t="s">
        <v>3220</v>
      </c>
      <c r="G284" s="307" t="s">
        <v>3220</v>
      </c>
      <c r="H284" s="307" t="s">
        <v>1362</v>
      </c>
      <c r="I284" s="307" t="s">
        <v>3202</v>
      </c>
      <c r="J284" s="307"/>
    </row>
    <row r="285" spans="1:10" ht="12.9" customHeight="1">
      <c r="A285" s="307">
        <v>259</v>
      </c>
      <c r="B285" s="307">
        <v>23</v>
      </c>
      <c r="C285" s="307"/>
      <c r="D285" s="307" t="s">
        <v>1230</v>
      </c>
      <c r="E285" s="307"/>
      <c r="F285" s="307" t="s">
        <v>3220</v>
      </c>
      <c r="G285" s="307" t="s">
        <v>3220</v>
      </c>
      <c r="H285" s="307" t="s">
        <v>1362</v>
      </c>
      <c r="I285" s="307" t="s">
        <v>3202</v>
      </c>
      <c r="J285" s="307"/>
    </row>
    <row r="286" spans="1:10" ht="12.9" customHeight="1">
      <c r="A286" s="307">
        <v>260</v>
      </c>
      <c r="B286" s="307">
        <v>24</v>
      </c>
      <c r="C286" s="307"/>
      <c r="D286" s="307" t="s">
        <v>1980</v>
      </c>
      <c r="E286" s="307"/>
      <c r="F286" s="307" t="s">
        <v>3220</v>
      </c>
      <c r="G286" s="307" t="s">
        <v>3220</v>
      </c>
      <c r="H286" s="307" t="s">
        <v>1362</v>
      </c>
      <c r="I286" s="307" t="s">
        <v>3202</v>
      </c>
      <c r="J286" s="307"/>
    </row>
    <row r="287" spans="1:10" ht="12.9" customHeight="1">
      <c r="A287" s="307">
        <v>261</v>
      </c>
      <c r="B287" s="307">
        <v>25</v>
      </c>
      <c r="D287" s="307" t="s">
        <v>696</v>
      </c>
      <c r="E287" s="307"/>
      <c r="F287" s="307" t="s">
        <v>3220</v>
      </c>
      <c r="G287" s="307" t="s">
        <v>3220</v>
      </c>
      <c r="H287" s="307" t="s">
        <v>1362</v>
      </c>
      <c r="I287" s="307" t="s">
        <v>1363</v>
      </c>
      <c r="J287" s="307"/>
    </row>
    <row r="288" spans="1:10" ht="12.9" customHeight="1">
      <c r="A288" s="307">
        <v>262</v>
      </c>
      <c r="B288" s="307">
        <v>26</v>
      </c>
      <c r="D288" s="307" t="s">
        <v>2093</v>
      </c>
      <c r="E288" s="307"/>
      <c r="F288" s="307" t="s">
        <v>3222</v>
      </c>
      <c r="G288" s="307" t="s">
        <v>3222</v>
      </c>
      <c r="H288" s="307" t="s">
        <v>1362</v>
      </c>
      <c r="I288" s="307" t="s">
        <v>1363</v>
      </c>
      <c r="J288" s="307"/>
    </row>
    <row r="289" spans="1:10" ht="12.9" customHeight="1">
      <c r="A289" s="307">
        <v>263</v>
      </c>
      <c r="B289" s="307">
        <v>27</v>
      </c>
      <c r="D289" s="307" t="s">
        <v>121</v>
      </c>
      <c r="E289" s="307"/>
      <c r="F289" s="307" t="s">
        <v>3226</v>
      </c>
      <c r="G289" s="307" t="s">
        <v>3226</v>
      </c>
      <c r="H289" s="307" t="s">
        <v>1362</v>
      </c>
      <c r="I289" s="307" t="s">
        <v>1363</v>
      </c>
      <c r="J289" s="307"/>
    </row>
    <row r="290" spans="1:10" ht="12.9" customHeight="1">
      <c r="A290" s="307">
        <v>264</v>
      </c>
      <c r="B290" s="307">
        <v>28</v>
      </c>
      <c r="D290" s="307" t="s">
        <v>158</v>
      </c>
      <c r="E290" s="307"/>
      <c r="F290" s="307" t="s">
        <v>3228</v>
      </c>
      <c r="G290" s="307" t="s">
        <v>3228</v>
      </c>
      <c r="H290" s="307" t="s">
        <v>1362</v>
      </c>
      <c r="I290" s="307" t="s">
        <v>1363</v>
      </c>
      <c r="J290" s="307"/>
    </row>
    <row r="291" spans="1:10" ht="12.9" customHeight="1">
      <c r="A291" s="307">
        <v>265</v>
      </c>
      <c r="B291" s="307">
        <v>29</v>
      </c>
      <c r="D291" s="307" t="s">
        <v>145</v>
      </c>
      <c r="E291" s="307"/>
      <c r="F291" s="307" t="s">
        <v>3235</v>
      </c>
      <c r="G291" s="307" t="s">
        <v>3235</v>
      </c>
      <c r="H291" s="307" t="s">
        <v>1362</v>
      </c>
      <c r="I291" s="307" t="s">
        <v>1363</v>
      </c>
      <c r="J291" s="307"/>
    </row>
    <row r="292" spans="1:10" ht="12.9" customHeight="1">
      <c r="B292" s="1054">
        <v>45894</v>
      </c>
    </row>
    <row r="293" spans="1:10" ht="12.9" customHeight="1">
      <c r="A293" s="307">
        <v>266</v>
      </c>
      <c r="B293" s="307">
        <v>1</v>
      </c>
      <c r="D293" s="307" t="s">
        <v>199</v>
      </c>
      <c r="E293" s="307"/>
      <c r="F293" s="307" t="s">
        <v>3269</v>
      </c>
      <c r="G293" s="307" t="s">
        <v>3269</v>
      </c>
      <c r="H293" s="307" t="s">
        <v>1362</v>
      </c>
      <c r="I293" s="307" t="s">
        <v>1363</v>
      </c>
      <c r="J293" s="307"/>
    </row>
    <row r="294" spans="1:10" ht="12.9" customHeight="1">
      <c r="A294" s="307">
        <v>267</v>
      </c>
      <c r="B294" s="307">
        <v>2</v>
      </c>
      <c r="D294" s="307" t="s">
        <v>161</v>
      </c>
      <c r="E294" s="307"/>
      <c r="F294" s="307" t="s">
        <v>3271</v>
      </c>
      <c r="G294" s="307" t="s">
        <v>3271</v>
      </c>
      <c r="H294" s="307" t="s">
        <v>1362</v>
      </c>
      <c r="I294" s="307" t="s">
        <v>1363</v>
      </c>
      <c r="J294" s="307"/>
    </row>
    <row r="295" spans="1:10" ht="12.9" customHeight="1">
      <c r="A295" s="307">
        <v>268</v>
      </c>
      <c r="B295" s="307">
        <v>3</v>
      </c>
      <c r="D295" s="307" t="s">
        <v>171</v>
      </c>
      <c r="E295" s="307"/>
      <c r="F295" s="307" t="s">
        <v>3275</v>
      </c>
      <c r="G295" s="307" t="s">
        <v>3275</v>
      </c>
      <c r="H295" s="307" t="s">
        <v>1362</v>
      </c>
      <c r="I295" s="307" t="s">
        <v>1363</v>
      </c>
      <c r="J295" s="307"/>
    </row>
    <row r="296" spans="1:10" ht="12.9" customHeight="1">
      <c r="A296" s="307">
        <v>269</v>
      </c>
      <c r="B296" s="307">
        <v>4</v>
      </c>
      <c r="D296" s="307" t="s">
        <v>192</v>
      </c>
      <c r="E296" s="307"/>
      <c r="F296" s="307" t="s">
        <v>3276</v>
      </c>
      <c r="G296" s="307" t="s">
        <v>3276</v>
      </c>
      <c r="H296" s="307" t="s">
        <v>1362</v>
      </c>
      <c r="I296" s="307" t="s">
        <v>1363</v>
      </c>
      <c r="J296" s="307"/>
    </row>
    <row r="297" spans="1:10" ht="12.9" customHeight="1">
      <c r="A297" s="307">
        <v>270</v>
      </c>
      <c r="B297" s="307">
        <v>5</v>
      </c>
      <c r="D297" s="307" t="s">
        <v>1155</v>
      </c>
      <c r="E297" s="307"/>
      <c r="F297" s="307" t="s">
        <v>3284</v>
      </c>
      <c r="G297" s="307" t="s">
        <v>3286</v>
      </c>
      <c r="H297" s="307" t="s">
        <v>1362</v>
      </c>
      <c r="I297" s="307" t="s">
        <v>1363</v>
      </c>
      <c r="J297" s="307"/>
    </row>
    <row r="298" spans="1:10" ht="12.9" customHeight="1">
      <c r="A298" s="307">
        <v>271</v>
      </c>
      <c r="B298" s="307">
        <v>6</v>
      </c>
      <c r="D298" s="307" t="s">
        <v>3289</v>
      </c>
      <c r="E298" s="307"/>
      <c r="F298" s="307" t="s">
        <v>3288</v>
      </c>
      <c r="G298" s="307" t="s">
        <v>3288</v>
      </c>
      <c r="H298" s="307" t="s">
        <v>1362</v>
      </c>
      <c r="I298" s="307" t="s">
        <v>1363</v>
      </c>
      <c r="J298" s="307"/>
    </row>
    <row r="299" spans="1:10" ht="12.9" customHeight="1">
      <c r="A299" s="307">
        <v>272</v>
      </c>
      <c r="B299" s="307">
        <v>7</v>
      </c>
      <c r="D299" s="307" t="s">
        <v>1019</v>
      </c>
      <c r="E299" s="307"/>
      <c r="F299" s="307" t="s">
        <v>3299</v>
      </c>
      <c r="G299" s="307" t="s">
        <v>3299</v>
      </c>
      <c r="H299" s="307" t="s">
        <v>1362</v>
      </c>
      <c r="I299" s="307" t="s">
        <v>1363</v>
      </c>
      <c r="J299" s="307"/>
    </row>
    <row r="300" spans="1:10" ht="12.9" customHeight="1">
      <c r="A300" s="307">
        <v>273</v>
      </c>
      <c r="B300" s="307">
        <v>8</v>
      </c>
      <c r="D300" s="307" t="s">
        <v>1024</v>
      </c>
      <c r="E300" s="307"/>
      <c r="F300" s="307" t="s">
        <v>3299</v>
      </c>
      <c r="G300" s="307" t="s">
        <v>3299</v>
      </c>
      <c r="H300" s="307" t="s">
        <v>1362</v>
      </c>
      <c r="I300" s="307" t="s">
        <v>1363</v>
      </c>
      <c r="J300" s="307"/>
    </row>
    <row r="301" spans="1:10" ht="12.9" customHeight="1">
      <c r="A301" s="307">
        <v>274</v>
      </c>
      <c r="B301" s="307">
        <v>9</v>
      </c>
      <c r="D301" s="310" t="s">
        <v>1014</v>
      </c>
      <c r="E301" s="310"/>
      <c r="F301" s="310" t="s">
        <v>3305</v>
      </c>
      <c r="G301" s="310" t="s">
        <v>3305</v>
      </c>
      <c r="H301" s="310" t="s">
        <v>1362</v>
      </c>
      <c r="I301" s="310" t="s">
        <v>1363</v>
      </c>
      <c r="J301" s="310"/>
    </row>
    <row r="302" spans="1:10" ht="12.9" customHeight="1">
      <c r="A302" s="307">
        <v>275</v>
      </c>
      <c r="B302" s="307">
        <v>10</v>
      </c>
      <c r="C302" s="307"/>
      <c r="D302" s="307" t="s">
        <v>1015</v>
      </c>
      <c r="E302" s="307"/>
      <c r="F302" s="307" t="s">
        <v>3373</v>
      </c>
      <c r="G302" s="307" t="s">
        <v>3380</v>
      </c>
      <c r="H302" s="307" t="s">
        <v>1362</v>
      </c>
      <c r="I302" s="307" t="s">
        <v>1363</v>
      </c>
      <c r="J302" s="307"/>
    </row>
    <row r="303" spans="1:10" ht="12.9" customHeight="1">
      <c r="A303" s="307">
        <v>276</v>
      </c>
      <c r="B303" s="307">
        <v>11</v>
      </c>
      <c r="C303" s="307"/>
      <c r="D303" s="307" t="s">
        <v>1101</v>
      </c>
      <c r="E303" s="307"/>
      <c r="F303" s="306" t="s">
        <v>3382</v>
      </c>
      <c r="G303" s="307" t="s">
        <v>3382</v>
      </c>
      <c r="H303" s="307" t="s">
        <v>1362</v>
      </c>
      <c r="I303" s="307" t="s">
        <v>1363</v>
      </c>
      <c r="J303" s="307"/>
    </row>
    <row r="304" spans="1:10" ht="12.9" customHeight="1">
      <c r="A304" s="307">
        <v>277</v>
      </c>
      <c r="B304" s="307">
        <v>12</v>
      </c>
      <c r="C304" s="307"/>
      <c r="D304" s="307" t="s">
        <v>704</v>
      </c>
      <c r="E304" s="307"/>
      <c r="F304" s="306" t="s">
        <v>3388</v>
      </c>
      <c r="G304" s="307" t="s">
        <v>3388</v>
      </c>
      <c r="H304" s="307" t="s">
        <v>1362</v>
      </c>
      <c r="I304" s="307" t="s">
        <v>1363</v>
      </c>
      <c r="J304" s="307"/>
    </row>
    <row r="305" spans="1:10" ht="12.9" customHeight="1">
      <c r="A305" s="307">
        <v>278</v>
      </c>
      <c r="B305" s="307">
        <v>13</v>
      </c>
      <c r="C305" s="307"/>
      <c r="D305" s="975" t="s">
        <v>2091</v>
      </c>
      <c r="E305" s="307"/>
      <c r="F305" s="306" t="s">
        <v>3390</v>
      </c>
      <c r="G305" s="306" t="s">
        <v>3390</v>
      </c>
      <c r="H305" s="307" t="s">
        <v>1362</v>
      </c>
      <c r="I305" s="307" t="s">
        <v>1363</v>
      </c>
      <c r="J305" s="307"/>
    </row>
    <row r="306" spans="1:10" ht="12.9" customHeight="1">
      <c r="A306" s="307">
        <v>279</v>
      </c>
      <c r="B306" s="307">
        <v>14</v>
      </c>
      <c r="C306" s="307"/>
      <c r="D306" s="975" t="s">
        <v>2094</v>
      </c>
      <c r="E306" s="307"/>
      <c r="F306" s="306" t="s">
        <v>3223</v>
      </c>
      <c r="G306" s="306" t="s">
        <v>3223</v>
      </c>
      <c r="H306" s="307" t="s">
        <v>1362</v>
      </c>
      <c r="I306" s="307" t="s">
        <v>1363</v>
      </c>
      <c r="J306" s="307"/>
    </row>
    <row r="307" spans="1:10" ht="12.9" customHeight="1">
      <c r="A307" s="307">
        <v>280</v>
      </c>
      <c r="B307" s="307">
        <v>15</v>
      </c>
      <c r="C307" s="307"/>
      <c r="D307" s="307" t="s">
        <v>2000</v>
      </c>
      <c r="E307" s="307"/>
      <c r="F307" s="306" t="s">
        <v>3396</v>
      </c>
      <c r="G307" s="307" t="s">
        <v>3223</v>
      </c>
      <c r="H307" s="307" t="s">
        <v>1362</v>
      </c>
      <c r="I307" s="307" t="s">
        <v>3202</v>
      </c>
      <c r="J307" s="307"/>
    </row>
    <row r="308" spans="1:10" ht="12.9" customHeight="1">
      <c r="A308" s="307">
        <v>281</v>
      </c>
      <c r="B308" s="307">
        <v>16</v>
      </c>
      <c r="C308" s="307"/>
      <c r="D308" s="975" t="s">
        <v>2001</v>
      </c>
      <c r="E308" s="307"/>
      <c r="F308" s="306" t="s">
        <v>3398</v>
      </c>
      <c r="G308" s="307" t="s">
        <v>3399</v>
      </c>
      <c r="H308" s="307" t="s">
        <v>1362</v>
      </c>
      <c r="I308" s="307" t="s">
        <v>3202</v>
      </c>
      <c r="J308" s="307"/>
    </row>
    <row r="309" spans="1:10" ht="12.9" customHeight="1">
      <c r="B309" s="333" t="s">
        <v>3424</v>
      </c>
    </row>
    <row r="310" spans="1:10" ht="12.9" customHeight="1">
      <c r="A310" s="307">
        <v>282</v>
      </c>
      <c r="B310" s="307">
        <v>1</v>
      </c>
      <c r="C310" s="307"/>
      <c r="D310" s="975" t="s">
        <v>2052</v>
      </c>
      <c r="E310" s="307"/>
      <c r="F310" s="306" t="s">
        <v>3422</v>
      </c>
      <c r="G310" s="307" t="s">
        <v>3422</v>
      </c>
      <c r="H310" s="307" t="s">
        <v>1362</v>
      </c>
      <c r="I310" s="307" t="s">
        <v>3423</v>
      </c>
      <c r="J310" s="307"/>
    </row>
    <row r="311" spans="1:10" ht="12.9" customHeight="1">
      <c r="A311" s="307">
        <v>283</v>
      </c>
      <c r="B311" s="307">
        <v>2</v>
      </c>
      <c r="C311" s="307"/>
      <c r="D311" s="975" t="s">
        <v>2055</v>
      </c>
      <c r="E311" s="307"/>
      <c r="F311" s="306" t="s">
        <v>3422</v>
      </c>
      <c r="G311" s="307" t="s">
        <v>3422</v>
      </c>
      <c r="H311" s="307" t="s">
        <v>1362</v>
      </c>
      <c r="I311" s="307" t="s">
        <v>3423</v>
      </c>
      <c r="J311" s="307"/>
    </row>
    <row r="312" spans="1:10" ht="12.9" customHeight="1">
      <c r="A312" s="307">
        <v>284</v>
      </c>
      <c r="B312" s="307">
        <v>3</v>
      </c>
      <c r="C312" s="307"/>
      <c r="D312" s="975" t="s">
        <v>272</v>
      </c>
      <c r="E312" s="307"/>
      <c r="F312" s="306" t="s">
        <v>3422</v>
      </c>
      <c r="G312" s="307" t="s">
        <v>3422</v>
      </c>
      <c r="H312" s="307" t="s">
        <v>1362</v>
      </c>
      <c r="I312" s="307" t="s">
        <v>1363</v>
      </c>
      <c r="J312" s="307"/>
    </row>
    <row r="313" spans="1:10" ht="12.9" customHeight="1">
      <c r="A313" s="307">
        <v>285</v>
      </c>
      <c r="B313" s="307">
        <v>4</v>
      </c>
      <c r="C313" s="307"/>
      <c r="D313" s="975" t="s">
        <v>1003</v>
      </c>
      <c r="E313" s="307"/>
      <c r="F313" s="306" t="s">
        <v>3422</v>
      </c>
      <c r="G313" s="307" t="s">
        <v>3422</v>
      </c>
      <c r="H313" s="307" t="s">
        <v>1362</v>
      </c>
      <c r="I313" s="307" t="s">
        <v>1363</v>
      </c>
      <c r="J313" s="307"/>
    </row>
    <row r="314" spans="1:10" ht="12.9" customHeight="1">
      <c r="A314" s="307">
        <v>286</v>
      </c>
      <c r="B314" s="307">
        <v>5</v>
      </c>
      <c r="C314" s="307"/>
      <c r="D314" s="975" t="s">
        <v>2053</v>
      </c>
      <c r="E314" s="307"/>
      <c r="F314" s="306" t="s">
        <v>3426</v>
      </c>
      <c r="G314" s="307" t="s">
        <v>3426</v>
      </c>
      <c r="H314" s="307" t="s">
        <v>1362</v>
      </c>
      <c r="I314" s="307" t="s">
        <v>3423</v>
      </c>
      <c r="J314" s="307"/>
    </row>
    <row r="315" spans="1:10" ht="12.9" customHeight="1">
      <c r="A315" s="307">
        <v>287</v>
      </c>
      <c r="B315" s="307">
        <v>6</v>
      </c>
      <c r="C315" s="307"/>
      <c r="D315" s="975" t="s">
        <v>3435</v>
      </c>
      <c r="E315" s="307"/>
      <c r="F315" s="306" t="s">
        <v>3431</v>
      </c>
      <c r="G315" s="307" t="s">
        <v>3426</v>
      </c>
      <c r="H315" s="307" t="s">
        <v>1362</v>
      </c>
      <c r="I315" s="307" t="s">
        <v>3423</v>
      </c>
      <c r="J315" s="307"/>
    </row>
    <row r="316" spans="1:10" ht="12.9" customHeight="1">
      <c r="A316" s="307">
        <v>288</v>
      </c>
      <c r="B316" s="307">
        <v>7</v>
      </c>
      <c r="C316" s="307"/>
      <c r="D316" s="975" t="s">
        <v>1214</v>
      </c>
      <c r="E316" s="307"/>
      <c r="F316" s="306" t="s">
        <v>3437</v>
      </c>
      <c r="G316" s="307" t="s">
        <v>3437</v>
      </c>
      <c r="H316" s="307" t="s">
        <v>1362</v>
      </c>
      <c r="I316" s="307"/>
      <c r="J316" s="307"/>
    </row>
    <row r="317" spans="1:10" ht="12.9" customHeight="1">
      <c r="A317" s="307">
        <v>289</v>
      </c>
      <c r="B317" s="307">
        <v>8</v>
      </c>
      <c r="C317" s="307"/>
      <c r="D317" s="975" t="s">
        <v>873</v>
      </c>
      <c r="E317" s="307"/>
      <c r="F317" s="306" t="s">
        <v>3437</v>
      </c>
      <c r="G317" s="307" t="s">
        <v>3437</v>
      </c>
      <c r="H317" s="307" t="s">
        <v>1362</v>
      </c>
      <c r="I317" s="307" t="s">
        <v>1363</v>
      </c>
      <c r="J317" s="307"/>
    </row>
    <row r="318" spans="1:10" ht="12.9" customHeight="1">
      <c r="A318" s="307">
        <v>290</v>
      </c>
      <c r="B318" s="307">
        <v>9</v>
      </c>
      <c r="C318" s="307"/>
      <c r="D318" s="975" t="s">
        <v>1112</v>
      </c>
      <c r="E318" s="307"/>
      <c r="F318" s="306" t="s">
        <v>3437</v>
      </c>
      <c r="G318" s="307" t="s">
        <v>3437</v>
      </c>
      <c r="H318" s="307" t="s">
        <v>1362</v>
      </c>
      <c r="I318" s="307" t="s">
        <v>1363</v>
      </c>
      <c r="J318" s="307"/>
    </row>
    <row r="319" spans="1:10" ht="12.9" customHeight="1">
      <c r="A319" s="307">
        <v>291</v>
      </c>
      <c r="B319" s="307">
        <v>10</v>
      </c>
      <c r="C319" s="307"/>
      <c r="D319" s="975" t="s">
        <v>2054</v>
      </c>
      <c r="E319" s="307"/>
      <c r="F319" s="306" t="s">
        <v>3445</v>
      </c>
      <c r="G319" s="307" t="s">
        <v>3445</v>
      </c>
      <c r="H319" s="307" t="s">
        <v>1362</v>
      </c>
      <c r="I319" s="307" t="s">
        <v>3423</v>
      </c>
      <c r="J319" s="307"/>
    </row>
    <row r="320" spans="1:10" ht="12.9" customHeight="1">
      <c r="A320" s="307">
        <v>292</v>
      </c>
      <c r="B320" s="307">
        <v>11</v>
      </c>
      <c r="C320" s="307"/>
      <c r="D320" s="975" t="s">
        <v>1035</v>
      </c>
      <c r="E320" s="307"/>
      <c r="F320" s="306" t="s">
        <v>3455</v>
      </c>
      <c r="G320" s="307" t="s">
        <v>3455</v>
      </c>
      <c r="H320" s="307" t="s">
        <v>1362</v>
      </c>
      <c r="I320" s="307" t="s">
        <v>1363</v>
      </c>
      <c r="J320" s="307"/>
    </row>
    <row r="321" spans="1:10" ht="12.9" customHeight="1">
      <c r="A321" s="307">
        <v>293</v>
      </c>
      <c r="B321" s="307">
        <v>12</v>
      </c>
      <c r="C321" s="307"/>
      <c r="D321" s="975" t="s">
        <v>2414</v>
      </c>
      <c r="E321" s="307"/>
      <c r="F321" s="306" t="s">
        <v>3458</v>
      </c>
      <c r="G321" s="307" t="s">
        <v>3458</v>
      </c>
      <c r="H321" s="307" t="s">
        <v>1362</v>
      </c>
      <c r="I321" s="307" t="s">
        <v>1363</v>
      </c>
      <c r="J321" s="307"/>
    </row>
    <row r="322" spans="1:10" ht="12.9" customHeight="1">
      <c r="A322" s="307">
        <v>294</v>
      </c>
      <c r="B322" s="307">
        <v>13</v>
      </c>
      <c r="C322" s="307"/>
      <c r="D322" s="975" t="s">
        <v>689</v>
      </c>
      <c r="E322" s="307"/>
      <c r="F322" s="306" t="s">
        <v>3461</v>
      </c>
      <c r="G322" s="307" t="s">
        <v>3461</v>
      </c>
      <c r="H322" s="307" t="s">
        <v>1362</v>
      </c>
      <c r="I322" s="307" t="s">
        <v>1363</v>
      </c>
      <c r="J322" s="307"/>
    </row>
    <row r="323" spans="1:10" ht="12.9" customHeight="1">
      <c r="A323" s="307">
        <v>295</v>
      </c>
      <c r="B323" s="307">
        <v>14</v>
      </c>
      <c r="C323" s="307"/>
      <c r="D323" s="975" t="s">
        <v>3478</v>
      </c>
      <c r="E323" s="307"/>
      <c r="F323" s="306" t="s">
        <v>3477</v>
      </c>
      <c r="G323" s="307" t="s">
        <v>3477</v>
      </c>
      <c r="H323" s="307" t="s">
        <v>1362</v>
      </c>
      <c r="I323" s="307" t="s">
        <v>1363</v>
      </c>
      <c r="J323" s="307"/>
    </row>
    <row r="324" spans="1:10" ht="12.9" customHeight="1">
      <c r="A324" s="307">
        <v>296</v>
      </c>
      <c r="B324" s="307">
        <v>15</v>
      </c>
      <c r="C324" s="307"/>
      <c r="D324" s="975" t="s">
        <v>2413</v>
      </c>
      <c r="E324" s="307"/>
      <c r="F324" s="306" t="s">
        <v>3477</v>
      </c>
      <c r="G324" s="307" t="s">
        <v>3477</v>
      </c>
      <c r="H324" s="307" t="s">
        <v>1362</v>
      </c>
      <c r="I324" s="307" t="s">
        <v>1363</v>
      </c>
      <c r="J324" s="307"/>
    </row>
    <row r="325" spans="1:10" ht="12.9" customHeight="1">
      <c r="A325" s="307">
        <v>297</v>
      </c>
      <c r="B325" s="307">
        <v>16</v>
      </c>
      <c r="C325" s="307"/>
      <c r="D325" s="975" t="s">
        <v>1084</v>
      </c>
      <c r="E325" s="307"/>
      <c r="F325" s="306" t="s">
        <v>3479</v>
      </c>
      <c r="G325" s="307" t="s">
        <v>3479</v>
      </c>
      <c r="H325" s="307" t="s">
        <v>1362</v>
      </c>
      <c r="I325" s="307" t="s">
        <v>1363</v>
      </c>
      <c r="J325" s="307"/>
    </row>
    <row r="326" spans="1:10" ht="12.9" customHeight="1">
      <c r="B326" s="1054">
        <v>45955</v>
      </c>
    </row>
    <row r="327" spans="1:10" ht="12.9" customHeight="1">
      <c r="A327" s="307">
        <v>298</v>
      </c>
      <c r="B327" s="307">
        <v>1</v>
      </c>
      <c r="C327" s="307"/>
      <c r="D327" s="975" t="s">
        <v>1078</v>
      </c>
      <c r="E327" s="307"/>
      <c r="F327" s="306" t="s">
        <v>3481</v>
      </c>
      <c r="G327" s="307" t="s">
        <v>3481</v>
      </c>
      <c r="H327" s="307" t="s">
        <v>1362</v>
      </c>
      <c r="I327" s="307" t="s">
        <v>1363</v>
      </c>
      <c r="J327" s="307"/>
    </row>
    <row r="328" spans="1:10" ht="12.9" customHeight="1">
      <c r="A328" s="307">
        <v>299</v>
      </c>
      <c r="B328" s="307">
        <v>2</v>
      </c>
      <c r="C328" s="307"/>
      <c r="D328" s="975" t="s">
        <v>1281</v>
      </c>
      <c r="E328" s="307"/>
      <c r="F328" s="306" t="s">
        <v>3485</v>
      </c>
      <c r="G328" s="307" t="s">
        <v>3485</v>
      </c>
      <c r="H328" s="307" t="s">
        <v>1362</v>
      </c>
      <c r="I328" s="307" t="s">
        <v>1363</v>
      </c>
      <c r="J328" s="307"/>
    </row>
    <row r="329" spans="1:10" ht="12.9" customHeight="1">
      <c r="A329" s="307">
        <v>300</v>
      </c>
      <c r="B329" s="307">
        <v>3</v>
      </c>
      <c r="C329" s="307"/>
      <c r="D329" s="975" t="s">
        <v>2099</v>
      </c>
      <c r="E329" s="307"/>
      <c r="F329" s="306" t="s">
        <v>3489</v>
      </c>
      <c r="G329" s="307" t="s">
        <v>3489</v>
      </c>
      <c r="H329" s="307" t="s">
        <v>1362</v>
      </c>
      <c r="I329" s="307" t="s">
        <v>1363</v>
      </c>
      <c r="J329" s="307"/>
    </row>
    <row r="330" spans="1:10" ht="12.9" customHeight="1">
      <c r="A330" s="307">
        <v>301</v>
      </c>
      <c r="B330" s="307">
        <v>4</v>
      </c>
      <c r="C330" s="307"/>
      <c r="D330" s="975" t="s">
        <v>128</v>
      </c>
      <c r="E330" s="307"/>
      <c r="F330" s="306" t="s">
        <v>3493</v>
      </c>
      <c r="G330" s="307" t="s">
        <v>3493</v>
      </c>
      <c r="H330" s="307" t="s">
        <v>1362</v>
      </c>
      <c r="I330" s="307" t="s">
        <v>1363</v>
      </c>
      <c r="J330" s="307"/>
    </row>
    <row r="331" spans="1:10" ht="12.9" customHeight="1">
      <c r="A331" s="307">
        <v>302</v>
      </c>
      <c r="B331" s="307">
        <v>5</v>
      </c>
      <c r="C331" s="307"/>
      <c r="D331" s="975" t="s">
        <v>263</v>
      </c>
      <c r="E331" s="307"/>
      <c r="F331" s="306" t="s">
        <v>3498</v>
      </c>
      <c r="G331" s="307" t="s">
        <v>3498</v>
      </c>
      <c r="H331" s="307" t="s">
        <v>1362</v>
      </c>
      <c r="I331" s="307" t="s">
        <v>1363</v>
      </c>
      <c r="J331" s="307"/>
    </row>
    <row r="332" spans="1:10" ht="12.9" customHeight="1">
      <c r="A332" s="307">
        <v>303</v>
      </c>
      <c r="B332" s="307">
        <v>6</v>
      </c>
      <c r="C332" s="307"/>
      <c r="D332" s="975" t="s">
        <v>1103</v>
      </c>
      <c r="E332" s="307"/>
      <c r="F332" s="306" t="s">
        <v>3515</v>
      </c>
      <c r="G332" s="307" t="s">
        <v>3515</v>
      </c>
      <c r="H332" s="307" t="s">
        <v>1362</v>
      </c>
      <c r="I332" s="307" t="s">
        <v>1363</v>
      </c>
      <c r="J332" s="307"/>
    </row>
    <row r="333" spans="1:10" ht="12.9" customHeight="1">
      <c r="A333" s="307">
        <v>304</v>
      </c>
      <c r="B333" s="307">
        <v>7</v>
      </c>
      <c r="C333" s="307"/>
      <c r="D333" s="975" t="s">
        <v>1110</v>
      </c>
      <c r="E333" s="307"/>
      <c r="F333" s="306" t="s">
        <v>3515</v>
      </c>
      <c r="G333" s="307" t="s">
        <v>3515</v>
      </c>
      <c r="H333" s="307" t="s">
        <v>1362</v>
      </c>
      <c r="I333" s="307" t="s">
        <v>1363</v>
      </c>
      <c r="J333" s="307"/>
    </row>
    <row r="334" spans="1:10" ht="12.9" customHeight="1">
      <c r="A334" s="307">
        <v>305</v>
      </c>
      <c r="B334" s="307">
        <v>8</v>
      </c>
      <c r="C334" s="307"/>
      <c r="D334" s="975" t="s">
        <v>1095</v>
      </c>
      <c r="E334" s="307"/>
      <c r="F334" s="306" t="s">
        <v>3518</v>
      </c>
      <c r="G334" s="307" t="s">
        <v>3518</v>
      </c>
      <c r="H334" s="307" t="s">
        <v>1362</v>
      </c>
      <c r="I334" s="307" t="s">
        <v>1363</v>
      </c>
      <c r="J334" s="307"/>
    </row>
    <row r="335" spans="1:10" ht="12.9" customHeight="1">
      <c r="A335" s="307">
        <v>306</v>
      </c>
      <c r="B335" s="307">
        <v>9</v>
      </c>
      <c r="C335" s="307"/>
      <c r="D335" s="975" t="s">
        <v>1111</v>
      </c>
      <c r="E335" s="307"/>
      <c r="F335" s="306" t="s">
        <v>3524</v>
      </c>
      <c r="G335" s="307" t="s">
        <v>3524</v>
      </c>
      <c r="H335" s="307" t="s">
        <v>1362</v>
      </c>
      <c r="I335" s="307" t="s">
        <v>1363</v>
      </c>
      <c r="J335" s="307"/>
    </row>
    <row r="336" spans="1:10" ht="12.9" customHeight="1">
      <c r="A336" s="307">
        <v>307</v>
      </c>
      <c r="B336" s="307">
        <v>10</v>
      </c>
      <c r="C336" s="307"/>
      <c r="D336" s="975" t="s">
        <v>1100</v>
      </c>
      <c r="E336" s="307"/>
      <c r="F336" s="306" t="s">
        <v>3524</v>
      </c>
      <c r="G336" s="307" t="s">
        <v>3524</v>
      </c>
      <c r="H336" s="307" t="s">
        <v>1362</v>
      </c>
      <c r="I336" s="307" t="s">
        <v>1363</v>
      </c>
      <c r="J336" s="307"/>
    </row>
    <row r="337" spans="1:10" ht="12.9" customHeight="1">
      <c r="A337" s="307">
        <v>308</v>
      </c>
      <c r="B337" s="307">
        <v>11</v>
      </c>
      <c r="C337" s="307"/>
      <c r="D337" s="975" t="s">
        <v>1060</v>
      </c>
      <c r="E337" s="307"/>
      <c r="F337" s="306" t="s">
        <v>3526</v>
      </c>
      <c r="G337" s="307" t="s">
        <v>3526</v>
      </c>
      <c r="H337" s="307" t="s">
        <v>1362</v>
      </c>
      <c r="I337" s="307" t="s">
        <v>1363</v>
      </c>
      <c r="J337" s="307"/>
    </row>
    <row r="338" spans="1:10" ht="12.9" customHeight="1">
      <c r="A338" s="307">
        <v>309</v>
      </c>
      <c r="B338" s="307">
        <v>12</v>
      </c>
      <c r="C338" s="307"/>
      <c r="D338" s="975" t="s">
        <v>1257</v>
      </c>
      <c r="E338" s="307"/>
      <c r="F338" s="306" t="s">
        <v>3541</v>
      </c>
      <c r="G338" s="307" t="s">
        <v>3541</v>
      </c>
      <c r="H338" s="307" t="s">
        <v>1362</v>
      </c>
      <c r="I338" s="307" t="s">
        <v>3542</v>
      </c>
      <c r="J338" s="307"/>
    </row>
    <row r="339" spans="1:10" ht="12.9" customHeight="1">
      <c r="A339" s="307">
        <v>310</v>
      </c>
      <c r="B339" s="307">
        <v>13</v>
      </c>
      <c r="C339" s="307"/>
      <c r="D339" s="975" t="s">
        <v>1253</v>
      </c>
      <c r="E339" s="307"/>
      <c r="F339" s="306" t="s">
        <v>3541</v>
      </c>
      <c r="G339" s="307" t="s">
        <v>3541</v>
      </c>
      <c r="H339" s="307" t="s">
        <v>1362</v>
      </c>
      <c r="I339" s="307" t="s">
        <v>3542</v>
      </c>
      <c r="J339" s="307"/>
    </row>
    <row r="340" spans="1:10" ht="12.9" customHeight="1">
      <c r="A340" s="307">
        <v>311</v>
      </c>
      <c r="B340" s="307">
        <v>14</v>
      </c>
      <c r="C340" s="307"/>
      <c r="D340" s="975" t="s">
        <v>1254</v>
      </c>
      <c r="E340" s="307"/>
      <c r="F340" s="306" t="s">
        <v>3541</v>
      </c>
      <c r="G340" s="307" t="s">
        <v>3541</v>
      </c>
      <c r="H340" s="307" t="s">
        <v>1362</v>
      </c>
      <c r="I340" s="307" t="s">
        <v>3542</v>
      </c>
      <c r="J340" s="307"/>
    </row>
    <row r="341" spans="1:10" ht="12.9" customHeight="1">
      <c r="A341" s="307">
        <v>312</v>
      </c>
      <c r="B341" s="307">
        <v>15</v>
      </c>
      <c r="C341" s="307"/>
      <c r="D341" s="975" t="s">
        <v>1255</v>
      </c>
      <c r="E341" s="307"/>
      <c r="F341" s="306" t="s">
        <v>3541</v>
      </c>
      <c r="G341" s="307" t="s">
        <v>3541</v>
      </c>
      <c r="H341" s="307" t="s">
        <v>1362</v>
      </c>
      <c r="I341" s="307" t="s">
        <v>3542</v>
      </c>
      <c r="J341" s="307"/>
    </row>
    <row r="342" spans="1:10" ht="12.9" customHeight="1">
      <c r="A342" s="307">
        <v>313</v>
      </c>
      <c r="B342" s="307">
        <v>16</v>
      </c>
      <c r="C342" s="307"/>
      <c r="D342" s="975" t="s">
        <v>2070</v>
      </c>
      <c r="E342" s="307"/>
      <c r="F342" s="306" t="s">
        <v>3541</v>
      </c>
      <c r="G342" s="307" t="s">
        <v>3541</v>
      </c>
      <c r="H342" s="307" t="s">
        <v>1362</v>
      </c>
      <c r="I342" s="307" t="s">
        <v>3542</v>
      </c>
      <c r="J342" s="307"/>
    </row>
    <row r="343" spans="1:10" ht="12.9" customHeight="1">
      <c r="A343" s="307">
        <v>314</v>
      </c>
      <c r="B343" s="307">
        <v>17</v>
      </c>
      <c r="C343" s="307"/>
      <c r="D343" s="975" t="s">
        <v>1240</v>
      </c>
      <c r="E343" s="307"/>
      <c r="F343" s="306" t="s">
        <v>3541</v>
      </c>
      <c r="G343" s="307" t="s">
        <v>3541</v>
      </c>
      <c r="H343" s="307" t="s">
        <v>1362</v>
      </c>
      <c r="I343" s="307" t="s">
        <v>3542</v>
      </c>
      <c r="J343" s="307"/>
    </row>
    <row r="344" spans="1:10" ht="12.9" customHeight="1">
      <c r="A344" s="307">
        <v>315</v>
      </c>
      <c r="B344" s="307">
        <v>18</v>
      </c>
      <c r="C344" s="307"/>
      <c r="D344" s="975" t="s">
        <v>2071</v>
      </c>
      <c r="E344" s="307"/>
      <c r="F344" s="306" t="s">
        <v>3543</v>
      </c>
      <c r="G344" s="307" t="s">
        <v>3543</v>
      </c>
      <c r="H344" s="307" t="s">
        <v>1362</v>
      </c>
      <c r="I344" s="307" t="s">
        <v>3542</v>
      </c>
      <c r="J344" s="307"/>
    </row>
    <row r="345" spans="1:10" ht="12.9" customHeight="1">
      <c r="A345" s="307">
        <v>316</v>
      </c>
      <c r="B345" s="307">
        <v>19</v>
      </c>
      <c r="C345" s="307"/>
      <c r="D345" s="975" t="s">
        <v>2073</v>
      </c>
      <c r="E345" s="307"/>
      <c r="F345" s="306" t="s">
        <v>3545</v>
      </c>
      <c r="G345" s="307" t="s">
        <v>3545</v>
      </c>
      <c r="H345" s="307" t="s">
        <v>1362</v>
      </c>
      <c r="I345" s="307" t="s">
        <v>3542</v>
      </c>
      <c r="J345" s="307"/>
    </row>
    <row r="346" spans="1:10" ht="12.9" customHeight="1">
      <c r="A346" s="307">
        <v>317</v>
      </c>
      <c r="B346" s="307">
        <v>20</v>
      </c>
      <c r="C346" s="307"/>
      <c r="D346" s="975" t="s">
        <v>2015</v>
      </c>
      <c r="E346" s="307"/>
      <c r="F346" s="306" t="s">
        <v>3545</v>
      </c>
      <c r="G346" s="307" t="s">
        <v>3545</v>
      </c>
      <c r="H346" s="307" t="s">
        <v>1362</v>
      </c>
      <c r="I346" s="307" t="s">
        <v>3202</v>
      </c>
      <c r="J346" s="307"/>
    </row>
    <row r="347" spans="1:10" ht="12.9" customHeight="1">
      <c r="A347" s="307">
        <v>318</v>
      </c>
      <c r="B347" s="307">
        <v>21</v>
      </c>
      <c r="C347" s="307"/>
      <c r="D347" s="975" t="s">
        <v>2017</v>
      </c>
      <c r="E347" s="307"/>
      <c r="F347" s="306" t="s">
        <v>3545</v>
      </c>
      <c r="G347" s="307" t="s">
        <v>3545</v>
      </c>
      <c r="H347" s="307" t="s">
        <v>1362</v>
      </c>
      <c r="I347" s="307" t="s">
        <v>3202</v>
      </c>
      <c r="J347" s="307"/>
    </row>
    <row r="348" spans="1:10" ht="12.9" customHeight="1">
      <c r="A348" s="307">
        <v>319</v>
      </c>
      <c r="B348" s="307">
        <v>22</v>
      </c>
      <c r="C348" s="307"/>
      <c r="D348" s="975" t="s">
        <v>2011</v>
      </c>
      <c r="E348" s="307"/>
      <c r="F348" s="306" t="s">
        <v>3545</v>
      </c>
      <c r="G348" s="307" t="s">
        <v>3545</v>
      </c>
      <c r="H348" s="307" t="s">
        <v>1362</v>
      </c>
      <c r="I348" s="307" t="s">
        <v>3202</v>
      </c>
      <c r="J348" s="307"/>
    </row>
    <row r="349" spans="1:10" ht="12.9" customHeight="1">
      <c r="A349" s="307">
        <v>320</v>
      </c>
      <c r="B349" s="307">
        <v>23</v>
      </c>
      <c r="C349" s="307"/>
      <c r="D349" s="975" t="s">
        <v>2012</v>
      </c>
      <c r="E349" s="307"/>
      <c r="F349" s="306" t="s">
        <v>3545</v>
      </c>
      <c r="G349" s="307" t="s">
        <v>3545</v>
      </c>
      <c r="H349" s="307" t="s">
        <v>1362</v>
      </c>
      <c r="I349" s="307" t="s">
        <v>3202</v>
      </c>
      <c r="J349" s="307"/>
    </row>
    <row r="350" spans="1:10" ht="12.9" customHeight="1">
      <c r="A350" s="307">
        <v>321</v>
      </c>
      <c r="B350" s="307">
        <v>24</v>
      </c>
      <c r="C350" s="307"/>
      <c r="D350" s="975" t="s">
        <v>2022</v>
      </c>
      <c r="E350" s="307"/>
      <c r="F350" s="306" t="s">
        <v>3545</v>
      </c>
      <c r="G350" s="307" t="s">
        <v>3545</v>
      </c>
      <c r="H350" s="307" t="s">
        <v>1362</v>
      </c>
      <c r="I350" s="307" t="s">
        <v>3202</v>
      </c>
      <c r="J350" s="307"/>
    </row>
    <row r="351" spans="1:10" ht="12.9" customHeight="1">
      <c r="A351" s="307">
        <v>322</v>
      </c>
      <c r="B351" s="307">
        <v>25</v>
      </c>
      <c r="C351" s="307"/>
      <c r="D351" s="975" t="s">
        <v>2024</v>
      </c>
      <c r="E351" s="307"/>
      <c r="F351" s="306" t="s">
        <v>3545</v>
      </c>
      <c r="G351" s="307" t="s">
        <v>3545</v>
      </c>
      <c r="H351" s="307" t="s">
        <v>1362</v>
      </c>
      <c r="I351" s="307" t="s">
        <v>3202</v>
      </c>
      <c r="J351" s="307"/>
    </row>
    <row r="352" spans="1:10" ht="12.9" customHeight="1">
      <c r="A352" s="307">
        <v>323</v>
      </c>
      <c r="B352" s="307">
        <v>26</v>
      </c>
      <c r="C352" s="307"/>
      <c r="D352" s="975" t="s">
        <v>2026</v>
      </c>
      <c r="E352" s="307"/>
      <c r="F352" s="306" t="s">
        <v>3545</v>
      </c>
      <c r="G352" s="307" t="s">
        <v>3545</v>
      </c>
      <c r="H352" s="307" t="s">
        <v>1362</v>
      </c>
      <c r="I352" s="307" t="s">
        <v>3202</v>
      </c>
      <c r="J352" s="307"/>
    </row>
    <row r="353" spans="1:10" ht="12.9" customHeight="1">
      <c r="B353" s="1054">
        <v>45986</v>
      </c>
    </row>
    <row r="354" spans="1:10" ht="12.9" customHeight="1">
      <c r="A354" s="307">
        <v>324</v>
      </c>
      <c r="B354" s="307">
        <v>1</v>
      </c>
      <c r="C354" s="307"/>
      <c r="D354" s="975" t="s">
        <v>2020</v>
      </c>
      <c r="E354" s="307"/>
      <c r="F354" s="306" t="s">
        <v>3546</v>
      </c>
      <c r="G354" s="306" t="s">
        <v>3546</v>
      </c>
      <c r="H354" s="307" t="s">
        <v>1362</v>
      </c>
      <c r="I354" s="307" t="s">
        <v>3202</v>
      </c>
      <c r="J354" s="307"/>
    </row>
    <row r="355" spans="1:10" ht="12.9" customHeight="1">
      <c r="A355" s="307">
        <v>325</v>
      </c>
      <c r="B355" s="307">
        <v>2</v>
      </c>
      <c r="C355" s="307"/>
      <c r="D355" s="975" t="s">
        <v>2072</v>
      </c>
      <c r="E355" s="307"/>
      <c r="F355" s="306" t="s">
        <v>3546</v>
      </c>
      <c r="G355" s="306" t="s">
        <v>3546</v>
      </c>
      <c r="H355" s="307" t="s">
        <v>1362</v>
      </c>
      <c r="I355" s="307" t="s">
        <v>3542</v>
      </c>
      <c r="J355" s="307"/>
    </row>
    <row r="356" spans="1:10" ht="12.9" customHeight="1">
      <c r="A356" s="307">
        <v>326</v>
      </c>
      <c r="B356" s="307">
        <v>3</v>
      </c>
      <c r="C356" s="307"/>
      <c r="D356" s="975" t="s">
        <v>2033</v>
      </c>
      <c r="E356" s="307"/>
      <c r="F356" s="306" t="s">
        <v>3547</v>
      </c>
      <c r="G356" s="306" t="s">
        <v>3547</v>
      </c>
      <c r="H356" s="307" t="s">
        <v>1362</v>
      </c>
      <c r="I356" s="307" t="s">
        <v>3202</v>
      </c>
      <c r="J356" s="307"/>
    </row>
    <row r="357" spans="1:10" ht="12.9" customHeight="1">
      <c r="A357" s="307">
        <v>327</v>
      </c>
      <c r="B357" s="307">
        <v>4</v>
      </c>
      <c r="C357" s="307"/>
      <c r="D357" s="975" t="s">
        <v>2021</v>
      </c>
      <c r="E357" s="307"/>
      <c r="F357" s="306" t="s">
        <v>3549</v>
      </c>
      <c r="G357" s="306" t="s">
        <v>3549</v>
      </c>
      <c r="H357" s="307" t="s">
        <v>1362</v>
      </c>
      <c r="I357" s="307" t="s">
        <v>3202</v>
      </c>
      <c r="J357" s="307"/>
    </row>
    <row r="358" spans="1:10" ht="12.9" customHeight="1">
      <c r="A358" s="307">
        <v>328</v>
      </c>
      <c r="B358" s="307">
        <v>5</v>
      </c>
      <c r="C358" s="307"/>
      <c r="D358" s="975" t="s">
        <v>2074</v>
      </c>
      <c r="E358" s="307"/>
      <c r="F358" s="306" t="s">
        <v>3549</v>
      </c>
      <c r="G358" s="306" t="s">
        <v>3549</v>
      </c>
      <c r="H358" s="307" t="s">
        <v>1362</v>
      </c>
      <c r="I358" s="307" t="s">
        <v>3542</v>
      </c>
      <c r="J358" s="307"/>
    </row>
    <row r="359" spans="1:10" ht="12.9" customHeight="1">
      <c r="A359" s="307">
        <v>329</v>
      </c>
      <c r="B359" s="307">
        <v>6</v>
      </c>
      <c r="C359" s="307"/>
      <c r="D359" s="975" t="s">
        <v>2068</v>
      </c>
      <c r="E359" s="307"/>
      <c r="F359" s="306" t="s">
        <v>3560</v>
      </c>
      <c r="G359" s="306" t="s">
        <v>3560</v>
      </c>
      <c r="H359" s="307" t="s">
        <v>1362</v>
      </c>
      <c r="I359" s="307" t="s">
        <v>3542</v>
      </c>
      <c r="J359" s="307"/>
    </row>
    <row r="360" spans="1:10" ht="12.9" customHeight="1">
      <c r="A360" s="307">
        <v>330</v>
      </c>
      <c r="B360" s="307">
        <v>7</v>
      </c>
      <c r="C360" s="307"/>
      <c r="D360" s="975" t="s">
        <v>1250</v>
      </c>
      <c r="E360" s="307"/>
      <c r="F360" s="306" t="s">
        <v>3560</v>
      </c>
      <c r="G360" s="306" t="s">
        <v>3560</v>
      </c>
      <c r="H360" s="307" t="s">
        <v>1362</v>
      </c>
      <c r="I360" s="307" t="s">
        <v>3542</v>
      </c>
      <c r="J360" s="307"/>
    </row>
    <row r="361" spans="1:10" ht="12.9" customHeight="1">
      <c r="A361" s="307">
        <v>331</v>
      </c>
      <c r="B361" s="307">
        <v>8</v>
      </c>
      <c r="C361" s="307"/>
      <c r="D361" s="975" t="s">
        <v>2080</v>
      </c>
      <c r="E361" s="307"/>
      <c r="F361" s="306" t="s">
        <v>3560</v>
      </c>
      <c r="G361" s="306" t="s">
        <v>3560</v>
      </c>
      <c r="H361" s="307" t="s">
        <v>1362</v>
      </c>
      <c r="I361" s="307" t="s">
        <v>1363</v>
      </c>
      <c r="J361" s="307"/>
    </row>
    <row r="362" spans="1:10" ht="12.9" customHeight="1">
      <c r="A362" s="307">
        <v>332</v>
      </c>
      <c r="B362" s="307">
        <v>9</v>
      </c>
      <c r="C362" s="307"/>
      <c r="D362" s="975" t="s">
        <v>2081</v>
      </c>
      <c r="E362" s="307"/>
      <c r="F362" s="306" t="s">
        <v>3562</v>
      </c>
      <c r="G362" s="306" t="s">
        <v>3562</v>
      </c>
      <c r="H362" s="307" t="s">
        <v>1362</v>
      </c>
      <c r="I362" s="307" t="s">
        <v>1363</v>
      </c>
      <c r="J362" s="307"/>
    </row>
    <row r="363" spans="1:10" ht="12.9" customHeight="1">
      <c r="A363" s="307">
        <v>333</v>
      </c>
      <c r="B363" s="307">
        <v>10</v>
      </c>
      <c r="C363" s="307"/>
      <c r="D363" s="975" t="s">
        <v>2079</v>
      </c>
      <c r="E363" s="307"/>
      <c r="F363" s="306" t="s">
        <v>3562</v>
      </c>
      <c r="G363" s="306" t="s">
        <v>3562</v>
      </c>
      <c r="H363" s="307" t="s">
        <v>1362</v>
      </c>
      <c r="I363" s="307" t="s">
        <v>1363</v>
      </c>
      <c r="J363" s="307"/>
    </row>
    <row r="364" spans="1:10" ht="12.9" customHeight="1">
      <c r="A364" s="307">
        <v>334</v>
      </c>
      <c r="B364" s="307">
        <v>11</v>
      </c>
      <c r="C364" s="307"/>
      <c r="D364" s="975" t="s">
        <v>2067</v>
      </c>
      <c r="E364" s="307"/>
      <c r="F364" s="306" t="s">
        <v>3560</v>
      </c>
      <c r="G364" s="306" t="s">
        <v>3560</v>
      </c>
      <c r="H364" s="307" t="s">
        <v>1362</v>
      </c>
      <c r="I364" s="307" t="s">
        <v>3542</v>
      </c>
      <c r="J364" s="307"/>
    </row>
    <row r="365" spans="1:10" ht="12.9" customHeight="1">
      <c r="A365" s="307">
        <v>335</v>
      </c>
      <c r="B365" s="307">
        <v>12</v>
      </c>
      <c r="C365" s="307"/>
      <c r="D365" s="975" t="s">
        <v>2065</v>
      </c>
      <c r="E365" s="307"/>
      <c r="F365" s="306" t="s">
        <v>3564</v>
      </c>
      <c r="G365" s="306" t="s">
        <v>3564</v>
      </c>
      <c r="H365" s="307" t="s">
        <v>1362</v>
      </c>
      <c r="I365" s="307" t="s">
        <v>3542</v>
      </c>
      <c r="J365" s="307"/>
    </row>
    <row r="366" spans="1:10" ht="12.9" customHeight="1">
      <c r="A366" s="307">
        <v>336</v>
      </c>
      <c r="B366" s="307">
        <v>13</v>
      </c>
      <c r="C366" s="307"/>
      <c r="D366" s="975" t="s">
        <v>2082</v>
      </c>
      <c r="E366" s="307"/>
      <c r="F366" s="306" t="s">
        <v>3566</v>
      </c>
      <c r="G366" s="306" t="s">
        <v>3566</v>
      </c>
      <c r="H366" s="307" t="s">
        <v>1362</v>
      </c>
      <c r="I366" s="307" t="s">
        <v>1363</v>
      </c>
      <c r="J366" s="307"/>
    </row>
    <row r="367" spans="1:10" ht="12.9" customHeight="1">
      <c r="A367" s="307">
        <v>337</v>
      </c>
      <c r="B367" s="307">
        <v>14</v>
      </c>
      <c r="C367" s="307"/>
      <c r="D367" s="975" t="s">
        <v>2083</v>
      </c>
      <c r="E367" s="307"/>
      <c r="F367" s="306" t="s">
        <v>3566</v>
      </c>
      <c r="G367" s="306" t="s">
        <v>3566</v>
      </c>
      <c r="H367" s="307" t="s">
        <v>1362</v>
      </c>
      <c r="I367" s="307" t="s">
        <v>1363</v>
      </c>
      <c r="J367" s="307"/>
    </row>
    <row r="368" spans="1:10" ht="12.9" customHeight="1">
      <c r="A368" s="307">
        <v>338</v>
      </c>
      <c r="B368" s="307">
        <v>15</v>
      </c>
      <c r="C368" s="307"/>
      <c r="D368" s="975" t="s">
        <v>2034</v>
      </c>
      <c r="E368" s="307"/>
      <c r="F368" s="306" t="s">
        <v>3566</v>
      </c>
      <c r="G368" s="306" t="s">
        <v>3566</v>
      </c>
      <c r="H368" s="307" t="s">
        <v>1362</v>
      </c>
      <c r="I368" s="307" t="s">
        <v>3568</v>
      </c>
      <c r="J368" s="307"/>
    </row>
    <row r="369" spans="1:10" ht="12.9" customHeight="1">
      <c r="A369" s="307">
        <v>339</v>
      </c>
      <c r="B369" s="307">
        <v>16</v>
      </c>
      <c r="C369" s="307"/>
      <c r="D369" s="975" t="s">
        <v>2066</v>
      </c>
      <c r="E369" s="307"/>
      <c r="F369" s="306" t="s">
        <v>3566</v>
      </c>
      <c r="G369" s="306" t="s">
        <v>3566</v>
      </c>
      <c r="H369" s="307" t="s">
        <v>1362</v>
      </c>
      <c r="I369" s="307" t="s">
        <v>3542</v>
      </c>
      <c r="J369" s="307"/>
    </row>
    <row r="370" spans="1:10" ht="12.9" customHeight="1">
      <c r="A370" s="307">
        <v>340</v>
      </c>
      <c r="B370" s="307">
        <v>17</v>
      </c>
      <c r="C370" s="307"/>
      <c r="D370" s="975" t="s">
        <v>1249</v>
      </c>
      <c r="E370" s="307"/>
      <c r="F370" s="306" t="s">
        <v>3569</v>
      </c>
      <c r="G370" s="306" t="s">
        <v>3569</v>
      </c>
      <c r="H370" s="307" t="s">
        <v>1362</v>
      </c>
      <c r="I370" s="307" t="s">
        <v>3542</v>
      </c>
      <c r="J370" s="307"/>
    </row>
    <row r="371" spans="1:10" ht="12.9" customHeight="1">
      <c r="A371" s="307">
        <v>341</v>
      </c>
      <c r="B371" s="307">
        <v>18</v>
      </c>
      <c r="C371" s="307"/>
      <c r="D371" s="975" t="s">
        <v>1277</v>
      </c>
      <c r="E371" s="307"/>
      <c r="F371" s="306" t="s">
        <v>3573</v>
      </c>
      <c r="G371" s="306" t="s">
        <v>3573</v>
      </c>
      <c r="H371" s="307" t="s">
        <v>1362</v>
      </c>
      <c r="I371" s="307" t="s">
        <v>1363</v>
      </c>
      <c r="J371" s="307"/>
    </row>
    <row r="372" spans="1:10" ht="12.9" customHeight="1">
      <c r="A372" s="307">
        <v>342</v>
      </c>
      <c r="B372" s="307">
        <v>19</v>
      </c>
      <c r="C372" s="307"/>
      <c r="D372" s="975" t="s">
        <v>1993</v>
      </c>
      <c r="E372" s="307"/>
      <c r="F372" s="306" t="s">
        <v>3577</v>
      </c>
      <c r="G372" s="306" t="s">
        <v>3577</v>
      </c>
      <c r="H372" s="307" t="s">
        <v>1362</v>
      </c>
      <c r="I372" s="307" t="s">
        <v>3433</v>
      </c>
      <c r="J372" s="307"/>
    </row>
    <row r="373" spans="1:10" ht="12.9" customHeight="1">
      <c r="A373" s="307">
        <v>343</v>
      </c>
      <c r="B373" s="307">
        <v>20</v>
      </c>
      <c r="C373" s="307"/>
      <c r="D373" s="975" t="s">
        <v>1270</v>
      </c>
      <c r="E373" s="307"/>
      <c r="F373" s="306" t="s">
        <v>3577</v>
      </c>
      <c r="G373" s="306" t="s">
        <v>3577</v>
      </c>
      <c r="H373" s="307" t="s">
        <v>1362</v>
      </c>
      <c r="I373" s="307" t="s">
        <v>1363</v>
      </c>
      <c r="J373" s="307"/>
    </row>
    <row r="374" spans="1:10" ht="12.9" customHeight="1">
      <c r="A374" s="307">
        <v>344</v>
      </c>
      <c r="B374" s="307">
        <v>21</v>
      </c>
      <c r="C374" s="307"/>
      <c r="D374" s="975" t="s">
        <v>1271</v>
      </c>
      <c r="E374" s="307"/>
      <c r="F374" s="306" t="s">
        <v>3577</v>
      </c>
      <c r="G374" s="306" t="s">
        <v>3577</v>
      </c>
      <c r="H374" s="307" t="s">
        <v>1362</v>
      </c>
      <c r="I374" s="307" t="s">
        <v>1363</v>
      </c>
      <c r="J374" s="307"/>
    </row>
    <row r="375" spans="1:10" ht="12.9" customHeight="1">
      <c r="A375" s="307">
        <v>345</v>
      </c>
      <c r="B375" s="307">
        <v>22</v>
      </c>
      <c r="C375" s="307"/>
      <c r="D375" s="975" t="s">
        <v>3582</v>
      </c>
      <c r="E375" s="307"/>
      <c r="F375" s="306" t="s">
        <v>3580</v>
      </c>
      <c r="G375" s="306" t="s">
        <v>3580</v>
      </c>
      <c r="H375" s="307" t="s">
        <v>1362</v>
      </c>
      <c r="I375" s="307" t="s">
        <v>3433</v>
      </c>
      <c r="J375" s="307"/>
    </row>
    <row r="376" spans="1:10" ht="12.9" customHeight="1">
      <c r="A376" s="307">
        <v>346</v>
      </c>
      <c r="B376" s="307">
        <v>23</v>
      </c>
      <c r="C376" s="307"/>
      <c r="D376" s="975" t="s">
        <v>1273</v>
      </c>
      <c r="E376" s="307"/>
      <c r="F376" s="306" t="s">
        <v>3580</v>
      </c>
      <c r="G376" s="306" t="s">
        <v>3580</v>
      </c>
      <c r="H376" s="307" t="s">
        <v>1362</v>
      </c>
      <c r="I376" s="307" t="s">
        <v>1363</v>
      </c>
      <c r="J376" s="307"/>
    </row>
    <row r="377" spans="1:10" ht="12.9" customHeight="1">
      <c r="A377" s="307">
        <v>347</v>
      </c>
      <c r="B377" s="307">
        <v>24</v>
      </c>
      <c r="C377" s="307"/>
      <c r="D377" s="975" t="s">
        <v>1275</v>
      </c>
      <c r="E377" s="307"/>
      <c r="F377" s="306" t="s">
        <v>3580</v>
      </c>
      <c r="G377" s="306" t="s">
        <v>3580</v>
      </c>
      <c r="H377" s="307" t="s">
        <v>1362</v>
      </c>
      <c r="I377" s="307" t="s">
        <v>1363</v>
      </c>
      <c r="J377" s="307"/>
    </row>
    <row r="378" spans="1:10" ht="12.9" customHeight="1">
      <c r="A378" s="307">
        <v>348</v>
      </c>
      <c r="B378" s="307">
        <v>25</v>
      </c>
      <c r="C378" s="307"/>
      <c r="D378" s="975" t="s">
        <v>2057</v>
      </c>
      <c r="E378" s="307"/>
      <c r="F378" s="306" t="s">
        <v>3583</v>
      </c>
      <c r="G378" s="306" t="s">
        <v>3583</v>
      </c>
      <c r="H378" s="307" t="s">
        <v>1362</v>
      </c>
      <c r="I378" s="307" t="s">
        <v>3542</v>
      </c>
      <c r="J378" s="307"/>
    </row>
    <row r="379" spans="1:10" ht="12.9" customHeight="1">
      <c r="A379" s="307">
        <v>349</v>
      </c>
      <c r="B379" s="307">
        <v>26</v>
      </c>
      <c r="C379" s="307"/>
      <c r="D379" s="975" t="s">
        <v>2078</v>
      </c>
      <c r="E379" s="307"/>
      <c r="F379" s="306" t="s">
        <v>3583</v>
      </c>
      <c r="G379" s="306" t="s">
        <v>3583</v>
      </c>
      <c r="H379" s="307" t="s">
        <v>1362</v>
      </c>
      <c r="I379" s="307" t="s">
        <v>1363</v>
      </c>
      <c r="J379" s="307"/>
    </row>
    <row r="380" spans="1:10" ht="12.9" customHeight="1">
      <c r="A380" s="307">
        <v>350</v>
      </c>
      <c r="B380" s="307">
        <v>27</v>
      </c>
      <c r="C380" s="307"/>
      <c r="D380" s="975" t="s">
        <v>2076</v>
      </c>
      <c r="E380" s="307"/>
      <c r="F380" s="306" t="s">
        <v>3586</v>
      </c>
      <c r="G380" s="306" t="s">
        <v>3586</v>
      </c>
      <c r="H380" s="307" t="s">
        <v>1362</v>
      </c>
      <c r="I380" s="307" t="s">
        <v>1363</v>
      </c>
      <c r="J380" s="307"/>
    </row>
    <row r="381" spans="1:10" ht="12.9" customHeight="1">
      <c r="A381" s="307">
        <v>351</v>
      </c>
      <c r="B381" s="307">
        <v>28</v>
      </c>
      <c r="C381" s="307"/>
      <c r="D381" s="975" t="s">
        <v>1269</v>
      </c>
      <c r="E381" s="307"/>
      <c r="F381" s="306" t="s">
        <v>3588</v>
      </c>
      <c r="G381" s="306" t="s">
        <v>3588</v>
      </c>
      <c r="H381" s="307" t="s">
        <v>1362</v>
      </c>
      <c r="I381" s="307" t="s">
        <v>1363</v>
      </c>
      <c r="J381" s="307"/>
    </row>
    <row r="382" spans="1:10" ht="12.9" customHeight="1">
      <c r="A382" s="307">
        <v>352</v>
      </c>
      <c r="B382" s="307">
        <v>29</v>
      </c>
      <c r="C382" s="307"/>
      <c r="D382" s="975" t="s">
        <v>1272</v>
      </c>
      <c r="E382" s="307"/>
      <c r="F382" s="306" t="s">
        <v>3588</v>
      </c>
      <c r="G382" s="306" t="s">
        <v>3588</v>
      </c>
      <c r="H382" s="307" t="s">
        <v>1362</v>
      </c>
      <c r="I382" s="307" t="s">
        <v>1363</v>
      </c>
      <c r="J382" s="307"/>
    </row>
    <row r="383" spans="1:10" ht="12.9" customHeight="1">
      <c r="A383" s="307">
        <v>353</v>
      </c>
      <c r="B383" s="307">
        <v>30</v>
      </c>
      <c r="C383" s="307"/>
      <c r="D383" s="975" t="s">
        <v>1274</v>
      </c>
      <c r="E383" s="307"/>
      <c r="F383" s="306" t="s">
        <v>3589</v>
      </c>
      <c r="G383" s="306" t="s">
        <v>3589</v>
      </c>
      <c r="H383" s="307" t="s">
        <v>1362</v>
      </c>
      <c r="I383" s="307" t="s">
        <v>1363</v>
      </c>
      <c r="J383" s="307"/>
    </row>
    <row r="384" spans="1:10" ht="12.9" customHeight="1">
      <c r="A384" s="307">
        <v>354</v>
      </c>
      <c r="B384" s="307">
        <v>31</v>
      </c>
      <c r="C384" s="307"/>
      <c r="D384" s="975" t="s">
        <v>1276</v>
      </c>
      <c r="E384" s="307"/>
      <c r="F384" s="306" t="s">
        <v>3590</v>
      </c>
      <c r="G384" s="306" t="s">
        <v>3590</v>
      </c>
      <c r="H384" s="307" t="s">
        <v>1362</v>
      </c>
      <c r="I384" s="307" t="s">
        <v>1363</v>
      </c>
      <c r="J384" s="307"/>
    </row>
    <row r="385" spans="1:10" ht="12.9" customHeight="1">
      <c r="A385" s="307">
        <v>355</v>
      </c>
      <c r="B385" s="307">
        <v>32</v>
      </c>
      <c r="C385" s="307"/>
      <c r="D385" s="975" t="s">
        <v>2032</v>
      </c>
      <c r="E385" s="307"/>
      <c r="F385" s="306" t="s">
        <v>3594</v>
      </c>
      <c r="G385" s="306" t="s">
        <v>3594</v>
      </c>
      <c r="H385" s="307" t="s">
        <v>1362</v>
      </c>
      <c r="I385" s="307" t="s">
        <v>3433</v>
      </c>
      <c r="J385" s="307"/>
    </row>
    <row r="386" spans="1:10" ht="12.9" customHeight="1">
      <c r="A386" s="307">
        <v>356</v>
      </c>
      <c r="B386" s="307">
        <v>33</v>
      </c>
      <c r="C386" s="307"/>
      <c r="D386" s="975" t="s">
        <v>2061</v>
      </c>
      <c r="E386" s="307"/>
      <c r="F386" s="306" t="s">
        <v>3594</v>
      </c>
      <c r="G386" s="306" t="s">
        <v>3594</v>
      </c>
      <c r="H386" s="307" t="s">
        <v>1362</v>
      </c>
      <c r="I386" s="307" t="s">
        <v>3542</v>
      </c>
      <c r="J386" s="307"/>
    </row>
    <row r="388" spans="1:10" ht="12.9" customHeight="1">
      <c r="A388" s="307">
        <v>357</v>
      </c>
      <c r="B388" s="307">
        <v>1</v>
      </c>
      <c r="C388" s="307"/>
      <c r="D388" s="975" t="s">
        <v>1038</v>
      </c>
      <c r="E388" s="307"/>
      <c r="F388" s="306" t="s">
        <v>3606</v>
      </c>
      <c r="G388" s="306" t="s">
        <v>3606</v>
      </c>
      <c r="H388" s="307" t="s">
        <v>1362</v>
      </c>
      <c r="I388" s="307" t="s">
        <v>1363</v>
      </c>
      <c r="J388" s="307"/>
    </row>
    <row r="389" spans="1:10" ht="12.9" customHeight="1">
      <c r="A389" s="307">
        <v>358</v>
      </c>
      <c r="B389" s="307">
        <v>2</v>
      </c>
      <c r="C389" s="307"/>
      <c r="D389" s="975" t="s">
        <v>1243</v>
      </c>
      <c r="E389" s="307"/>
      <c r="F389" s="306" t="s">
        <v>3606</v>
      </c>
      <c r="G389" s="306" t="s">
        <v>3606</v>
      </c>
      <c r="H389" s="307" t="s">
        <v>1362</v>
      </c>
      <c r="I389" s="307" t="s">
        <v>3542</v>
      </c>
      <c r="J389" s="307"/>
    </row>
    <row r="390" spans="1:10" ht="12.9" customHeight="1">
      <c r="A390" s="307">
        <v>359</v>
      </c>
      <c r="B390" s="307">
        <v>3</v>
      </c>
      <c r="C390" s="307"/>
      <c r="D390" s="975" t="s">
        <v>2059</v>
      </c>
      <c r="E390" s="307"/>
      <c r="F390" s="306" t="s">
        <v>3606</v>
      </c>
      <c r="G390" s="306" t="s">
        <v>3606</v>
      </c>
      <c r="H390" s="307" t="s">
        <v>1362</v>
      </c>
      <c r="I390" s="307" t="s">
        <v>3542</v>
      </c>
      <c r="J390" s="307"/>
    </row>
    <row r="391" spans="1:10" ht="12.9" customHeight="1">
      <c r="A391" s="307">
        <v>360</v>
      </c>
      <c r="B391" s="307">
        <v>4</v>
      </c>
      <c r="C391" s="307"/>
      <c r="D391" s="975" t="s">
        <v>1244</v>
      </c>
      <c r="E391" s="307"/>
      <c r="F391" s="306" t="s">
        <v>3607</v>
      </c>
      <c r="G391" s="306" t="s">
        <v>3607</v>
      </c>
      <c r="H391" s="307" t="s">
        <v>1362</v>
      </c>
      <c r="I391" s="307" t="s">
        <v>3542</v>
      </c>
      <c r="J391" s="307"/>
    </row>
    <row r="392" spans="1:10" ht="12.9" customHeight="1">
      <c r="A392" s="307">
        <v>361</v>
      </c>
      <c r="B392" s="307">
        <v>5</v>
      </c>
      <c r="C392" s="307"/>
      <c r="D392" s="975" t="s">
        <v>1246</v>
      </c>
      <c r="E392" s="307"/>
      <c r="F392" s="306" t="s">
        <v>3609</v>
      </c>
      <c r="G392" s="306" t="s">
        <v>3609</v>
      </c>
      <c r="H392" s="307" t="s">
        <v>1362</v>
      </c>
      <c r="I392" s="307" t="s">
        <v>3542</v>
      </c>
      <c r="J392" s="307"/>
    </row>
    <row r="393" spans="1:10" ht="12.9" customHeight="1">
      <c r="A393" s="307">
        <v>362</v>
      </c>
      <c r="B393" s="307">
        <v>6</v>
      </c>
      <c r="C393" s="307"/>
      <c r="D393" s="975" t="s">
        <v>2077</v>
      </c>
      <c r="E393" s="307"/>
      <c r="F393" s="306" t="s">
        <v>3609</v>
      </c>
      <c r="G393" s="306" t="s">
        <v>3609</v>
      </c>
      <c r="H393" s="307" t="s">
        <v>1362</v>
      </c>
      <c r="I393" s="307" t="s">
        <v>1363</v>
      </c>
      <c r="J393" s="307"/>
    </row>
    <row r="394" spans="1:10" ht="12.9" customHeight="1">
      <c r="A394" s="307">
        <v>363</v>
      </c>
      <c r="B394" s="307">
        <v>7</v>
      </c>
      <c r="C394" s="307"/>
      <c r="D394" s="975" t="s">
        <v>1247</v>
      </c>
      <c r="E394" s="307"/>
      <c r="F394" s="306" t="s">
        <v>3612</v>
      </c>
      <c r="G394" s="306" t="s">
        <v>3612</v>
      </c>
      <c r="H394" s="307" t="s">
        <v>1362</v>
      </c>
      <c r="I394" s="307" t="s">
        <v>3542</v>
      </c>
      <c r="J394" s="307"/>
    </row>
    <row r="395" spans="1:10" ht="12.9" customHeight="1">
      <c r="A395" s="307">
        <v>364</v>
      </c>
      <c r="B395" s="307">
        <v>8</v>
      </c>
      <c r="C395" s="307"/>
      <c r="D395" s="975" t="s">
        <v>1268</v>
      </c>
      <c r="E395" s="307"/>
      <c r="F395" s="306" t="s">
        <v>3612</v>
      </c>
      <c r="G395" s="306" t="s">
        <v>3612</v>
      </c>
      <c r="H395" s="307" t="s">
        <v>1362</v>
      </c>
      <c r="I395" s="307" t="s">
        <v>1363</v>
      </c>
      <c r="J395" s="307"/>
    </row>
    <row r="396" spans="1:10" ht="12.9" customHeight="1">
      <c r="A396" s="307">
        <v>365</v>
      </c>
      <c r="B396" s="307">
        <v>9</v>
      </c>
      <c r="C396" s="307"/>
      <c r="D396" s="975" t="s">
        <v>2075</v>
      </c>
      <c r="E396" s="307"/>
      <c r="F396" s="306" t="s">
        <v>3615</v>
      </c>
      <c r="G396" s="306" t="s">
        <v>3615</v>
      </c>
      <c r="H396" s="307" t="s">
        <v>1362</v>
      </c>
      <c r="I396" s="307" t="s">
        <v>1363</v>
      </c>
      <c r="J396" s="307"/>
    </row>
    <row r="397" spans="1:10" ht="12.9" customHeight="1">
      <c r="A397" s="307">
        <v>366</v>
      </c>
      <c r="B397" s="307">
        <v>10</v>
      </c>
      <c r="C397" s="307"/>
      <c r="D397" s="975" t="s">
        <v>1263</v>
      </c>
      <c r="E397" s="307"/>
      <c r="F397" s="306" t="s">
        <v>3615</v>
      </c>
      <c r="G397" s="306" t="s">
        <v>3615</v>
      </c>
      <c r="H397" s="307" t="s">
        <v>1362</v>
      </c>
      <c r="I397" s="307" t="s">
        <v>1363</v>
      </c>
      <c r="J397" s="307"/>
    </row>
    <row r="398" spans="1:10" ht="12.9" customHeight="1">
      <c r="A398" s="307">
        <v>367</v>
      </c>
      <c r="B398" s="307">
        <v>11</v>
      </c>
      <c r="C398" s="307"/>
      <c r="D398" s="975" t="s">
        <v>2062</v>
      </c>
      <c r="E398" s="307"/>
      <c r="F398" s="306" t="s">
        <v>3615</v>
      </c>
      <c r="G398" s="306" t="s">
        <v>3615</v>
      </c>
      <c r="H398" s="307" t="s">
        <v>1362</v>
      </c>
      <c r="I398" s="307" t="s">
        <v>3542</v>
      </c>
      <c r="J398" s="307"/>
    </row>
    <row r="399" spans="1:10" ht="12.9" customHeight="1">
      <c r="A399" s="307">
        <v>368</v>
      </c>
      <c r="B399" s="307">
        <v>12</v>
      </c>
      <c r="C399" s="307"/>
      <c r="D399" s="975" t="s">
        <v>1260</v>
      </c>
      <c r="E399" s="307"/>
      <c r="F399" s="306" t="s">
        <v>2534</v>
      </c>
      <c r="G399" s="306" t="s">
        <v>2534</v>
      </c>
      <c r="H399" s="307" t="s">
        <v>1362</v>
      </c>
      <c r="I399" s="307" t="s">
        <v>1363</v>
      </c>
      <c r="J399" s="307"/>
    </row>
    <row r="400" spans="1:10" ht="12.9" customHeight="1">
      <c r="A400" s="307">
        <v>369</v>
      </c>
      <c r="B400" s="307">
        <v>13</v>
      </c>
      <c r="C400" s="307"/>
      <c r="D400" s="975" t="s">
        <v>1261</v>
      </c>
      <c r="E400" s="307"/>
      <c r="F400" s="306" t="s">
        <v>3620</v>
      </c>
      <c r="G400" s="306" t="s">
        <v>3620</v>
      </c>
      <c r="H400" s="307" t="s">
        <v>1362</v>
      </c>
      <c r="I400" s="307" t="s">
        <v>1363</v>
      </c>
      <c r="J400" s="307"/>
    </row>
    <row r="401" spans="1:10" ht="12.9" customHeight="1">
      <c r="A401" s="307">
        <v>370</v>
      </c>
      <c r="B401" s="307">
        <v>14</v>
      </c>
      <c r="C401" s="307"/>
      <c r="D401" s="975" t="s">
        <v>1251</v>
      </c>
      <c r="E401" s="307"/>
      <c r="F401" s="306" t="s">
        <v>3625</v>
      </c>
      <c r="G401" s="306" t="s">
        <v>3625</v>
      </c>
      <c r="H401" s="307" t="s">
        <v>1362</v>
      </c>
      <c r="I401" s="307" t="s">
        <v>1363</v>
      </c>
      <c r="J401" s="307"/>
    </row>
    <row r="402" spans="1:10" ht="12.9" customHeight="1">
      <c r="A402" s="307">
        <v>371</v>
      </c>
      <c r="B402" s="307">
        <v>15</v>
      </c>
      <c r="C402" s="307"/>
      <c r="D402" s="975" t="s">
        <v>1262</v>
      </c>
      <c r="E402" s="307"/>
      <c r="F402" s="306" t="s">
        <v>3629</v>
      </c>
      <c r="G402" s="306" t="s">
        <v>3629</v>
      </c>
      <c r="H402" s="307" t="s">
        <v>1362</v>
      </c>
      <c r="I402" s="307" t="s">
        <v>1363</v>
      </c>
      <c r="J402" s="307"/>
    </row>
    <row r="403" spans="1:10" ht="12.9" customHeight="1">
      <c r="A403" s="307">
        <v>372</v>
      </c>
      <c r="B403" s="307">
        <v>16</v>
      </c>
      <c r="C403" s="307"/>
      <c r="D403" s="975" t="s">
        <v>2090</v>
      </c>
      <c r="E403" s="307"/>
      <c r="F403" s="306" t="s">
        <v>3629</v>
      </c>
      <c r="G403" s="306" t="s">
        <v>3629</v>
      </c>
      <c r="H403" s="307" t="s">
        <v>1362</v>
      </c>
      <c r="I403" s="307" t="s">
        <v>1363</v>
      </c>
      <c r="J403" s="307"/>
    </row>
    <row r="404" spans="1:10" ht="12.9" customHeight="1">
      <c r="A404" s="307">
        <v>373</v>
      </c>
      <c r="B404" s="307">
        <v>17</v>
      </c>
      <c r="C404" s="307"/>
      <c r="D404" s="975" t="s">
        <v>2092</v>
      </c>
      <c r="E404" s="307"/>
      <c r="F404" s="306" t="s">
        <v>3629</v>
      </c>
      <c r="G404" s="306" t="s">
        <v>3629</v>
      </c>
      <c r="H404" s="307" t="s">
        <v>1362</v>
      </c>
      <c r="I404" s="307" t="s">
        <v>1363</v>
      </c>
      <c r="J404" s="307"/>
    </row>
    <row r="405" spans="1:10" ht="12.9" customHeight="1">
      <c r="A405" s="307">
        <v>374</v>
      </c>
      <c r="B405" s="307">
        <v>18</v>
      </c>
      <c r="C405" s="307"/>
      <c r="D405" s="975" t="s">
        <v>1267</v>
      </c>
      <c r="E405" s="307"/>
      <c r="F405" s="306" t="s">
        <v>3632</v>
      </c>
      <c r="G405" s="306" t="s">
        <v>3632</v>
      </c>
      <c r="H405" s="307" t="s">
        <v>1362</v>
      </c>
      <c r="I405" s="307" t="s">
        <v>1363</v>
      </c>
      <c r="J405" s="307"/>
    </row>
    <row r="406" spans="1:10" ht="12.9" customHeight="1">
      <c r="A406" s="307">
        <v>375</v>
      </c>
      <c r="B406" s="307">
        <v>19</v>
      </c>
      <c r="C406" s="307"/>
      <c r="D406" s="975" t="s">
        <v>1265</v>
      </c>
      <c r="E406" s="307"/>
      <c r="F406" s="306" t="s">
        <v>3634</v>
      </c>
      <c r="G406" s="306" t="s">
        <v>3634</v>
      </c>
      <c r="H406" s="307" t="s">
        <v>1362</v>
      </c>
      <c r="I406" s="307" t="s">
        <v>1363</v>
      </c>
      <c r="J406" s="307"/>
    </row>
    <row r="407" spans="1:10" ht="12.9" customHeight="1">
      <c r="A407" s="307">
        <v>376</v>
      </c>
      <c r="B407" s="307">
        <v>20</v>
      </c>
      <c r="C407" s="307"/>
      <c r="D407" s="975" t="s">
        <v>1245</v>
      </c>
      <c r="E407" s="307"/>
      <c r="F407" s="306" t="s">
        <v>3634</v>
      </c>
      <c r="G407" s="306" t="s">
        <v>3634</v>
      </c>
      <c r="H407" s="307" t="s">
        <v>1362</v>
      </c>
      <c r="I407" s="307" t="s">
        <v>3542</v>
      </c>
      <c r="J407" s="307"/>
    </row>
    <row r="408" spans="1:10" ht="12.9" customHeight="1">
      <c r="A408" s="307">
        <v>377</v>
      </c>
      <c r="B408" s="307">
        <v>21</v>
      </c>
      <c r="C408" s="307"/>
      <c r="D408" s="975" t="s">
        <v>1248</v>
      </c>
      <c r="E408" s="307"/>
      <c r="F408" s="306" t="s">
        <v>3635</v>
      </c>
      <c r="G408" s="306" t="s">
        <v>3635</v>
      </c>
      <c r="H408" s="307" t="s">
        <v>1362</v>
      </c>
      <c r="I408" s="307" t="s">
        <v>3542</v>
      </c>
      <c r="J408" s="307"/>
    </row>
    <row r="409" spans="1:10" ht="12.9" customHeight="1">
      <c r="A409" s="307">
        <v>378</v>
      </c>
      <c r="B409" s="307">
        <v>22</v>
      </c>
      <c r="C409" s="307"/>
      <c r="D409" s="975" t="s">
        <v>1264</v>
      </c>
      <c r="E409" s="307"/>
      <c r="F409" s="306" t="s">
        <v>3635</v>
      </c>
      <c r="G409" s="306" t="s">
        <v>3635</v>
      </c>
      <c r="H409" s="307" t="s">
        <v>1362</v>
      </c>
      <c r="I409" s="307" t="s">
        <v>1363</v>
      </c>
      <c r="J409" s="307"/>
    </row>
    <row r="410" spans="1:10" ht="12.9" customHeight="1">
      <c r="A410" s="307">
        <v>379</v>
      </c>
      <c r="B410" s="307">
        <v>23</v>
      </c>
      <c r="C410" s="307"/>
      <c r="D410" s="975" t="s">
        <v>1259</v>
      </c>
      <c r="E410" s="307"/>
      <c r="F410" s="306" t="s">
        <v>3635</v>
      </c>
      <c r="G410" s="306" t="s">
        <v>3635</v>
      </c>
      <c r="H410" s="307" t="s">
        <v>1362</v>
      </c>
      <c r="I410" s="307" t="s">
        <v>1363</v>
      </c>
      <c r="J410" s="307"/>
    </row>
    <row r="411" spans="1:10" ht="12.9" customHeight="1">
      <c r="A411" s="307">
        <v>380</v>
      </c>
      <c r="B411" s="307">
        <v>24</v>
      </c>
      <c r="C411" s="307"/>
      <c r="D411" s="975" t="s">
        <v>1258</v>
      </c>
      <c r="E411" s="307"/>
      <c r="F411" s="306" t="s">
        <v>3637</v>
      </c>
      <c r="G411" s="306" t="s">
        <v>3637</v>
      </c>
      <c r="H411" s="307" t="s">
        <v>1362</v>
      </c>
      <c r="I411" s="307" t="s">
        <v>1363</v>
      </c>
      <c r="J411" s="307"/>
    </row>
    <row r="412" spans="1:10" ht="12.9" customHeight="1">
      <c r="A412" s="307">
        <v>381</v>
      </c>
      <c r="B412" s="307">
        <v>25</v>
      </c>
      <c r="C412" s="307"/>
      <c r="D412" s="975" t="s">
        <v>2063</v>
      </c>
      <c r="E412" s="307"/>
      <c r="F412" s="306" t="s">
        <v>3637</v>
      </c>
      <c r="G412" s="306" t="s">
        <v>3637</v>
      </c>
      <c r="H412" s="307" t="s">
        <v>1362</v>
      </c>
      <c r="I412" s="307" t="s">
        <v>3542</v>
      </c>
      <c r="J412" s="307"/>
    </row>
    <row r="413" spans="1:10" ht="12.9" customHeight="1">
      <c r="A413" s="307">
        <v>382</v>
      </c>
      <c r="B413" s="307">
        <v>26</v>
      </c>
      <c r="C413" s="307"/>
      <c r="D413" s="975" t="s">
        <v>1242</v>
      </c>
      <c r="E413" s="307"/>
      <c r="F413" s="306" t="s">
        <v>3691</v>
      </c>
      <c r="G413" s="306" t="s">
        <v>3691</v>
      </c>
      <c r="H413" s="307" t="s">
        <v>1362</v>
      </c>
      <c r="I413" s="307" t="s">
        <v>3542</v>
      </c>
      <c r="J413" s="307"/>
    </row>
    <row r="414" spans="1:10" ht="12.9" customHeight="1">
      <c r="A414" s="307">
        <v>383</v>
      </c>
      <c r="B414" s="307">
        <v>27</v>
      </c>
      <c r="C414" s="307"/>
      <c r="D414" s="975" t="s">
        <v>2051</v>
      </c>
      <c r="E414" s="307"/>
      <c r="F414" s="306" t="s">
        <v>3691</v>
      </c>
      <c r="G414" s="306" t="s">
        <v>3691</v>
      </c>
      <c r="H414" s="307" t="s">
        <v>1362</v>
      </c>
      <c r="I414" s="307" t="s">
        <v>3542</v>
      </c>
      <c r="J414" s="307"/>
    </row>
    <row r="415" spans="1:10" ht="12.9" customHeight="1">
      <c r="A415" s="307">
        <v>384</v>
      </c>
      <c r="B415" s="307">
        <v>28</v>
      </c>
      <c r="C415" s="307"/>
      <c r="D415" s="975" t="s">
        <v>2049</v>
      </c>
      <c r="E415" s="307"/>
      <c r="F415" s="306" t="s">
        <v>3691</v>
      </c>
      <c r="G415" s="306" t="s">
        <v>3691</v>
      </c>
      <c r="H415" s="307" t="s">
        <v>1362</v>
      </c>
      <c r="I415" s="307" t="s">
        <v>3542</v>
      </c>
      <c r="J415" s="307"/>
    </row>
    <row r="416" spans="1:10" ht="12.9" customHeight="1">
      <c r="A416" s="307">
        <v>385</v>
      </c>
      <c r="B416" s="307">
        <v>29</v>
      </c>
      <c r="C416" s="307"/>
      <c r="D416" s="975" t="s">
        <v>2050</v>
      </c>
      <c r="E416" s="307"/>
      <c r="F416" s="306" t="s">
        <v>3691</v>
      </c>
      <c r="G416" s="306" t="s">
        <v>3691</v>
      </c>
      <c r="H416" s="307" t="s">
        <v>1362</v>
      </c>
      <c r="I416" s="307" t="s">
        <v>3542</v>
      </c>
      <c r="J416" s="307"/>
    </row>
    <row r="417" spans="1:10" ht="12.9" customHeight="1">
      <c r="A417" s="307">
        <v>386</v>
      </c>
      <c r="B417" s="307">
        <v>30</v>
      </c>
      <c r="C417" s="307"/>
      <c r="D417" s="975" t="s">
        <v>2056</v>
      </c>
      <c r="E417" s="307"/>
      <c r="F417" s="306" t="s">
        <v>3691</v>
      </c>
      <c r="G417" s="306" t="s">
        <v>3691</v>
      </c>
      <c r="H417" s="307" t="s">
        <v>1362</v>
      </c>
      <c r="I417" s="307" t="s">
        <v>3542</v>
      </c>
      <c r="J417" s="307"/>
    </row>
    <row r="418" spans="1:10" ht="12.9" customHeight="1">
      <c r="A418" s="307">
        <v>387</v>
      </c>
      <c r="B418" s="307">
        <v>31</v>
      </c>
      <c r="C418" s="307"/>
      <c r="D418" s="975" t="s">
        <v>2041</v>
      </c>
      <c r="E418" s="307"/>
      <c r="F418" s="306" t="s">
        <v>3694</v>
      </c>
      <c r="G418" s="306" t="s">
        <v>3694</v>
      </c>
      <c r="H418" s="307" t="s">
        <v>1362</v>
      </c>
      <c r="I418" s="307" t="s">
        <v>3542</v>
      </c>
      <c r="J418" s="307"/>
    </row>
  </sheetData>
  <autoFilter ref="D4:D332" xr:uid="{00000000-0001-0000-0D00-000000000000}"/>
  <mergeCells count="10">
    <mergeCell ref="A4:A5"/>
    <mergeCell ref="B4:B5"/>
    <mergeCell ref="C4:C5"/>
    <mergeCell ref="D4:D5"/>
    <mergeCell ref="E4:E5"/>
    <mergeCell ref="F4:F5"/>
    <mergeCell ref="G4:G5"/>
    <mergeCell ref="H4:H5"/>
    <mergeCell ref="I4:I5"/>
    <mergeCell ref="J4:J5"/>
  </mergeCells>
  <phoneticPr fontId="142" type="noConversion"/>
  <conditionalFormatting sqref="D1:D5">
    <cfRule type="duplicateValues" dxfId="3697" priority="1301" stopIfTrue="1"/>
  </conditionalFormatting>
  <conditionalFormatting sqref="D1:D144 D151:D162 D168:D262 D292 D303:D386 D388:D1048576">
    <cfRule type="duplicateValues" dxfId="3696" priority="3920"/>
  </conditionalFormatting>
  <conditionalFormatting sqref="D7">
    <cfRule type="duplicateValues" dxfId="3695" priority="1268" stopIfTrue="1"/>
    <cfRule type="duplicateValues" dxfId="3694" priority="1249" stopIfTrue="1"/>
    <cfRule type="duplicateValues" dxfId="3693" priority="1250" stopIfTrue="1"/>
    <cfRule type="duplicateValues" dxfId="3692" priority="1251" stopIfTrue="1"/>
    <cfRule type="duplicateValues" dxfId="3691" priority="1252" stopIfTrue="1"/>
    <cfRule type="duplicateValues" dxfId="3690" priority="1245" stopIfTrue="1"/>
    <cfRule type="duplicateValues" dxfId="3689" priority="1246" stopIfTrue="1"/>
    <cfRule type="duplicateValues" dxfId="3688" priority="1253" stopIfTrue="1"/>
    <cfRule type="duplicateValues" dxfId="3687" priority="1247" stopIfTrue="1"/>
    <cfRule type="duplicateValues" dxfId="3686" priority="1248" stopIfTrue="1"/>
    <cfRule type="duplicateValues" dxfId="3685" priority="1272" stopIfTrue="1"/>
    <cfRule type="duplicateValues" dxfId="3684" priority="1271" stopIfTrue="1"/>
    <cfRule type="duplicateValues" dxfId="3683" priority="1270" stopIfTrue="1"/>
    <cfRule type="duplicateValues" dxfId="3682" priority="1269" stopIfTrue="1"/>
  </conditionalFormatting>
  <conditionalFormatting sqref="D8">
    <cfRule type="duplicateValues" dxfId="3681" priority="1255" stopIfTrue="1"/>
    <cfRule type="duplicateValues" dxfId="3680" priority="1267" stopIfTrue="1"/>
    <cfRule type="duplicateValues" dxfId="3679" priority="1266" stopIfTrue="1"/>
    <cfRule type="duplicateValues" dxfId="3678" priority="1265" stopIfTrue="1"/>
    <cfRule type="duplicateValues" dxfId="3677" priority="1254" stopIfTrue="1"/>
    <cfRule type="duplicateValues" dxfId="3676" priority="1258" stopIfTrue="1"/>
    <cfRule type="duplicateValues" dxfId="3675" priority="1259" stopIfTrue="1"/>
    <cfRule type="duplicateValues" dxfId="3674" priority="1257" stopIfTrue="1"/>
    <cfRule type="duplicateValues" dxfId="3673" priority="1256" stopIfTrue="1"/>
  </conditionalFormatting>
  <conditionalFormatting sqref="D9">
    <cfRule type="duplicateValues" dxfId="3672" priority="1240" stopIfTrue="1"/>
    <cfRule type="duplicateValues" dxfId="3671" priority="1242" stopIfTrue="1"/>
    <cfRule type="duplicateValues" dxfId="3670" priority="1243" stopIfTrue="1"/>
    <cfRule type="duplicateValues" dxfId="3669" priority="1244" stopIfTrue="1"/>
    <cfRule type="duplicateValues" dxfId="3668" priority="1264" stopIfTrue="1"/>
    <cfRule type="duplicateValues" dxfId="3667" priority="1298" stopIfTrue="1"/>
    <cfRule type="duplicateValues" dxfId="3666" priority="1241" stopIfTrue="1"/>
    <cfRule type="duplicateValues" dxfId="3665" priority="1262" stopIfTrue="1"/>
    <cfRule type="duplicateValues" dxfId="3664" priority="1261" stopIfTrue="1"/>
    <cfRule type="duplicateValues" dxfId="3663" priority="1260" stopIfTrue="1"/>
    <cfRule type="duplicateValues" dxfId="3662" priority="1237" stopIfTrue="1"/>
    <cfRule type="duplicateValues" dxfId="3661" priority="1263" stopIfTrue="1"/>
    <cfRule type="duplicateValues" dxfId="3660" priority="1238" stopIfTrue="1"/>
    <cfRule type="duplicateValues" dxfId="3659" priority="1239" stopIfTrue="1"/>
    <cfRule type="duplicateValues" dxfId="3658" priority="1236" stopIfTrue="1"/>
    <cfRule type="duplicateValues" dxfId="3657" priority="1235" stopIfTrue="1"/>
    <cfRule type="duplicateValues" dxfId="3656" priority="1234" stopIfTrue="1"/>
  </conditionalFormatting>
  <conditionalFormatting sqref="D10">
    <cfRule type="duplicateValues" dxfId="3655" priority="1296" stopIfTrue="1"/>
    <cfRule type="duplicateValues" dxfId="3654" priority="1297" stopIfTrue="1"/>
    <cfRule type="duplicateValues" dxfId="3653" priority="1217" stopIfTrue="1"/>
    <cfRule type="duplicateValues" dxfId="3652" priority="1230" stopIfTrue="1"/>
    <cfRule type="duplicateValues" dxfId="3651" priority="1229" stopIfTrue="1"/>
    <cfRule type="duplicateValues" dxfId="3650" priority="1228" stopIfTrue="1"/>
    <cfRule type="duplicateValues" dxfId="3649" priority="1227" stopIfTrue="1"/>
    <cfRule type="duplicateValues" dxfId="3648" priority="1226" stopIfTrue="1"/>
    <cfRule type="duplicateValues" dxfId="3647" priority="1225" stopIfTrue="1"/>
    <cfRule type="duplicateValues" dxfId="3646" priority="1224" stopIfTrue="1"/>
    <cfRule type="duplicateValues" dxfId="3645" priority="1223" stopIfTrue="1"/>
    <cfRule type="duplicateValues" dxfId="3644" priority="1222" stopIfTrue="1"/>
    <cfRule type="duplicateValues" dxfId="3643" priority="1221" stopIfTrue="1"/>
    <cfRule type="duplicateValues" dxfId="3642" priority="1220" stopIfTrue="1"/>
    <cfRule type="duplicateValues" dxfId="3641" priority="1219" stopIfTrue="1"/>
    <cfRule type="duplicateValues" dxfId="3640" priority="1218" stopIfTrue="1"/>
    <cfRule type="duplicateValues" dxfId="3639" priority="1216" stopIfTrue="1"/>
    <cfRule type="duplicateValues" dxfId="3638" priority="1215" stopIfTrue="1"/>
    <cfRule type="duplicateValues" dxfId="3637" priority="1214" stopIfTrue="1"/>
  </conditionalFormatting>
  <conditionalFormatting sqref="D11:D12">
    <cfRule type="duplicateValues" dxfId="3636" priority="1199" stopIfTrue="1"/>
    <cfRule type="duplicateValues" dxfId="3635" priority="1200" stopIfTrue="1"/>
    <cfRule type="duplicateValues" dxfId="3634" priority="1201" stopIfTrue="1"/>
    <cfRule type="duplicateValues" dxfId="3633" priority="1203" stopIfTrue="1"/>
    <cfRule type="duplicateValues" dxfId="3632" priority="1204" stopIfTrue="1"/>
    <cfRule type="duplicateValues" dxfId="3631" priority="1205" stopIfTrue="1"/>
    <cfRule type="duplicateValues" dxfId="3630" priority="1206" stopIfTrue="1"/>
    <cfRule type="duplicateValues" dxfId="3629" priority="1202" stopIfTrue="1"/>
    <cfRule type="duplicateValues" dxfId="3628" priority="1207" stopIfTrue="1"/>
    <cfRule type="duplicateValues" dxfId="3627" priority="1208" stopIfTrue="1"/>
    <cfRule type="duplicateValues" dxfId="3626" priority="1209" stopIfTrue="1"/>
    <cfRule type="duplicateValues" dxfId="3625" priority="1210" stopIfTrue="1"/>
    <cfRule type="duplicateValues" dxfId="3624" priority="1211" stopIfTrue="1"/>
    <cfRule type="duplicateValues" dxfId="3623" priority="1195" stopIfTrue="1"/>
    <cfRule type="duplicateValues" dxfId="3622" priority="1196" stopIfTrue="1"/>
    <cfRule type="duplicateValues" dxfId="3621" priority="1197" stopIfTrue="1"/>
    <cfRule type="duplicateValues" dxfId="3620" priority="1198" stopIfTrue="1"/>
    <cfRule type="duplicateValues" dxfId="3619" priority="1213" stopIfTrue="1"/>
    <cfRule type="duplicateValues" dxfId="3618" priority="1212" stopIfTrue="1"/>
  </conditionalFormatting>
  <conditionalFormatting sqref="D13:D15">
    <cfRule type="duplicateValues" dxfId="3617" priority="1192" stopIfTrue="1"/>
    <cfRule type="duplicateValues" dxfId="3616" priority="1191" stopIfTrue="1"/>
    <cfRule type="duplicateValues" dxfId="3615" priority="1190" stopIfTrue="1"/>
    <cfRule type="duplicateValues" dxfId="3614" priority="1189" stopIfTrue="1"/>
    <cfRule type="duplicateValues" dxfId="3613" priority="1188" stopIfTrue="1"/>
    <cfRule type="duplicateValues" dxfId="3612" priority="1187" stopIfTrue="1"/>
    <cfRule type="duplicateValues" dxfId="3611" priority="1186" stopIfTrue="1"/>
    <cfRule type="duplicateValues" dxfId="3610" priority="1185" stopIfTrue="1"/>
    <cfRule type="duplicateValues" dxfId="3609" priority="1184" stopIfTrue="1"/>
    <cfRule type="duplicateValues" dxfId="3608" priority="1183" stopIfTrue="1"/>
    <cfRule type="duplicateValues" dxfId="3607" priority="1182" stopIfTrue="1"/>
    <cfRule type="duplicateValues" dxfId="3606" priority="1181" stopIfTrue="1"/>
    <cfRule type="duplicateValues" dxfId="3605" priority="1180" stopIfTrue="1"/>
    <cfRule type="duplicateValues" dxfId="3604" priority="1179" stopIfTrue="1"/>
    <cfRule type="duplicateValues" dxfId="3603" priority="1178" stopIfTrue="1"/>
    <cfRule type="duplicateValues" dxfId="3602" priority="1177" stopIfTrue="1"/>
    <cfRule type="duplicateValues" dxfId="3601" priority="1176" stopIfTrue="1"/>
    <cfRule type="duplicateValues" dxfId="3600" priority="1194" stopIfTrue="1"/>
    <cfRule type="duplicateValues" dxfId="3599" priority="1193" stopIfTrue="1"/>
  </conditionalFormatting>
  <conditionalFormatting sqref="D16">
    <cfRule type="duplicateValues" dxfId="3598" priority="1164" stopIfTrue="1"/>
    <cfRule type="duplicateValues" dxfId="3597" priority="1173" stopIfTrue="1"/>
    <cfRule type="duplicateValues" dxfId="3596" priority="1172" stopIfTrue="1"/>
    <cfRule type="duplicateValues" dxfId="3595" priority="1171" stopIfTrue="1"/>
    <cfRule type="duplicateValues" dxfId="3594" priority="1170" stopIfTrue="1"/>
    <cfRule type="duplicateValues" dxfId="3593" priority="1169" stopIfTrue="1"/>
    <cfRule type="duplicateValues" dxfId="3592" priority="1168" stopIfTrue="1"/>
    <cfRule type="duplicateValues" dxfId="3591" priority="1167" stopIfTrue="1"/>
    <cfRule type="duplicateValues" dxfId="3590" priority="1166" stopIfTrue="1"/>
    <cfRule type="duplicateValues" dxfId="3589" priority="1174" stopIfTrue="1"/>
    <cfRule type="duplicateValues" dxfId="3588" priority="1165" stopIfTrue="1"/>
    <cfRule type="duplicateValues" dxfId="3587" priority="1157" stopIfTrue="1"/>
    <cfRule type="duplicateValues" dxfId="3586" priority="1163" stopIfTrue="1"/>
    <cfRule type="duplicateValues" dxfId="3585" priority="1162" stopIfTrue="1"/>
    <cfRule type="duplicateValues" dxfId="3584" priority="1161" stopIfTrue="1"/>
    <cfRule type="duplicateValues" dxfId="3583" priority="1160" stopIfTrue="1"/>
    <cfRule type="duplicateValues" dxfId="3582" priority="1159" stopIfTrue="1"/>
    <cfRule type="duplicateValues" dxfId="3581" priority="1175" stopIfTrue="1"/>
    <cfRule type="duplicateValues" dxfId="3580" priority="1158" stopIfTrue="1"/>
  </conditionalFormatting>
  <conditionalFormatting sqref="D17">
    <cfRule type="duplicateValues" dxfId="3579" priority="1151" stopIfTrue="1"/>
    <cfRule type="duplicateValues" dxfId="3578" priority="1150" stopIfTrue="1"/>
    <cfRule type="duplicateValues" dxfId="3577" priority="1149" stopIfTrue="1"/>
    <cfRule type="duplicateValues" dxfId="3576" priority="1148" stopIfTrue="1"/>
    <cfRule type="duplicateValues" dxfId="3575" priority="1147" stopIfTrue="1"/>
    <cfRule type="duplicateValues" dxfId="3574" priority="1146" stopIfTrue="1"/>
    <cfRule type="duplicateValues" dxfId="3573" priority="1145" stopIfTrue="1"/>
    <cfRule type="duplicateValues" dxfId="3572" priority="1144" stopIfTrue="1"/>
    <cfRule type="duplicateValues" dxfId="3571" priority="1142" stopIfTrue="1"/>
    <cfRule type="duplicateValues" dxfId="3570" priority="1141" stopIfTrue="1"/>
    <cfRule type="duplicateValues" dxfId="3569" priority="1140" stopIfTrue="1"/>
    <cfRule type="duplicateValues" dxfId="3568" priority="1139" stopIfTrue="1"/>
    <cfRule type="duplicateValues" dxfId="3567" priority="1154" stopIfTrue="1"/>
    <cfRule type="duplicateValues" dxfId="3566" priority="1138" stopIfTrue="1"/>
    <cfRule type="duplicateValues" dxfId="3565" priority="1143" stopIfTrue="1"/>
    <cfRule type="duplicateValues" dxfId="3564" priority="1153" stopIfTrue="1"/>
    <cfRule type="duplicateValues" dxfId="3563" priority="1152" stopIfTrue="1"/>
    <cfRule type="duplicateValues" dxfId="3562" priority="1156" stopIfTrue="1"/>
    <cfRule type="duplicateValues" dxfId="3561" priority="1155" stopIfTrue="1"/>
  </conditionalFormatting>
  <conditionalFormatting sqref="D18">
    <cfRule type="duplicateValues" dxfId="3560" priority="1136" stopIfTrue="1"/>
    <cfRule type="duplicateValues" dxfId="3559" priority="1137" stopIfTrue="1"/>
    <cfRule type="duplicateValues" dxfId="3558" priority="1129" stopIfTrue="1"/>
    <cfRule type="duplicateValues" dxfId="3557" priority="1135" stopIfTrue="1"/>
    <cfRule type="duplicateValues" dxfId="3556" priority="1134" stopIfTrue="1"/>
    <cfRule type="duplicateValues" dxfId="3555" priority="1133" stopIfTrue="1"/>
    <cfRule type="duplicateValues" dxfId="3554" priority="1132" stopIfTrue="1"/>
    <cfRule type="duplicateValues" dxfId="3553" priority="1131" stopIfTrue="1"/>
    <cfRule type="duplicateValues" dxfId="3552" priority="1130" stopIfTrue="1"/>
    <cfRule type="duplicateValues" dxfId="3551" priority="1128" stopIfTrue="1"/>
    <cfRule type="duplicateValues" dxfId="3550" priority="1127" stopIfTrue="1"/>
    <cfRule type="duplicateValues" dxfId="3549" priority="1126" stopIfTrue="1"/>
    <cfRule type="duplicateValues" dxfId="3548" priority="1125" stopIfTrue="1"/>
    <cfRule type="duplicateValues" dxfId="3547" priority="1124" stopIfTrue="1"/>
    <cfRule type="duplicateValues" dxfId="3546" priority="1123" stopIfTrue="1"/>
    <cfRule type="duplicateValues" dxfId="3545" priority="1122" stopIfTrue="1"/>
    <cfRule type="duplicateValues" dxfId="3544" priority="1121" stopIfTrue="1"/>
    <cfRule type="duplicateValues" dxfId="3543" priority="1120" stopIfTrue="1"/>
    <cfRule type="duplicateValues" dxfId="3542" priority="1119" stopIfTrue="1"/>
  </conditionalFormatting>
  <conditionalFormatting sqref="D19">
    <cfRule type="duplicateValues" dxfId="3541" priority="1118" stopIfTrue="1"/>
    <cfRule type="duplicateValues" dxfId="3540" priority="1117" stopIfTrue="1"/>
    <cfRule type="duplicateValues" dxfId="3539" priority="1116" stopIfTrue="1"/>
    <cfRule type="duplicateValues" dxfId="3538" priority="1115" stopIfTrue="1"/>
    <cfRule type="duplicateValues" dxfId="3537" priority="1114" stopIfTrue="1"/>
    <cfRule type="duplicateValues" dxfId="3536" priority="1113" stopIfTrue="1"/>
    <cfRule type="duplicateValues" dxfId="3535" priority="1112" stopIfTrue="1"/>
    <cfRule type="duplicateValues" dxfId="3534" priority="1111" stopIfTrue="1"/>
    <cfRule type="duplicateValues" dxfId="3533" priority="1110" stopIfTrue="1"/>
    <cfRule type="duplicateValues" dxfId="3532" priority="1109" stopIfTrue="1"/>
    <cfRule type="duplicateValues" dxfId="3531" priority="1108" stopIfTrue="1"/>
    <cfRule type="duplicateValues" dxfId="3530" priority="1107" stopIfTrue="1"/>
    <cfRule type="duplicateValues" dxfId="3529" priority="1106" stopIfTrue="1"/>
    <cfRule type="duplicateValues" dxfId="3528" priority="1105" stopIfTrue="1"/>
    <cfRule type="duplicateValues" dxfId="3527" priority="1104" stopIfTrue="1"/>
    <cfRule type="duplicateValues" dxfId="3526" priority="1103" stopIfTrue="1"/>
    <cfRule type="duplicateValues" dxfId="3525" priority="1102" stopIfTrue="1"/>
    <cfRule type="duplicateValues" dxfId="3524" priority="1101" stopIfTrue="1"/>
    <cfRule type="duplicateValues" dxfId="3523" priority="1100" stopIfTrue="1"/>
  </conditionalFormatting>
  <conditionalFormatting sqref="D20">
    <cfRule type="duplicateValues" dxfId="3522" priority="1076" stopIfTrue="1"/>
    <cfRule type="duplicateValues" dxfId="3521" priority="1075" stopIfTrue="1"/>
    <cfRule type="duplicateValues" dxfId="3520" priority="1074" stopIfTrue="1"/>
    <cfRule type="duplicateValues" dxfId="3519" priority="1073" stopIfTrue="1"/>
    <cfRule type="duplicateValues" dxfId="3518" priority="1072" stopIfTrue="1"/>
    <cfRule type="duplicateValues" dxfId="3517" priority="1071" stopIfTrue="1"/>
    <cfRule type="duplicateValues" dxfId="3516" priority="1070" stopIfTrue="1"/>
    <cfRule type="duplicateValues" dxfId="3515" priority="1069" stopIfTrue="1"/>
    <cfRule type="duplicateValues" dxfId="3514" priority="1068" stopIfTrue="1"/>
    <cfRule type="duplicateValues" dxfId="3513" priority="1067" stopIfTrue="1"/>
    <cfRule type="duplicateValues" dxfId="3512" priority="1066" stopIfTrue="1"/>
    <cfRule type="duplicateValues" dxfId="3511" priority="1065" stopIfTrue="1"/>
    <cfRule type="duplicateValues" dxfId="3510" priority="1063" stopIfTrue="1"/>
    <cfRule type="duplicateValues" dxfId="3509" priority="1064" stopIfTrue="1"/>
    <cfRule type="duplicateValues" dxfId="3508" priority="1062" stopIfTrue="1"/>
    <cfRule type="duplicateValues" dxfId="3507" priority="1078" stopIfTrue="1"/>
    <cfRule type="duplicateValues" dxfId="3506" priority="1077" stopIfTrue="1"/>
    <cfRule type="duplicateValues" dxfId="3505" priority="1099" stopIfTrue="1"/>
    <cfRule type="duplicateValues" dxfId="3504" priority="1098" stopIfTrue="1"/>
    <cfRule type="duplicateValues" dxfId="3503" priority="1097" stopIfTrue="1"/>
    <cfRule type="duplicateValues" dxfId="3502" priority="1096" stopIfTrue="1"/>
    <cfRule type="duplicateValues" dxfId="3501" priority="1095" stopIfTrue="1"/>
    <cfRule type="duplicateValues" dxfId="3500" priority="1094" stopIfTrue="1"/>
    <cfRule type="duplicateValues" dxfId="3499" priority="1093" stopIfTrue="1"/>
    <cfRule type="duplicateValues" dxfId="3498" priority="1092" stopIfTrue="1"/>
    <cfRule type="duplicateValues" dxfId="3497" priority="1091" stopIfTrue="1"/>
    <cfRule type="duplicateValues" dxfId="3496" priority="1090" stopIfTrue="1"/>
    <cfRule type="duplicateValues" dxfId="3495" priority="1089" stopIfTrue="1"/>
    <cfRule type="duplicateValues" dxfId="3494" priority="1088" stopIfTrue="1"/>
    <cfRule type="duplicateValues" dxfId="3493" priority="1087" stopIfTrue="1"/>
    <cfRule type="duplicateValues" dxfId="3492" priority="1086" stopIfTrue="1"/>
    <cfRule type="duplicateValues" dxfId="3491" priority="1085" stopIfTrue="1"/>
    <cfRule type="duplicateValues" dxfId="3490" priority="1084" stopIfTrue="1"/>
    <cfRule type="duplicateValues" dxfId="3489" priority="1083" stopIfTrue="1"/>
    <cfRule type="duplicateValues" dxfId="3488" priority="1082" stopIfTrue="1"/>
    <cfRule type="duplicateValues" dxfId="3487" priority="1081" stopIfTrue="1"/>
    <cfRule type="duplicateValues" dxfId="3486" priority="1080" stopIfTrue="1"/>
    <cfRule type="duplicateValues" dxfId="3485" priority="1079" stopIfTrue="1"/>
  </conditionalFormatting>
  <conditionalFormatting sqref="D21">
    <cfRule type="duplicateValues" dxfId="3484" priority="1002" stopIfTrue="1"/>
    <cfRule type="duplicateValues" dxfId="3483" priority="1001" stopIfTrue="1"/>
    <cfRule type="duplicateValues" dxfId="3482" priority="1000" stopIfTrue="1"/>
    <cfRule type="duplicateValues" dxfId="3481" priority="999" stopIfTrue="1"/>
    <cfRule type="duplicateValues" dxfId="3480" priority="998" stopIfTrue="1"/>
    <cfRule type="duplicateValues" dxfId="3479" priority="997" stopIfTrue="1"/>
    <cfRule type="duplicateValues" dxfId="3478" priority="996" stopIfTrue="1"/>
    <cfRule type="duplicateValues" dxfId="3477" priority="995" stopIfTrue="1"/>
    <cfRule type="duplicateValues" dxfId="3476" priority="994" stopIfTrue="1"/>
    <cfRule type="duplicateValues" dxfId="3475" priority="993" stopIfTrue="1"/>
    <cfRule type="duplicateValues" dxfId="3474" priority="992" stopIfTrue="1"/>
    <cfRule type="duplicateValues" dxfId="3473" priority="991" stopIfTrue="1"/>
    <cfRule type="duplicateValues" dxfId="3472" priority="990" stopIfTrue="1"/>
    <cfRule type="duplicateValues" dxfId="3471" priority="989" stopIfTrue="1"/>
    <cfRule type="duplicateValues" dxfId="3470" priority="988" stopIfTrue="1"/>
    <cfRule type="duplicateValues" dxfId="3469" priority="987" stopIfTrue="1"/>
    <cfRule type="duplicateValues" dxfId="3468" priority="986" stopIfTrue="1"/>
    <cfRule type="duplicateValues" dxfId="3467" priority="1061" stopIfTrue="1"/>
    <cfRule type="duplicateValues" dxfId="3466" priority="1060" stopIfTrue="1"/>
    <cfRule type="duplicateValues" dxfId="3465" priority="1059" stopIfTrue="1"/>
    <cfRule type="duplicateValues" dxfId="3464" priority="1058" stopIfTrue="1"/>
    <cfRule type="duplicateValues" dxfId="3463" priority="1057" stopIfTrue="1"/>
    <cfRule type="duplicateValues" dxfId="3462" priority="1056" stopIfTrue="1"/>
    <cfRule type="duplicateValues" dxfId="3461" priority="1055" stopIfTrue="1"/>
    <cfRule type="duplicateValues" dxfId="3460" priority="1054" stopIfTrue="1"/>
    <cfRule type="duplicateValues" dxfId="3459" priority="1053" stopIfTrue="1"/>
    <cfRule type="duplicateValues" dxfId="3458" priority="1052" stopIfTrue="1"/>
    <cfRule type="duplicateValues" dxfId="3457" priority="1051" stopIfTrue="1"/>
    <cfRule type="duplicateValues" dxfId="3456" priority="1050" stopIfTrue="1"/>
    <cfRule type="duplicateValues" dxfId="3455" priority="1049" stopIfTrue="1"/>
    <cfRule type="duplicateValues" dxfId="3454" priority="1048" stopIfTrue="1"/>
    <cfRule type="duplicateValues" dxfId="3453" priority="1047" stopIfTrue="1"/>
    <cfRule type="duplicateValues" dxfId="3452" priority="1046" stopIfTrue="1"/>
    <cfRule type="duplicateValues" dxfId="3451" priority="1045" stopIfTrue="1"/>
    <cfRule type="duplicateValues" dxfId="3450" priority="1044" stopIfTrue="1"/>
    <cfRule type="duplicateValues" dxfId="3449" priority="1043" stopIfTrue="1"/>
    <cfRule type="duplicateValues" dxfId="3448" priority="1042" stopIfTrue="1"/>
    <cfRule type="duplicateValues" dxfId="3447" priority="1041" stopIfTrue="1"/>
    <cfRule type="duplicateValues" dxfId="3446" priority="1040" stopIfTrue="1"/>
    <cfRule type="duplicateValues" dxfId="3445" priority="1039" stopIfTrue="1"/>
    <cfRule type="duplicateValues" dxfId="3444" priority="1038" stopIfTrue="1"/>
    <cfRule type="duplicateValues" dxfId="3443" priority="1037" stopIfTrue="1"/>
    <cfRule type="duplicateValues" dxfId="3442" priority="1036" stopIfTrue="1"/>
    <cfRule type="duplicateValues" dxfId="3441" priority="1035" stopIfTrue="1"/>
    <cfRule type="duplicateValues" dxfId="3440" priority="1034" stopIfTrue="1"/>
    <cfRule type="duplicateValues" dxfId="3439" priority="1033" stopIfTrue="1"/>
    <cfRule type="duplicateValues" dxfId="3438" priority="1032" stopIfTrue="1"/>
    <cfRule type="duplicateValues" dxfId="3437" priority="1031" stopIfTrue="1"/>
    <cfRule type="duplicateValues" dxfId="3436" priority="1030" stopIfTrue="1"/>
    <cfRule type="duplicateValues" dxfId="3435" priority="1029" stopIfTrue="1"/>
    <cfRule type="duplicateValues" dxfId="3434" priority="1028" stopIfTrue="1"/>
    <cfRule type="duplicateValues" dxfId="3433" priority="1027" stopIfTrue="1"/>
    <cfRule type="duplicateValues" dxfId="3432" priority="1026" stopIfTrue="1"/>
    <cfRule type="duplicateValues" dxfId="3431" priority="1025" stopIfTrue="1"/>
    <cfRule type="duplicateValues" dxfId="3430" priority="1024" stopIfTrue="1"/>
    <cfRule type="duplicateValues" dxfId="3429" priority="1023" stopIfTrue="1"/>
    <cfRule type="duplicateValues" dxfId="3428" priority="1022" stopIfTrue="1"/>
    <cfRule type="duplicateValues" dxfId="3427" priority="1021" stopIfTrue="1"/>
    <cfRule type="duplicateValues" dxfId="3426" priority="1020" stopIfTrue="1"/>
    <cfRule type="duplicateValues" dxfId="3425" priority="1019" stopIfTrue="1"/>
    <cfRule type="duplicateValues" dxfId="3424" priority="1018" stopIfTrue="1"/>
    <cfRule type="duplicateValues" dxfId="3423" priority="1017" stopIfTrue="1"/>
    <cfRule type="duplicateValues" dxfId="3422" priority="1016" stopIfTrue="1"/>
    <cfRule type="duplicateValues" dxfId="3421" priority="1015" stopIfTrue="1"/>
    <cfRule type="duplicateValues" dxfId="3420" priority="1014" stopIfTrue="1"/>
    <cfRule type="duplicateValues" dxfId="3419" priority="1013" stopIfTrue="1"/>
    <cfRule type="duplicateValues" dxfId="3418" priority="1012" stopIfTrue="1"/>
    <cfRule type="duplicateValues" dxfId="3417" priority="1011" stopIfTrue="1"/>
    <cfRule type="duplicateValues" dxfId="3416" priority="1010" stopIfTrue="1"/>
    <cfRule type="duplicateValues" dxfId="3415" priority="1009" stopIfTrue="1"/>
    <cfRule type="duplicateValues" dxfId="3414" priority="1008" stopIfTrue="1"/>
    <cfRule type="duplicateValues" dxfId="3413" priority="1007" stopIfTrue="1"/>
    <cfRule type="duplicateValues" dxfId="3412" priority="1006" stopIfTrue="1"/>
    <cfRule type="duplicateValues" dxfId="3411" priority="1005" stopIfTrue="1"/>
    <cfRule type="duplicateValues" dxfId="3410" priority="1004" stopIfTrue="1"/>
    <cfRule type="duplicateValues" dxfId="3409" priority="1003" stopIfTrue="1"/>
  </conditionalFormatting>
  <conditionalFormatting sqref="D22">
    <cfRule type="duplicateValues" dxfId="3408" priority="964" stopIfTrue="1"/>
    <cfRule type="duplicateValues" dxfId="3407" priority="910" stopIfTrue="1"/>
    <cfRule type="duplicateValues" dxfId="3406" priority="925" stopIfTrue="1"/>
    <cfRule type="duplicateValues" dxfId="3405" priority="924" stopIfTrue="1"/>
    <cfRule type="duplicateValues" dxfId="3404" priority="923" stopIfTrue="1"/>
    <cfRule type="duplicateValues" dxfId="3403" priority="922" stopIfTrue="1"/>
    <cfRule type="duplicateValues" dxfId="3402" priority="921" stopIfTrue="1"/>
    <cfRule type="duplicateValues" dxfId="3401" priority="920" stopIfTrue="1"/>
    <cfRule type="duplicateValues" dxfId="3400" priority="919" stopIfTrue="1"/>
    <cfRule type="duplicateValues" dxfId="3399" priority="918" stopIfTrue="1"/>
    <cfRule type="duplicateValues" dxfId="3398" priority="917" stopIfTrue="1"/>
    <cfRule type="duplicateValues" dxfId="3397" priority="916" stopIfTrue="1"/>
    <cfRule type="duplicateValues" dxfId="3396" priority="915" stopIfTrue="1"/>
    <cfRule type="duplicateValues" dxfId="3395" priority="914" stopIfTrue="1"/>
    <cfRule type="duplicateValues" dxfId="3394" priority="913" stopIfTrue="1"/>
    <cfRule type="duplicateValues" dxfId="3393" priority="912" stopIfTrue="1"/>
    <cfRule type="duplicateValues" dxfId="3392" priority="911" stopIfTrue="1"/>
    <cfRule type="duplicateValues" dxfId="3391" priority="985" stopIfTrue="1"/>
    <cfRule type="duplicateValues" dxfId="3390" priority="984" stopIfTrue="1"/>
    <cfRule type="duplicateValues" dxfId="3389" priority="983" stopIfTrue="1"/>
    <cfRule type="duplicateValues" dxfId="3388" priority="982" stopIfTrue="1"/>
    <cfRule type="duplicateValues" dxfId="3387" priority="981" stopIfTrue="1"/>
    <cfRule type="duplicateValues" dxfId="3386" priority="980" stopIfTrue="1"/>
    <cfRule type="duplicateValues" dxfId="3385" priority="979" stopIfTrue="1"/>
    <cfRule type="duplicateValues" dxfId="3384" priority="978" stopIfTrue="1"/>
    <cfRule type="duplicateValues" dxfId="3383" priority="977" stopIfTrue="1"/>
    <cfRule type="duplicateValues" dxfId="3382" priority="976" stopIfTrue="1"/>
    <cfRule type="duplicateValues" dxfId="3381" priority="975" stopIfTrue="1"/>
    <cfRule type="duplicateValues" dxfId="3380" priority="974" stopIfTrue="1"/>
    <cfRule type="duplicateValues" dxfId="3379" priority="973" stopIfTrue="1"/>
    <cfRule type="duplicateValues" dxfId="3378" priority="972" stopIfTrue="1"/>
    <cfRule type="duplicateValues" dxfId="3377" priority="971" stopIfTrue="1"/>
    <cfRule type="duplicateValues" dxfId="3376" priority="970" stopIfTrue="1"/>
    <cfRule type="duplicateValues" dxfId="3375" priority="969" stopIfTrue="1"/>
    <cfRule type="duplicateValues" dxfId="3374" priority="968" stopIfTrue="1"/>
    <cfRule type="duplicateValues" dxfId="3373" priority="967" stopIfTrue="1"/>
    <cfRule type="duplicateValues" dxfId="3372" priority="966" stopIfTrue="1"/>
    <cfRule type="duplicateValues" dxfId="3371" priority="965" stopIfTrue="1"/>
    <cfRule type="duplicateValues" dxfId="3370" priority="926" stopIfTrue="1"/>
    <cfRule type="duplicateValues" dxfId="3369" priority="963" stopIfTrue="1"/>
    <cfRule type="duplicateValues" dxfId="3368" priority="962" stopIfTrue="1"/>
    <cfRule type="duplicateValues" dxfId="3367" priority="961" stopIfTrue="1"/>
    <cfRule type="duplicateValues" dxfId="3366" priority="960" stopIfTrue="1"/>
    <cfRule type="duplicateValues" dxfId="3365" priority="959" stopIfTrue="1"/>
    <cfRule type="duplicateValues" dxfId="3364" priority="958" stopIfTrue="1"/>
    <cfRule type="duplicateValues" dxfId="3363" priority="957" stopIfTrue="1"/>
    <cfRule type="duplicateValues" dxfId="3362" priority="956" stopIfTrue="1"/>
    <cfRule type="duplicateValues" dxfId="3361" priority="955" stopIfTrue="1"/>
    <cfRule type="duplicateValues" dxfId="3360" priority="954" stopIfTrue="1"/>
    <cfRule type="duplicateValues" dxfId="3359" priority="953" stopIfTrue="1"/>
    <cfRule type="duplicateValues" dxfId="3358" priority="952" stopIfTrue="1"/>
    <cfRule type="duplicateValues" dxfId="3357" priority="951" stopIfTrue="1"/>
    <cfRule type="duplicateValues" dxfId="3356" priority="950" stopIfTrue="1"/>
    <cfRule type="duplicateValues" dxfId="3355" priority="949" stopIfTrue="1"/>
    <cfRule type="duplicateValues" dxfId="3354" priority="948" stopIfTrue="1"/>
    <cfRule type="duplicateValues" dxfId="3353" priority="947" stopIfTrue="1"/>
    <cfRule type="duplicateValues" dxfId="3352" priority="946" stopIfTrue="1"/>
    <cfRule type="duplicateValues" dxfId="3351" priority="945" stopIfTrue="1"/>
    <cfRule type="duplicateValues" dxfId="3350" priority="944" stopIfTrue="1"/>
    <cfRule type="duplicateValues" dxfId="3349" priority="943" stopIfTrue="1"/>
    <cfRule type="duplicateValues" dxfId="3348" priority="942" stopIfTrue="1"/>
    <cfRule type="duplicateValues" dxfId="3347" priority="941" stopIfTrue="1"/>
    <cfRule type="duplicateValues" dxfId="3346" priority="940" stopIfTrue="1"/>
    <cfRule type="duplicateValues" dxfId="3345" priority="939" stopIfTrue="1"/>
    <cfRule type="duplicateValues" dxfId="3344" priority="938" stopIfTrue="1"/>
    <cfRule type="duplicateValues" dxfId="3343" priority="937" stopIfTrue="1"/>
    <cfRule type="duplicateValues" dxfId="3342" priority="936" stopIfTrue="1"/>
    <cfRule type="duplicateValues" dxfId="3341" priority="935" stopIfTrue="1"/>
    <cfRule type="duplicateValues" dxfId="3340" priority="934" stopIfTrue="1"/>
    <cfRule type="duplicateValues" dxfId="3339" priority="933" stopIfTrue="1"/>
    <cfRule type="duplicateValues" dxfId="3338" priority="932" stopIfTrue="1"/>
    <cfRule type="duplicateValues" dxfId="3337" priority="931" stopIfTrue="1"/>
    <cfRule type="duplicateValues" dxfId="3336" priority="930" stopIfTrue="1"/>
    <cfRule type="duplicateValues" dxfId="3335" priority="929" stopIfTrue="1"/>
    <cfRule type="duplicateValues" dxfId="3334" priority="928" stopIfTrue="1"/>
    <cfRule type="duplicateValues" dxfId="3333" priority="927" stopIfTrue="1"/>
  </conditionalFormatting>
  <conditionalFormatting sqref="D24">
    <cfRule type="duplicateValues" dxfId="3332" priority="850" stopIfTrue="1"/>
    <cfRule type="duplicateValues" dxfId="3331" priority="849" stopIfTrue="1"/>
    <cfRule type="duplicateValues" dxfId="3330" priority="848" stopIfTrue="1"/>
    <cfRule type="duplicateValues" dxfId="3329" priority="847" stopIfTrue="1"/>
    <cfRule type="duplicateValues" dxfId="3328" priority="846" stopIfTrue="1"/>
    <cfRule type="duplicateValues" dxfId="3327" priority="845" stopIfTrue="1"/>
    <cfRule type="duplicateValues" dxfId="3326" priority="844" stopIfTrue="1"/>
    <cfRule type="duplicateValues" dxfId="3325" priority="843" stopIfTrue="1"/>
    <cfRule type="duplicateValues" dxfId="3324" priority="842" stopIfTrue="1"/>
    <cfRule type="duplicateValues" dxfId="3323" priority="841" stopIfTrue="1"/>
    <cfRule type="duplicateValues" dxfId="3322" priority="840" stopIfTrue="1"/>
    <cfRule type="duplicateValues" dxfId="3321" priority="839" stopIfTrue="1"/>
    <cfRule type="duplicateValues" dxfId="3320" priority="838" stopIfTrue="1"/>
    <cfRule type="duplicateValues" dxfId="3319" priority="837" stopIfTrue="1"/>
    <cfRule type="duplicateValues" dxfId="3318" priority="836" stopIfTrue="1"/>
    <cfRule type="duplicateValues" dxfId="3317" priority="835" stopIfTrue="1"/>
    <cfRule type="duplicateValues" dxfId="3316" priority="834" stopIfTrue="1"/>
    <cfRule type="duplicateValues" dxfId="3315" priority="909" stopIfTrue="1"/>
    <cfRule type="duplicateValues" dxfId="3314" priority="908" stopIfTrue="1"/>
    <cfRule type="duplicateValues" dxfId="3313" priority="907" stopIfTrue="1"/>
    <cfRule type="duplicateValues" dxfId="3312" priority="906" stopIfTrue="1"/>
    <cfRule type="duplicateValues" dxfId="3311" priority="905" stopIfTrue="1"/>
    <cfRule type="duplicateValues" dxfId="3310" priority="904" stopIfTrue="1"/>
    <cfRule type="duplicateValues" dxfId="3309" priority="903" stopIfTrue="1"/>
    <cfRule type="duplicateValues" dxfId="3308" priority="902" stopIfTrue="1"/>
    <cfRule type="duplicateValues" dxfId="3307" priority="901" stopIfTrue="1"/>
    <cfRule type="duplicateValues" dxfId="3306" priority="900" stopIfTrue="1"/>
    <cfRule type="duplicateValues" dxfId="3305" priority="899" stopIfTrue="1"/>
    <cfRule type="duplicateValues" dxfId="3304" priority="898" stopIfTrue="1"/>
    <cfRule type="duplicateValues" dxfId="3303" priority="897" stopIfTrue="1"/>
    <cfRule type="duplicateValues" dxfId="3302" priority="896" stopIfTrue="1"/>
    <cfRule type="duplicateValues" dxfId="3301" priority="895" stopIfTrue="1"/>
    <cfRule type="duplicateValues" dxfId="3300" priority="894" stopIfTrue="1"/>
    <cfRule type="duplicateValues" dxfId="3299" priority="893" stopIfTrue="1"/>
    <cfRule type="duplicateValues" dxfId="3298" priority="892" stopIfTrue="1"/>
    <cfRule type="duplicateValues" dxfId="3297" priority="891" stopIfTrue="1"/>
    <cfRule type="duplicateValues" dxfId="3296" priority="890" stopIfTrue="1"/>
    <cfRule type="duplicateValues" dxfId="3295" priority="889" stopIfTrue="1"/>
    <cfRule type="duplicateValues" dxfId="3294" priority="888" stopIfTrue="1"/>
    <cfRule type="duplicateValues" dxfId="3293" priority="887" stopIfTrue="1"/>
    <cfRule type="duplicateValues" dxfId="3292" priority="886" stopIfTrue="1"/>
    <cfRule type="duplicateValues" dxfId="3291" priority="885" stopIfTrue="1"/>
    <cfRule type="duplicateValues" dxfId="3290" priority="884" stopIfTrue="1"/>
    <cfRule type="duplicateValues" dxfId="3289" priority="883" stopIfTrue="1"/>
    <cfRule type="duplicateValues" dxfId="3288" priority="882" stopIfTrue="1"/>
    <cfRule type="duplicateValues" dxfId="3287" priority="881" stopIfTrue="1"/>
    <cfRule type="duplicateValues" dxfId="3286" priority="880" stopIfTrue="1"/>
    <cfRule type="duplicateValues" dxfId="3285" priority="879" stopIfTrue="1"/>
    <cfRule type="duplicateValues" dxfId="3284" priority="878" stopIfTrue="1"/>
    <cfRule type="duplicateValues" dxfId="3283" priority="877" stopIfTrue="1"/>
    <cfRule type="duplicateValues" dxfId="3282" priority="876" stopIfTrue="1"/>
    <cfRule type="duplicateValues" dxfId="3281" priority="875" stopIfTrue="1"/>
    <cfRule type="duplicateValues" dxfId="3280" priority="874" stopIfTrue="1"/>
    <cfRule type="duplicateValues" dxfId="3279" priority="873" stopIfTrue="1"/>
    <cfRule type="duplicateValues" dxfId="3278" priority="872" stopIfTrue="1"/>
    <cfRule type="duplicateValues" dxfId="3277" priority="871" stopIfTrue="1"/>
    <cfRule type="duplicateValues" dxfId="3276" priority="870" stopIfTrue="1"/>
    <cfRule type="duplicateValues" dxfId="3275" priority="869" stopIfTrue="1"/>
    <cfRule type="duplicateValues" dxfId="3274" priority="868" stopIfTrue="1"/>
    <cfRule type="duplicateValues" dxfId="3273" priority="867" stopIfTrue="1"/>
    <cfRule type="duplicateValues" dxfId="3272" priority="866" stopIfTrue="1"/>
    <cfRule type="duplicateValues" dxfId="3271" priority="865" stopIfTrue="1"/>
    <cfRule type="duplicateValues" dxfId="3270" priority="864" stopIfTrue="1"/>
    <cfRule type="duplicateValues" dxfId="3269" priority="863" stopIfTrue="1"/>
    <cfRule type="duplicateValues" dxfId="3268" priority="862" stopIfTrue="1"/>
    <cfRule type="duplicateValues" dxfId="3267" priority="861" stopIfTrue="1"/>
    <cfRule type="duplicateValues" dxfId="3266" priority="860" stopIfTrue="1"/>
    <cfRule type="duplicateValues" dxfId="3265" priority="859" stopIfTrue="1"/>
    <cfRule type="duplicateValues" dxfId="3264" priority="858" stopIfTrue="1"/>
    <cfRule type="duplicateValues" dxfId="3263" priority="857" stopIfTrue="1"/>
    <cfRule type="duplicateValues" dxfId="3262" priority="856" stopIfTrue="1"/>
    <cfRule type="duplicateValues" dxfId="3261" priority="855" stopIfTrue="1"/>
    <cfRule type="duplicateValues" dxfId="3260" priority="854" stopIfTrue="1"/>
    <cfRule type="duplicateValues" dxfId="3259" priority="853" stopIfTrue="1"/>
    <cfRule type="duplicateValues" dxfId="3258" priority="852" stopIfTrue="1"/>
    <cfRule type="duplicateValues" dxfId="3257" priority="851" stopIfTrue="1"/>
  </conditionalFormatting>
  <conditionalFormatting sqref="D25">
    <cfRule type="duplicateValues" dxfId="3256" priority="831" stopIfTrue="1"/>
    <cfRule type="duplicateValues" dxfId="3255" priority="774" stopIfTrue="1"/>
    <cfRule type="duplicateValues" dxfId="3254" priority="773" stopIfTrue="1"/>
    <cfRule type="duplicateValues" dxfId="3253" priority="772" stopIfTrue="1"/>
    <cfRule type="duplicateValues" dxfId="3252" priority="771" stopIfTrue="1"/>
    <cfRule type="duplicateValues" dxfId="3251" priority="770" stopIfTrue="1"/>
    <cfRule type="duplicateValues" dxfId="3250" priority="769" stopIfTrue="1"/>
    <cfRule type="duplicateValues" dxfId="3249" priority="768" stopIfTrue="1"/>
    <cfRule type="duplicateValues" dxfId="3248" priority="767" stopIfTrue="1"/>
    <cfRule type="duplicateValues" dxfId="3247" priority="766" stopIfTrue="1"/>
    <cfRule type="duplicateValues" dxfId="3246" priority="765" stopIfTrue="1"/>
    <cfRule type="duplicateValues" dxfId="3245" priority="764" stopIfTrue="1"/>
    <cfRule type="duplicateValues" dxfId="3244" priority="763" stopIfTrue="1"/>
    <cfRule type="duplicateValues" dxfId="3243" priority="762" stopIfTrue="1"/>
    <cfRule type="duplicateValues" dxfId="3242" priority="761" stopIfTrue="1"/>
    <cfRule type="duplicateValues" dxfId="3241" priority="760" stopIfTrue="1"/>
    <cfRule type="duplicateValues" dxfId="3240" priority="759" stopIfTrue="1"/>
    <cfRule type="duplicateValues" dxfId="3239" priority="833" stopIfTrue="1"/>
    <cfRule type="duplicateValues" dxfId="3238" priority="832" stopIfTrue="1"/>
    <cfRule type="duplicateValues" dxfId="3237" priority="812" stopIfTrue="1"/>
    <cfRule type="duplicateValues" dxfId="3236" priority="830" stopIfTrue="1"/>
    <cfRule type="duplicateValues" dxfId="3235" priority="829" stopIfTrue="1"/>
    <cfRule type="duplicateValues" dxfId="3234" priority="821" stopIfTrue="1"/>
    <cfRule type="duplicateValues" dxfId="3233" priority="828" stopIfTrue="1"/>
    <cfRule type="duplicateValues" dxfId="3232" priority="827" stopIfTrue="1"/>
    <cfRule type="duplicateValues" dxfId="3231" priority="826" stopIfTrue="1"/>
    <cfRule type="duplicateValues" dxfId="3230" priority="825" stopIfTrue="1"/>
    <cfRule type="duplicateValues" dxfId="3229" priority="824" stopIfTrue="1"/>
    <cfRule type="duplicateValues" dxfId="3228" priority="823" stopIfTrue="1"/>
    <cfRule type="duplicateValues" dxfId="3227" priority="822" stopIfTrue="1"/>
    <cfRule type="duplicateValues" dxfId="3226" priority="820" stopIfTrue="1"/>
    <cfRule type="duplicateValues" dxfId="3225" priority="819" stopIfTrue="1"/>
    <cfRule type="duplicateValues" dxfId="3224" priority="818" stopIfTrue="1"/>
    <cfRule type="duplicateValues" dxfId="3223" priority="817" stopIfTrue="1"/>
    <cfRule type="duplicateValues" dxfId="3222" priority="816" stopIfTrue="1"/>
    <cfRule type="duplicateValues" dxfId="3221" priority="815" stopIfTrue="1"/>
    <cfRule type="duplicateValues" dxfId="3220" priority="814" stopIfTrue="1"/>
    <cfRule type="duplicateValues" dxfId="3219" priority="813" stopIfTrue="1"/>
    <cfRule type="duplicateValues" dxfId="3218" priority="758" stopIfTrue="1"/>
    <cfRule type="duplicateValues" dxfId="3217" priority="811" stopIfTrue="1"/>
    <cfRule type="duplicateValues" dxfId="3216" priority="810" stopIfTrue="1"/>
    <cfRule type="duplicateValues" dxfId="3215" priority="809" stopIfTrue="1"/>
    <cfRule type="duplicateValues" dxfId="3214" priority="808" stopIfTrue="1"/>
    <cfRule type="duplicateValues" dxfId="3213" priority="807" stopIfTrue="1"/>
    <cfRule type="duplicateValues" dxfId="3212" priority="806" stopIfTrue="1"/>
    <cfRule type="duplicateValues" dxfId="3211" priority="805" stopIfTrue="1"/>
    <cfRule type="duplicateValues" dxfId="3210" priority="804" stopIfTrue="1"/>
    <cfRule type="duplicateValues" dxfId="3209" priority="803" stopIfTrue="1"/>
    <cfRule type="duplicateValues" dxfId="3208" priority="802" stopIfTrue="1"/>
    <cfRule type="duplicateValues" dxfId="3207" priority="801" stopIfTrue="1"/>
    <cfRule type="duplicateValues" dxfId="3206" priority="800" stopIfTrue="1"/>
    <cfRule type="duplicateValues" dxfId="3205" priority="799" stopIfTrue="1"/>
    <cfRule type="duplicateValues" dxfId="3204" priority="798" stopIfTrue="1"/>
    <cfRule type="duplicateValues" dxfId="3203" priority="797" stopIfTrue="1"/>
    <cfRule type="duplicateValues" dxfId="3202" priority="796" stopIfTrue="1"/>
    <cfRule type="duplicateValues" dxfId="3201" priority="795" stopIfTrue="1"/>
    <cfRule type="duplicateValues" dxfId="3200" priority="794" stopIfTrue="1"/>
    <cfRule type="duplicateValues" dxfId="3199" priority="793" stopIfTrue="1"/>
    <cfRule type="duplicateValues" dxfId="3198" priority="792" stopIfTrue="1"/>
    <cfRule type="duplicateValues" dxfId="3197" priority="791" stopIfTrue="1"/>
    <cfRule type="duplicateValues" dxfId="3196" priority="790" stopIfTrue="1"/>
    <cfRule type="duplicateValues" dxfId="3195" priority="789" stopIfTrue="1"/>
    <cfRule type="duplicateValues" dxfId="3194" priority="788" stopIfTrue="1"/>
    <cfRule type="duplicateValues" dxfId="3193" priority="787" stopIfTrue="1"/>
    <cfRule type="duplicateValues" dxfId="3192" priority="786" stopIfTrue="1"/>
    <cfRule type="duplicateValues" dxfId="3191" priority="785" stopIfTrue="1"/>
    <cfRule type="duplicateValues" dxfId="3190" priority="784" stopIfTrue="1"/>
    <cfRule type="duplicateValues" dxfId="3189" priority="783" stopIfTrue="1"/>
    <cfRule type="duplicateValues" dxfId="3188" priority="782" stopIfTrue="1"/>
    <cfRule type="duplicateValues" dxfId="3187" priority="781" stopIfTrue="1"/>
    <cfRule type="duplicateValues" dxfId="3186" priority="780" stopIfTrue="1"/>
    <cfRule type="duplicateValues" dxfId="3185" priority="779" stopIfTrue="1"/>
    <cfRule type="duplicateValues" dxfId="3184" priority="778" stopIfTrue="1"/>
    <cfRule type="duplicateValues" dxfId="3183" priority="777" stopIfTrue="1"/>
    <cfRule type="duplicateValues" dxfId="3182" priority="776" stopIfTrue="1"/>
    <cfRule type="duplicateValues" dxfId="3181" priority="775" stopIfTrue="1"/>
  </conditionalFormatting>
  <conditionalFormatting sqref="D26">
    <cfRule type="duplicateValues" dxfId="3180" priority="754" stopIfTrue="1"/>
    <cfRule type="duplicateValues" dxfId="3179" priority="757" stopIfTrue="1"/>
    <cfRule type="duplicateValues" dxfId="3178" priority="756" stopIfTrue="1"/>
    <cfRule type="duplicateValues" dxfId="3177" priority="755" stopIfTrue="1"/>
  </conditionalFormatting>
  <conditionalFormatting sqref="D27">
    <cfRule type="duplicateValues" dxfId="3176" priority="753" stopIfTrue="1"/>
    <cfRule type="duplicateValues" dxfId="3175" priority="752" stopIfTrue="1"/>
    <cfRule type="duplicateValues" dxfId="3174" priority="751" stopIfTrue="1"/>
    <cfRule type="duplicateValues" dxfId="3173" priority="750" stopIfTrue="1"/>
  </conditionalFormatting>
  <conditionalFormatting sqref="D28">
    <cfRule type="duplicateValues" dxfId="3172" priority="748" stopIfTrue="1"/>
    <cfRule type="duplicateValues" dxfId="3171" priority="749" stopIfTrue="1"/>
    <cfRule type="duplicateValues" dxfId="3170" priority="747" stopIfTrue="1"/>
    <cfRule type="duplicateValues" dxfId="3169" priority="746" stopIfTrue="1"/>
  </conditionalFormatting>
  <conditionalFormatting sqref="D29">
    <cfRule type="duplicateValues" dxfId="3168" priority="742" stopIfTrue="1"/>
    <cfRule type="duplicateValues" dxfId="3167" priority="745" stopIfTrue="1"/>
    <cfRule type="duplicateValues" dxfId="3166" priority="744" stopIfTrue="1"/>
    <cfRule type="duplicateValues" dxfId="3165" priority="743" stopIfTrue="1"/>
    <cfRule type="duplicateValues" dxfId="3164" priority="741" stopIfTrue="1"/>
    <cfRule type="duplicateValues" dxfId="3163" priority="740" stopIfTrue="1"/>
    <cfRule type="duplicateValues" dxfId="3162" priority="739" stopIfTrue="1"/>
    <cfRule type="duplicateValues" dxfId="3161" priority="738" stopIfTrue="1"/>
  </conditionalFormatting>
  <conditionalFormatting sqref="D30">
    <cfRule type="duplicateValues" dxfId="3160" priority="734" stopIfTrue="1"/>
    <cfRule type="duplicateValues" dxfId="3159" priority="733" stopIfTrue="1"/>
    <cfRule type="duplicateValues" dxfId="3158" priority="730" stopIfTrue="1"/>
    <cfRule type="duplicateValues" dxfId="3157" priority="735" stopIfTrue="1"/>
    <cfRule type="duplicateValues" dxfId="3156" priority="731" stopIfTrue="1"/>
    <cfRule type="duplicateValues" dxfId="3155" priority="732" stopIfTrue="1"/>
    <cfRule type="duplicateValues" dxfId="3154" priority="737" stopIfTrue="1"/>
    <cfRule type="duplicateValues" dxfId="3153" priority="736" stopIfTrue="1"/>
  </conditionalFormatting>
  <conditionalFormatting sqref="D31">
    <cfRule type="duplicateValues" dxfId="3152" priority="720" stopIfTrue="1"/>
    <cfRule type="duplicateValues" dxfId="3151" priority="721" stopIfTrue="1"/>
    <cfRule type="duplicateValues" dxfId="3150" priority="722" stopIfTrue="1"/>
    <cfRule type="duplicateValues" dxfId="3149" priority="723" stopIfTrue="1"/>
    <cfRule type="duplicateValues" dxfId="3148" priority="725" stopIfTrue="1"/>
    <cfRule type="duplicateValues" dxfId="3147" priority="726" stopIfTrue="1"/>
    <cfRule type="duplicateValues" dxfId="3146" priority="727" stopIfTrue="1"/>
    <cfRule type="duplicateValues" dxfId="3145" priority="728" stopIfTrue="1"/>
    <cfRule type="duplicateValues" dxfId="3144" priority="729" stopIfTrue="1"/>
    <cfRule type="duplicateValues" dxfId="3143" priority="724" stopIfTrue="1"/>
    <cfRule type="duplicateValues" dxfId="3142" priority="719" stopIfTrue="1"/>
    <cfRule type="duplicateValues" dxfId="3141" priority="718" stopIfTrue="1"/>
  </conditionalFormatting>
  <conditionalFormatting sqref="D32">
    <cfRule type="duplicateValues" dxfId="3140" priority="717" stopIfTrue="1"/>
    <cfRule type="duplicateValues" dxfId="3139" priority="716" stopIfTrue="1"/>
    <cfRule type="duplicateValues" dxfId="3138" priority="715" stopIfTrue="1"/>
    <cfRule type="duplicateValues" dxfId="3137" priority="714" stopIfTrue="1"/>
    <cfRule type="duplicateValues" dxfId="3136" priority="713" stopIfTrue="1"/>
    <cfRule type="duplicateValues" dxfId="3135" priority="712" stopIfTrue="1"/>
    <cfRule type="duplicateValues" dxfId="3134" priority="711" stopIfTrue="1"/>
    <cfRule type="duplicateValues" dxfId="3133" priority="710" stopIfTrue="1"/>
    <cfRule type="duplicateValues" dxfId="3132" priority="709" stopIfTrue="1"/>
    <cfRule type="duplicateValues" dxfId="3131" priority="708" stopIfTrue="1"/>
    <cfRule type="duplicateValues" dxfId="3130" priority="707" stopIfTrue="1"/>
    <cfRule type="duplicateValues" dxfId="3129" priority="706" stopIfTrue="1"/>
  </conditionalFormatting>
  <conditionalFormatting sqref="D33">
    <cfRule type="duplicateValues" dxfId="3128" priority="691" stopIfTrue="1"/>
    <cfRule type="duplicateValues" dxfId="3127" priority="690" stopIfTrue="1"/>
    <cfRule type="duplicateValues" dxfId="3126" priority="692" stopIfTrue="1"/>
    <cfRule type="duplicateValues" dxfId="3125" priority="705" stopIfTrue="1"/>
    <cfRule type="duplicateValues" dxfId="3124" priority="704" stopIfTrue="1"/>
    <cfRule type="duplicateValues" dxfId="3123" priority="703" stopIfTrue="1"/>
    <cfRule type="duplicateValues" dxfId="3122" priority="702" stopIfTrue="1"/>
    <cfRule type="duplicateValues" dxfId="3121" priority="701" stopIfTrue="1"/>
    <cfRule type="duplicateValues" dxfId="3120" priority="700" stopIfTrue="1"/>
    <cfRule type="duplicateValues" dxfId="3119" priority="699" stopIfTrue="1"/>
    <cfRule type="duplicateValues" dxfId="3118" priority="698" stopIfTrue="1"/>
    <cfRule type="duplicateValues" dxfId="3117" priority="697" stopIfTrue="1"/>
    <cfRule type="duplicateValues" dxfId="3116" priority="696" stopIfTrue="1"/>
    <cfRule type="duplicateValues" dxfId="3115" priority="695" stopIfTrue="1"/>
    <cfRule type="duplicateValues" dxfId="3114" priority="694" stopIfTrue="1"/>
    <cfRule type="duplicateValues" dxfId="3113" priority="693" stopIfTrue="1"/>
  </conditionalFormatting>
  <conditionalFormatting sqref="D60">
    <cfRule type="duplicateValues" dxfId="3112" priority="688" stopIfTrue="1"/>
    <cfRule type="duplicateValues" dxfId="3111" priority="689" stopIfTrue="1"/>
  </conditionalFormatting>
  <conditionalFormatting sqref="D60:D61">
    <cfRule type="expression" dxfId="3110" priority="684" stopIfTrue="1">
      <formula>IF(#REF!="TEN",TRUE,FALSE)</formula>
    </cfRule>
  </conditionalFormatting>
  <conditionalFormatting sqref="D61">
    <cfRule type="duplicateValues" dxfId="3109" priority="681" stopIfTrue="1"/>
    <cfRule type="duplicateValues" dxfId="3108" priority="682" stopIfTrue="1"/>
    <cfRule type="duplicateValues" dxfId="3107" priority="683" stopIfTrue="1"/>
  </conditionalFormatting>
  <conditionalFormatting sqref="D61:D64">
    <cfRule type="expression" dxfId="3106" priority="637" stopIfTrue="1">
      <formula>IF(#REF!="TEN",TRUE,FALSE)</formula>
    </cfRule>
  </conditionalFormatting>
  <conditionalFormatting sqref="D62">
    <cfRule type="expression" dxfId="3105" priority="674" stopIfTrue="1">
      <formula>IF(#REF!="TEN",TRUE,FALSE)</formula>
    </cfRule>
    <cfRule type="duplicateValues" dxfId="3104" priority="671" stopIfTrue="1"/>
    <cfRule type="duplicateValues" dxfId="3103" priority="672" stopIfTrue="1"/>
    <cfRule type="duplicateValues" dxfId="3102" priority="673" stopIfTrue="1"/>
    <cfRule type="duplicateValues" dxfId="3101" priority="676" stopIfTrue="1"/>
    <cfRule type="duplicateValues" dxfId="3100" priority="677" stopIfTrue="1"/>
    <cfRule type="duplicateValues" dxfId="3099" priority="678" stopIfTrue="1"/>
  </conditionalFormatting>
  <conditionalFormatting sqref="D63">
    <cfRule type="duplicateValues" dxfId="3098" priority="663" stopIfTrue="1"/>
    <cfRule type="duplicateValues" dxfId="3097" priority="664" stopIfTrue="1"/>
    <cfRule type="duplicateValues" dxfId="3096" priority="665" stopIfTrue="1"/>
    <cfRule type="duplicateValues" dxfId="3095" priority="666" stopIfTrue="1"/>
    <cfRule type="duplicateValues" dxfId="3094" priority="667" stopIfTrue="1"/>
    <cfRule type="duplicateValues" dxfId="3093" priority="668" stopIfTrue="1"/>
    <cfRule type="duplicateValues" dxfId="3092" priority="657" stopIfTrue="1"/>
    <cfRule type="duplicateValues" dxfId="3091" priority="658" stopIfTrue="1"/>
    <cfRule type="duplicateValues" dxfId="3090" priority="659" stopIfTrue="1"/>
    <cfRule type="expression" dxfId="3089" priority="660" stopIfTrue="1">
      <formula>IF(#REF!="TEN",TRUE,FALSE)</formula>
    </cfRule>
    <cfRule type="duplicateValues" dxfId="3088" priority="662" stopIfTrue="1"/>
  </conditionalFormatting>
  <conditionalFormatting sqref="D64">
    <cfRule type="duplicateValues" dxfId="3087" priority="632" stopIfTrue="1"/>
    <cfRule type="duplicateValues" dxfId="3086" priority="630" stopIfTrue="1"/>
    <cfRule type="expression" dxfId="3085" priority="628" stopIfTrue="1">
      <formula>IF(#REF!="TEN",TRUE,FALSE)</formula>
    </cfRule>
    <cfRule type="duplicateValues" dxfId="3084" priority="627" stopIfTrue="1"/>
    <cfRule type="duplicateValues" dxfId="3083" priority="626" stopIfTrue="1"/>
    <cfRule type="duplicateValues" dxfId="3082" priority="625" stopIfTrue="1"/>
    <cfRule type="expression" dxfId="3081" priority="623" stopIfTrue="1">
      <formula>IF(#REF!="TEN",TRUE,FALSE)</formula>
    </cfRule>
    <cfRule type="duplicateValues" dxfId="3080" priority="644" stopIfTrue="1"/>
    <cfRule type="expression" dxfId="3079" priority="642" stopIfTrue="1">
      <formula>IF(#REF!="TEN",TRUE,FALSE)</formula>
    </cfRule>
    <cfRule type="duplicateValues" dxfId="3078" priority="641" stopIfTrue="1"/>
    <cfRule type="duplicateValues" dxfId="3077" priority="639" stopIfTrue="1"/>
    <cfRule type="duplicateValues" dxfId="3076" priority="636" stopIfTrue="1"/>
    <cfRule type="duplicateValues" dxfId="3075" priority="635" stopIfTrue="1"/>
    <cfRule type="duplicateValues" dxfId="3074" priority="634" stopIfTrue="1"/>
    <cfRule type="duplicateValues" dxfId="3073" priority="633" stopIfTrue="1"/>
    <cfRule type="duplicateValues" dxfId="3072" priority="640" stopIfTrue="1"/>
    <cfRule type="duplicateValues" dxfId="3071" priority="631" stopIfTrue="1"/>
    <cfRule type="duplicateValues" dxfId="3070" priority="654" stopIfTrue="1"/>
    <cfRule type="duplicateValues" dxfId="3069" priority="653" stopIfTrue="1"/>
    <cfRule type="duplicateValues" dxfId="3068" priority="652" stopIfTrue="1"/>
    <cfRule type="duplicateValues" dxfId="3067" priority="651" stopIfTrue="1"/>
    <cfRule type="duplicateValues" dxfId="3066" priority="650" stopIfTrue="1"/>
    <cfRule type="duplicateValues" dxfId="3065" priority="649" stopIfTrue="1"/>
    <cfRule type="duplicateValues" dxfId="3064" priority="648" stopIfTrue="1"/>
    <cfRule type="duplicateValues" dxfId="3063" priority="647" stopIfTrue="1"/>
    <cfRule type="duplicateValues" dxfId="3062" priority="646" stopIfTrue="1"/>
    <cfRule type="duplicateValues" dxfId="3061" priority="645" stopIfTrue="1"/>
  </conditionalFormatting>
  <conditionalFormatting sqref="D66">
    <cfRule type="duplicateValues" dxfId="3060" priority="622" stopIfTrue="1"/>
    <cfRule type="duplicateValues" dxfId="3059" priority="621" stopIfTrue="1"/>
    <cfRule type="duplicateValues" dxfId="3058" priority="620" stopIfTrue="1"/>
    <cfRule type="duplicateValues" dxfId="3057" priority="619" stopIfTrue="1"/>
  </conditionalFormatting>
  <conditionalFormatting sqref="D67">
    <cfRule type="duplicateValues" dxfId="3056" priority="618" stopIfTrue="1"/>
    <cfRule type="duplicateValues" dxfId="3055" priority="617" stopIfTrue="1"/>
    <cfRule type="duplicateValues" dxfId="3054" priority="616" stopIfTrue="1"/>
    <cfRule type="duplicateValues" dxfId="3053" priority="615" stopIfTrue="1"/>
    <cfRule type="duplicateValues" dxfId="3052" priority="614" stopIfTrue="1"/>
    <cfRule type="duplicateValues" dxfId="3051" priority="612" stopIfTrue="1"/>
    <cfRule type="duplicateValues" dxfId="3050" priority="613" stopIfTrue="1"/>
  </conditionalFormatting>
  <conditionalFormatting sqref="D68">
    <cfRule type="duplicateValues" dxfId="3049" priority="608" stopIfTrue="1"/>
    <cfRule type="duplicateValues" dxfId="3048" priority="607" stopIfTrue="1"/>
    <cfRule type="duplicateValues" dxfId="3047" priority="606" stopIfTrue="1"/>
    <cfRule type="duplicateValues" dxfId="3046" priority="605" stopIfTrue="1"/>
    <cfRule type="duplicateValues" dxfId="3045" priority="604" stopIfTrue="1"/>
    <cfRule type="duplicateValues" dxfId="3044" priority="603" stopIfTrue="1"/>
    <cfRule type="duplicateValues" dxfId="3043" priority="602" stopIfTrue="1"/>
    <cfRule type="duplicateValues" dxfId="3042" priority="611" stopIfTrue="1"/>
    <cfRule type="duplicateValues" dxfId="3041" priority="610" stopIfTrue="1"/>
    <cfRule type="duplicateValues" dxfId="3040" priority="609" stopIfTrue="1"/>
  </conditionalFormatting>
  <conditionalFormatting sqref="D69">
    <cfRule type="duplicateValues" dxfId="3039" priority="600" stopIfTrue="1"/>
    <cfRule type="duplicateValues" dxfId="3038" priority="601" stopIfTrue="1"/>
    <cfRule type="duplicateValues" dxfId="3037" priority="595" stopIfTrue="1"/>
    <cfRule type="duplicateValues" dxfId="3036" priority="599" stopIfTrue="1"/>
    <cfRule type="duplicateValues" dxfId="3035" priority="598" stopIfTrue="1"/>
    <cfRule type="duplicateValues" dxfId="3034" priority="597" stopIfTrue="1"/>
    <cfRule type="duplicateValues" dxfId="3033" priority="596" stopIfTrue="1"/>
  </conditionalFormatting>
  <conditionalFormatting sqref="D70">
    <cfRule type="duplicateValues" dxfId="3032" priority="592" stopIfTrue="1"/>
    <cfRule type="duplicateValues" dxfId="3031" priority="593" stopIfTrue="1"/>
    <cfRule type="duplicateValues" dxfId="3030" priority="594" stopIfTrue="1"/>
  </conditionalFormatting>
  <conditionalFormatting sqref="D71">
    <cfRule type="duplicateValues" dxfId="3029" priority="591" stopIfTrue="1"/>
    <cfRule type="duplicateValues" dxfId="3028" priority="578" stopIfTrue="1"/>
    <cfRule type="duplicateValues" dxfId="3027" priority="579" stopIfTrue="1"/>
    <cfRule type="duplicateValues" dxfId="3026" priority="588" stopIfTrue="1"/>
    <cfRule type="duplicateValues" dxfId="3025" priority="577" stopIfTrue="1"/>
    <cfRule type="duplicateValues" dxfId="3024" priority="590" stopIfTrue="1"/>
    <cfRule type="duplicateValues" dxfId="3023" priority="589" stopIfTrue="1"/>
    <cfRule type="duplicateValues" dxfId="3022" priority="587" stopIfTrue="1"/>
    <cfRule type="duplicateValues" dxfId="3021" priority="586" stopIfTrue="1"/>
  </conditionalFormatting>
  <conditionalFormatting sqref="D72">
    <cfRule type="duplicateValues" dxfId="3020" priority="573" stopIfTrue="1"/>
    <cfRule type="duplicateValues" dxfId="3019" priority="574" stopIfTrue="1"/>
    <cfRule type="duplicateValues" dxfId="3018" priority="575" stopIfTrue="1"/>
    <cfRule type="duplicateValues" dxfId="3017" priority="576" stopIfTrue="1"/>
    <cfRule type="duplicateValues" dxfId="3016" priority="569" stopIfTrue="1"/>
    <cfRule type="duplicateValues" dxfId="3015" priority="568" stopIfTrue="1"/>
    <cfRule type="duplicateValues" dxfId="3014" priority="570" stopIfTrue="1"/>
    <cfRule type="duplicateValues" dxfId="3013" priority="571" stopIfTrue="1"/>
    <cfRule type="duplicateValues" dxfId="3012" priority="572" stopIfTrue="1"/>
    <cfRule type="duplicateValues" dxfId="3011" priority="585" stopIfTrue="1"/>
    <cfRule type="duplicateValues" dxfId="3010" priority="584" stopIfTrue="1"/>
    <cfRule type="duplicateValues" dxfId="3009" priority="583" stopIfTrue="1"/>
  </conditionalFormatting>
  <conditionalFormatting sqref="D73">
    <cfRule type="duplicateValues" dxfId="3008" priority="566" stopIfTrue="1"/>
    <cfRule type="duplicateValues" dxfId="3007" priority="565" stopIfTrue="1"/>
    <cfRule type="duplicateValues" dxfId="3006" priority="581" stopIfTrue="1"/>
    <cfRule type="duplicateValues" dxfId="3005" priority="567" stopIfTrue="1"/>
    <cfRule type="duplicateValues" dxfId="3004" priority="580" stopIfTrue="1"/>
    <cfRule type="duplicateValues" dxfId="3003" priority="582" stopIfTrue="1"/>
    <cfRule type="duplicateValues" dxfId="3002" priority="564" stopIfTrue="1"/>
    <cfRule type="duplicateValues" dxfId="3001" priority="563" stopIfTrue="1"/>
    <cfRule type="duplicateValues" dxfId="3000" priority="562" stopIfTrue="1"/>
    <cfRule type="duplicateValues" dxfId="2999" priority="561" stopIfTrue="1"/>
    <cfRule type="duplicateValues" dxfId="2998" priority="560" stopIfTrue="1"/>
    <cfRule type="duplicateValues" dxfId="2997" priority="559" stopIfTrue="1"/>
    <cfRule type="duplicateValues" dxfId="2996" priority="558" stopIfTrue="1"/>
    <cfRule type="duplicateValues" dxfId="2995" priority="557" stopIfTrue="1"/>
    <cfRule type="duplicateValues" dxfId="2994" priority="556" stopIfTrue="1"/>
  </conditionalFormatting>
  <conditionalFormatting sqref="D74">
    <cfRule type="duplicateValues" dxfId="2993" priority="553" stopIfTrue="1"/>
    <cfRule type="duplicateValues" dxfId="2992" priority="555" stopIfTrue="1"/>
    <cfRule type="duplicateValues" dxfId="2991" priority="554" stopIfTrue="1"/>
  </conditionalFormatting>
  <conditionalFormatting sqref="D75">
    <cfRule type="duplicateValues" dxfId="2990" priority="552" stopIfTrue="1"/>
    <cfRule type="duplicateValues" dxfId="2989" priority="551" stopIfTrue="1"/>
    <cfRule type="duplicateValues" dxfId="2988" priority="550" stopIfTrue="1"/>
    <cfRule type="duplicateValues" dxfId="2987" priority="549" stopIfTrue="1"/>
  </conditionalFormatting>
  <conditionalFormatting sqref="D82">
    <cfRule type="duplicateValues" dxfId="2986" priority="548" stopIfTrue="1"/>
    <cfRule type="duplicateValues" dxfId="2985" priority="547" stopIfTrue="1"/>
    <cfRule type="duplicateValues" dxfId="2984" priority="546" stopIfTrue="1"/>
  </conditionalFormatting>
  <conditionalFormatting sqref="D83">
    <cfRule type="duplicateValues" dxfId="2983" priority="539" stopIfTrue="1"/>
    <cfRule type="duplicateValues" dxfId="2982" priority="540" stopIfTrue="1"/>
    <cfRule type="duplicateValues" dxfId="2981" priority="541" stopIfTrue="1"/>
    <cfRule type="duplicateValues" dxfId="2980" priority="542" stopIfTrue="1"/>
    <cfRule type="duplicateValues" dxfId="2979" priority="543" stopIfTrue="1"/>
    <cfRule type="duplicateValues" dxfId="2978" priority="545" stopIfTrue="1"/>
    <cfRule type="duplicateValues" dxfId="2977" priority="544" stopIfTrue="1"/>
  </conditionalFormatting>
  <conditionalFormatting sqref="D86">
    <cfRule type="duplicateValues" dxfId="2976" priority="538" stopIfTrue="1"/>
    <cfRule type="duplicateValues" dxfId="2975" priority="535" stopIfTrue="1"/>
    <cfRule type="duplicateValues" dxfId="2974" priority="536" stopIfTrue="1"/>
    <cfRule type="duplicateValues" dxfId="2973" priority="537" stopIfTrue="1"/>
  </conditionalFormatting>
  <conditionalFormatting sqref="D87">
    <cfRule type="duplicateValues" dxfId="2972" priority="527" stopIfTrue="1"/>
    <cfRule type="duplicateValues" dxfId="2971" priority="534" stopIfTrue="1"/>
    <cfRule type="duplicateValues" dxfId="2970" priority="525" stopIfTrue="1"/>
    <cfRule type="duplicateValues" dxfId="2969" priority="524" stopIfTrue="1"/>
    <cfRule type="duplicateValues" dxfId="2968" priority="526" stopIfTrue="1"/>
    <cfRule type="duplicateValues" dxfId="2967" priority="531" stopIfTrue="1"/>
    <cfRule type="duplicateValues" dxfId="2966" priority="532" stopIfTrue="1"/>
    <cfRule type="duplicateValues" dxfId="2965" priority="533" stopIfTrue="1"/>
  </conditionalFormatting>
  <conditionalFormatting sqref="D88">
    <cfRule type="duplicateValues" dxfId="2964" priority="521" stopIfTrue="1"/>
    <cfRule type="duplicateValues" dxfId="2963" priority="520" stopIfTrue="1"/>
    <cfRule type="duplicateValues" dxfId="2962" priority="519" stopIfTrue="1"/>
    <cfRule type="duplicateValues" dxfId="2961" priority="518" stopIfTrue="1"/>
    <cfRule type="duplicateValues" dxfId="2960" priority="517" stopIfTrue="1"/>
    <cfRule type="duplicateValues" dxfId="2959" priority="516" stopIfTrue="1"/>
    <cfRule type="duplicateValues" dxfId="2958" priority="530" stopIfTrue="1"/>
    <cfRule type="duplicateValues" dxfId="2957" priority="529" stopIfTrue="1"/>
    <cfRule type="duplicateValues" dxfId="2956" priority="528" stopIfTrue="1"/>
    <cfRule type="duplicateValues" dxfId="2955" priority="523" stopIfTrue="1"/>
    <cfRule type="duplicateValues" dxfId="2954" priority="522" stopIfTrue="1"/>
  </conditionalFormatting>
  <conditionalFormatting sqref="D89">
    <cfRule type="duplicateValues" dxfId="2953" priority="513" stopIfTrue="1"/>
    <cfRule type="duplicateValues" dxfId="2952" priority="510" stopIfTrue="1"/>
    <cfRule type="duplicateValues" dxfId="2951" priority="515" stopIfTrue="1"/>
    <cfRule type="duplicateValues" dxfId="2950" priority="514" stopIfTrue="1"/>
    <cfRule type="duplicateValues" dxfId="2949" priority="512" stopIfTrue="1"/>
    <cfRule type="duplicateValues" dxfId="2948" priority="511" stopIfTrue="1"/>
    <cfRule type="duplicateValues" dxfId="2947" priority="509" stopIfTrue="1"/>
    <cfRule type="duplicateValues" dxfId="2946" priority="508" stopIfTrue="1"/>
    <cfRule type="duplicateValues" dxfId="2945" priority="507" stopIfTrue="1"/>
    <cfRule type="duplicateValues" dxfId="2944" priority="506" stopIfTrue="1"/>
    <cfRule type="duplicateValues" dxfId="2943" priority="498" stopIfTrue="1"/>
    <cfRule type="duplicateValues" dxfId="2942" priority="505" stopIfTrue="1"/>
    <cfRule type="duplicateValues" dxfId="2941" priority="504" stopIfTrue="1"/>
    <cfRule type="duplicateValues" dxfId="2940" priority="503" stopIfTrue="1"/>
    <cfRule type="duplicateValues" dxfId="2939" priority="502" stopIfTrue="1"/>
    <cfRule type="duplicateValues" dxfId="2938" priority="501" stopIfTrue="1"/>
    <cfRule type="duplicateValues" dxfId="2937" priority="500" stopIfTrue="1"/>
    <cfRule type="duplicateValues" dxfId="2936" priority="499" stopIfTrue="1"/>
  </conditionalFormatting>
  <conditionalFormatting sqref="D90">
    <cfRule type="duplicateValues" dxfId="2935" priority="479" stopIfTrue="1"/>
    <cfRule type="duplicateValues" dxfId="2934" priority="494" stopIfTrue="1"/>
    <cfRule type="duplicateValues" dxfId="2933" priority="493" stopIfTrue="1"/>
    <cfRule type="duplicateValues" dxfId="2932" priority="492" stopIfTrue="1"/>
    <cfRule type="duplicateValues" dxfId="2931" priority="478" stopIfTrue="1"/>
    <cfRule type="duplicateValues" dxfId="2930" priority="491" stopIfTrue="1"/>
    <cfRule type="duplicateValues" dxfId="2929" priority="490" stopIfTrue="1"/>
    <cfRule type="duplicateValues" dxfId="2928" priority="489" stopIfTrue="1"/>
    <cfRule type="duplicateValues" dxfId="2927" priority="488" stopIfTrue="1"/>
    <cfRule type="duplicateValues" dxfId="2926" priority="487" stopIfTrue="1"/>
    <cfRule type="duplicateValues" dxfId="2925" priority="486" stopIfTrue="1"/>
    <cfRule type="duplicateValues" dxfId="2924" priority="485" stopIfTrue="1"/>
    <cfRule type="duplicateValues" dxfId="2923" priority="484" stopIfTrue="1"/>
    <cfRule type="duplicateValues" dxfId="2922" priority="483" stopIfTrue="1"/>
    <cfRule type="duplicateValues" dxfId="2921" priority="482" stopIfTrue="1"/>
    <cfRule type="duplicateValues" dxfId="2920" priority="481" stopIfTrue="1"/>
    <cfRule type="duplicateValues" dxfId="2919" priority="480" stopIfTrue="1"/>
    <cfRule type="duplicateValues" dxfId="2918" priority="497" stopIfTrue="1"/>
    <cfRule type="duplicateValues" dxfId="2917" priority="496" stopIfTrue="1"/>
    <cfRule type="duplicateValues" dxfId="2916" priority="495" stopIfTrue="1"/>
    <cfRule type="duplicateValues" dxfId="2915" priority="477" stopIfTrue="1"/>
  </conditionalFormatting>
  <conditionalFormatting sqref="D91">
    <cfRule type="duplicateValues" dxfId="2914" priority="469" stopIfTrue="1"/>
    <cfRule type="duplicateValues" dxfId="2913" priority="468" stopIfTrue="1"/>
    <cfRule type="duplicateValues" dxfId="2912" priority="467" stopIfTrue="1"/>
    <cfRule type="duplicateValues" dxfId="2911" priority="466" stopIfTrue="1"/>
    <cfRule type="duplicateValues" dxfId="2910" priority="465" stopIfTrue="1"/>
    <cfRule type="duplicateValues" dxfId="2909" priority="464" stopIfTrue="1"/>
    <cfRule type="duplicateValues" dxfId="2908" priority="463" stopIfTrue="1"/>
    <cfRule type="duplicateValues" dxfId="2907" priority="462" stopIfTrue="1"/>
    <cfRule type="duplicateValues" dxfId="2906" priority="461" stopIfTrue="1"/>
    <cfRule type="duplicateValues" dxfId="2905" priority="460" stopIfTrue="1"/>
    <cfRule type="duplicateValues" dxfId="2904" priority="459" stopIfTrue="1"/>
    <cfRule type="duplicateValues" dxfId="2903" priority="458" stopIfTrue="1"/>
    <cfRule type="duplicateValues" dxfId="2902" priority="457" stopIfTrue="1"/>
    <cfRule type="duplicateValues" dxfId="2901" priority="456" stopIfTrue="1"/>
    <cfRule type="duplicateValues" dxfId="2900" priority="455" stopIfTrue="1"/>
    <cfRule type="duplicateValues" dxfId="2899" priority="454" stopIfTrue="1"/>
    <cfRule type="duplicateValues" dxfId="2898" priority="453" stopIfTrue="1"/>
    <cfRule type="duplicateValues" dxfId="2897" priority="476" stopIfTrue="1"/>
    <cfRule type="duplicateValues" dxfId="2896" priority="475" stopIfTrue="1"/>
    <cfRule type="duplicateValues" dxfId="2895" priority="474" stopIfTrue="1"/>
    <cfRule type="duplicateValues" dxfId="2894" priority="473" stopIfTrue="1"/>
    <cfRule type="duplicateValues" dxfId="2893" priority="472" stopIfTrue="1"/>
    <cfRule type="duplicateValues" dxfId="2892" priority="471" stopIfTrue="1"/>
    <cfRule type="duplicateValues" dxfId="2891" priority="470" stopIfTrue="1"/>
  </conditionalFormatting>
  <conditionalFormatting sqref="D92">
    <cfRule type="duplicateValues" dxfId="2890" priority="447" stopIfTrue="1"/>
    <cfRule type="duplicateValues" dxfId="2889" priority="439" stopIfTrue="1"/>
    <cfRule type="duplicateValues" dxfId="2888" priority="438" stopIfTrue="1"/>
    <cfRule type="duplicateValues" dxfId="2887" priority="437" stopIfTrue="1"/>
    <cfRule type="duplicateValues" dxfId="2886" priority="436" stopIfTrue="1"/>
    <cfRule type="duplicateValues" dxfId="2885" priority="435" stopIfTrue="1"/>
    <cfRule type="duplicateValues" dxfId="2884" priority="434" stopIfTrue="1"/>
    <cfRule type="duplicateValues" dxfId="2883" priority="433" stopIfTrue="1"/>
    <cfRule type="duplicateValues" dxfId="2882" priority="432" stopIfTrue="1"/>
    <cfRule type="duplicateValues" dxfId="2881" priority="431" stopIfTrue="1"/>
    <cfRule type="duplicateValues" dxfId="2880" priority="430" stopIfTrue="1"/>
    <cfRule type="duplicateValues" dxfId="2879" priority="441" stopIfTrue="1"/>
    <cfRule type="duplicateValues" dxfId="2878" priority="429" stopIfTrue="1"/>
    <cfRule type="duplicateValues" dxfId="2877" priority="428" stopIfTrue="1"/>
    <cfRule type="duplicateValues" dxfId="2876" priority="427" stopIfTrue="1"/>
    <cfRule type="duplicateValues" dxfId="2875" priority="426" stopIfTrue="1"/>
    <cfRule type="duplicateValues" dxfId="2874" priority="425" stopIfTrue="1"/>
    <cfRule type="duplicateValues" dxfId="2873" priority="452" stopIfTrue="1"/>
    <cfRule type="duplicateValues" dxfId="2872" priority="451" stopIfTrue="1"/>
    <cfRule type="duplicateValues" dxfId="2871" priority="450" stopIfTrue="1"/>
    <cfRule type="duplicateValues" dxfId="2870" priority="449" stopIfTrue="1"/>
    <cfRule type="duplicateValues" dxfId="2869" priority="448" stopIfTrue="1"/>
    <cfRule type="duplicateValues" dxfId="2868" priority="440" stopIfTrue="1"/>
    <cfRule type="duplicateValues" dxfId="2867" priority="446" stopIfTrue="1"/>
    <cfRule type="duplicateValues" dxfId="2866" priority="445" stopIfTrue="1"/>
    <cfRule type="duplicateValues" dxfId="2865" priority="444" stopIfTrue="1"/>
    <cfRule type="duplicateValues" dxfId="2864" priority="443" stopIfTrue="1"/>
    <cfRule type="duplicateValues" dxfId="2863" priority="442" stopIfTrue="1"/>
  </conditionalFormatting>
  <conditionalFormatting sqref="D93">
    <cfRule type="duplicateValues" dxfId="2862" priority="423" stopIfTrue="1"/>
    <cfRule type="duplicateValues" dxfId="2861" priority="424" stopIfTrue="1"/>
    <cfRule type="duplicateValues" dxfId="2860" priority="422" stopIfTrue="1"/>
    <cfRule type="duplicateValues" dxfId="2859" priority="421" stopIfTrue="1"/>
    <cfRule type="duplicateValues" dxfId="2858" priority="420" stopIfTrue="1"/>
    <cfRule type="duplicateValues" dxfId="2857" priority="419" stopIfTrue="1"/>
    <cfRule type="duplicateValues" dxfId="2856" priority="418" stopIfTrue="1"/>
    <cfRule type="duplicateValues" dxfId="2855" priority="417" stopIfTrue="1"/>
    <cfRule type="duplicateValues" dxfId="2854" priority="416" stopIfTrue="1"/>
    <cfRule type="duplicateValues" dxfId="2853" priority="415" stopIfTrue="1"/>
    <cfRule type="duplicateValues" dxfId="2852" priority="414" stopIfTrue="1"/>
    <cfRule type="duplicateValues" dxfId="2851" priority="413" stopIfTrue="1"/>
    <cfRule type="duplicateValues" dxfId="2850" priority="412" stopIfTrue="1"/>
    <cfRule type="duplicateValues" dxfId="2849" priority="411" stopIfTrue="1"/>
    <cfRule type="duplicateValues" dxfId="2848" priority="410" stopIfTrue="1"/>
    <cfRule type="duplicateValues" dxfId="2847" priority="409" stopIfTrue="1"/>
    <cfRule type="duplicateValues" dxfId="2846" priority="408" stopIfTrue="1"/>
    <cfRule type="duplicateValues" dxfId="2845" priority="407" stopIfTrue="1"/>
    <cfRule type="duplicateValues" dxfId="2844" priority="406" stopIfTrue="1"/>
    <cfRule type="duplicateValues" dxfId="2843" priority="405" stopIfTrue="1"/>
    <cfRule type="duplicateValues" dxfId="2842" priority="404" stopIfTrue="1"/>
    <cfRule type="duplicateValues" dxfId="2841" priority="403" stopIfTrue="1"/>
    <cfRule type="duplicateValues" dxfId="2840" priority="402" stopIfTrue="1"/>
    <cfRule type="duplicateValues" dxfId="2839" priority="401" stopIfTrue="1"/>
    <cfRule type="duplicateValues" dxfId="2838" priority="400" stopIfTrue="1"/>
    <cfRule type="duplicateValues" dxfId="2837" priority="399" stopIfTrue="1"/>
    <cfRule type="duplicateValues" dxfId="2836" priority="398" stopIfTrue="1"/>
    <cfRule type="duplicateValues" dxfId="2835" priority="397" stopIfTrue="1"/>
    <cfRule type="duplicateValues" dxfId="2834" priority="396" stopIfTrue="1"/>
    <cfRule type="duplicateValues" dxfId="2833" priority="395" stopIfTrue="1"/>
    <cfRule type="duplicateValues" dxfId="2832" priority="394" stopIfTrue="1"/>
  </conditionalFormatting>
  <conditionalFormatting sqref="D94">
    <cfRule type="duplicateValues" dxfId="2831" priority="361" stopIfTrue="1"/>
    <cfRule type="duplicateValues" dxfId="2830" priority="360" stopIfTrue="1"/>
    <cfRule type="duplicateValues" dxfId="2829" priority="376" stopIfTrue="1"/>
    <cfRule type="duplicateValues" dxfId="2828" priority="364" stopIfTrue="1"/>
    <cfRule type="duplicateValues" dxfId="2827" priority="375" stopIfTrue="1"/>
    <cfRule type="duplicateValues" dxfId="2826" priority="374" stopIfTrue="1"/>
    <cfRule type="duplicateValues" dxfId="2825" priority="373" stopIfTrue="1"/>
    <cfRule type="duplicateValues" dxfId="2824" priority="372" stopIfTrue="1"/>
    <cfRule type="duplicateValues" dxfId="2823" priority="371" stopIfTrue="1"/>
    <cfRule type="duplicateValues" dxfId="2822" priority="370" stopIfTrue="1"/>
    <cfRule type="duplicateValues" dxfId="2821" priority="369" stopIfTrue="1"/>
    <cfRule type="duplicateValues" dxfId="2820" priority="368" stopIfTrue="1"/>
    <cfRule type="duplicateValues" dxfId="2819" priority="367" stopIfTrue="1"/>
    <cfRule type="duplicateValues" dxfId="2818" priority="366" stopIfTrue="1"/>
    <cfRule type="duplicateValues" dxfId="2817" priority="365" stopIfTrue="1"/>
    <cfRule type="duplicateValues" dxfId="2816" priority="363" stopIfTrue="1"/>
    <cfRule type="duplicateValues" dxfId="2815" priority="362" stopIfTrue="1"/>
    <cfRule type="duplicateValues" dxfId="2814" priority="393" stopIfTrue="1"/>
    <cfRule type="duplicateValues" dxfId="2813" priority="392" stopIfTrue="1"/>
    <cfRule type="duplicateValues" dxfId="2812" priority="391" stopIfTrue="1"/>
    <cfRule type="duplicateValues" dxfId="2811" priority="390" stopIfTrue="1"/>
    <cfRule type="duplicateValues" dxfId="2810" priority="389" stopIfTrue="1"/>
    <cfRule type="duplicateValues" dxfId="2809" priority="388" stopIfTrue="1"/>
    <cfRule type="duplicateValues" dxfId="2808" priority="387" stopIfTrue="1"/>
    <cfRule type="duplicateValues" dxfId="2807" priority="386" stopIfTrue="1"/>
    <cfRule type="duplicateValues" dxfId="2806" priority="385" stopIfTrue="1"/>
    <cfRule type="duplicateValues" dxfId="2805" priority="384" stopIfTrue="1"/>
    <cfRule type="duplicateValues" dxfId="2804" priority="383" stopIfTrue="1"/>
    <cfRule type="duplicateValues" dxfId="2803" priority="382" stopIfTrue="1"/>
    <cfRule type="duplicateValues" dxfId="2802" priority="381" stopIfTrue="1"/>
    <cfRule type="duplicateValues" dxfId="2801" priority="380" stopIfTrue="1"/>
    <cfRule type="duplicateValues" dxfId="2800" priority="379" stopIfTrue="1"/>
    <cfRule type="duplicateValues" dxfId="2799" priority="378" stopIfTrue="1"/>
    <cfRule type="duplicateValues" dxfId="2798" priority="377" stopIfTrue="1"/>
  </conditionalFormatting>
  <conditionalFormatting sqref="D95">
    <cfRule type="duplicateValues" dxfId="2797" priority="338" stopIfTrue="1"/>
    <cfRule type="duplicateValues" dxfId="2796" priority="337" stopIfTrue="1"/>
    <cfRule type="duplicateValues" dxfId="2795" priority="336" stopIfTrue="1"/>
    <cfRule type="duplicateValues" dxfId="2794" priority="335" stopIfTrue="1"/>
    <cfRule type="duplicateValues" dxfId="2793" priority="334" stopIfTrue="1"/>
    <cfRule type="duplicateValues" dxfId="2792" priority="333" stopIfTrue="1"/>
    <cfRule type="duplicateValues" dxfId="2791" priority="332" stopIfTrue="1"/>
    <cfRule type="duplicateValues" dxfId="2790" priority="331" stopIfTrue="1"/>
    <cfRule type="duplicateValues" dxfId="2789" priority="330" stopIfTrue="1"/>
    <cfRule type="duplicateValues" dxfId="2788" priority="329" stopIfTrue="1"/>
    <cfRule type="duplicateValues" dxfId="2787" priority="328" stopIfTrue="1"/>
    <cfRule type="duplicateValues" dxfId="2786" priority="327" stopIfTrue="1"/>
    <cfRule type="duplicateValues" dxfId="2785" priority="326" stopIfTrue="1"/>
    <cfRule type="duplicateValues" dxfId="2784" priority="325" stopIfTrue="1"/>
    <cfRule type="duplicateValues" dxfId="2783" priority="324" stopIfTrue="1"/>
    <cfRule type="duplicateValues" dxfId="2782" priority="323" stopIfTrue="1"/>
    <cfRule type="duplicateValues" dxfId="2781" priority="343" stopIfTrue="1"/>
    <cfRule type="duplicateValues" dxfId="2780" priority="359" stopIfTrue="1"/>
    <cfRule type="duplicateValues" dxfId="2779" priority="358" stopIfTrue="1"/>
    <cfRule type="duplicateValues" dxfId="2778" priority="357" stopIfTrue="1"/>
    <cfRule type="duplicateValues" dxfId="2777" priority="356" stopIfTrue="1"/>
    <cfRule type="duplicateValues" dxfId="2776" priority="355" stopIfTrue="1"/>
    <cfRule type="duplicateValues" dxfId="2775" priority="354" stopIfTrue="1"/>
    <cfRule type="duplicateValues" dxfId="2774" priority="353" stopIfTrue="1"/>
    <cfRule type="duplicateValues" dxfId="2773" priority="352" stopIfTrue="1"/>
    <cfRule type="duplicateValues" dxfId="2772" priority="351" stopIfTrue="1"/>
    <cfRule type="duplicateValues" dxfId="2771" priority="350" stopIfTrue="1"/>
    <cfRule type="duplicateValues" dxfId="2770" priority="349" stopIfTrue="1"/>
    <cfRule type="duplicateValues" dxfId="2769" priority="348" stopIfTrue="1"/>
    <cfRule type="duplicateValues" dxfId="2768" priority="347" stopIfTrue="1"/>
    <cfRule type="duplicateValues" dxfId="2767" priority="346" stopIfTrue="1"/>
    <cfRule type="duplicateValues" dxfId="2766" priority="345" stopIfTrue="1"/>
    <cfRule type="duplicateValues" dxfId="2765" priority="344" stopIfTrue="1"/>
    <cfRule type="duplicateValues" dxfId="2764" priority="342" stopIfTrue="1"/>
    <cfRule type="duplicateValues" dxfId="2763" priority="341" stopIfTrue="1"/>
    <cfRule type="duplicateValues" dxfId="2762" priority="340" stopIfTrue="1"/>
    <cfRule type="duplicateValues" dxfId="2761" priority="339" stopIfTrue="1"/>
  </conditionalFormatting>
  <conditionalFormatting sqref="D96">
    <cfRule type="duplicateValues" dxfId="2760" priority="302" stopIfTrue="1"/>
    <cfRule type="duplicateValues" dxfId="2759" priority="299" stopIfTrue="1"/>
    <cfRule type="duplicateValues" dxfId="2758" priority="298" stopIfTrue="1"/>
    <cfRule type="duplicateValues" dxfId="2757" priority="297" stopIfTrue="1"/>
    <cfRule type="duplicateValues" dxfId="2756" priority="296" stopIfTrue="1"/>
    <cfRule type="duplicateValues" dxfId="2755" priority="295" stopIfTrue="1"/>
    <cfRule type="duplicateValues" dxfId="2754" priority="294" stopIfTrue="1"/>
    <cfRule type="duplicateValues" dxfId="2753" priority="293" stopIfTrue="1"/>
    <cfRule type="duplicateValues" dxfId="2752" priority="292" stopIfTrue="1"/>
    <cfRule type="duplicateValues" dxfId="2751" priority="291" stopIfTrue="1"/>
    <cfRule type="duplicateValues" dxfId="2750" priority="290" stopIfTrue="1"/>
    <cfRule type="duplicateValues" dxfId="2749" priority="289" stopIfTrue="1"/>
    <cfRule type="duplicateValues" dxfId="2748" priority="288" stopIfTrue="1"/>
    <cfRule type="duplicateValues" dxfId="2747" priority="287" stopIfTrue="1"/>
    <cfRule type="duplicateValues" dxfId="2746" priority="286" stopIfTrue="1"/>
    <cfRule type="duplicateValues" dxfId="2745" priority="285" stopIfTrue="1"/>
    <cfRule type="duplicateValues" dxfId="2744" priority="307" stopIfTrue="1"/>
    <cfRule type="duplicateValues" dxfId="2743" priority="322" stopIfTrue="1"/>
    <cfRule type="duplicateValues" dxfId="2742" priority="321" stopIfTrue="1"/>
    <cfRule type="duplicateValues" dxfId="2741" priority="320" stopIfTrue="1"/>
    <cfRule type="duplicateValues" dxfId="2740" priority="319" stopIfTrue="1"/>
    <cfRule type="duplicateValues" dxfId="2739" priority="318" stopIfTrue="1"/>
    <cfRule type="duplicateValues" dxfId="2738" priority="317" stopIfTrue="1"/>
    <cfRule type="duplicateValues" dxfId="2737" priority="316" stopIfTrue="1"/>
    <cfRule type="duplicateValues" dxfId="2736" priority="315" stopIfTrue="1"/>
    <cfRule type="duplicateValues" dxfId="2735" priority="314" stopIfTrue="1"/>
    <cfRule type="duplicateValues" dxfId="2734" priority="313" stopIfTrue="1"/>
    <cfRule type="duplicateValues" dxfId="2733" priority="312" stopIfTrue="1"/>
    <cfRule type="duplicateValues" dxfId="2732" priority="311" stopIfTrue="1"/>
    <cfRule type="duplicateValues" dxfId="2731" priority="310" stopIfTrue="1"/>
    <cfRule type="duplicateValues" dxfId="2730" priority="309" stopIfTrue="1"/>
    <cfRule type="duplicateValues" dxfId="2729" priority="308" stopIfTrue="1"/>
    <cfRule type="duplicateValues" dxfId="2728" priority="284" stopIfTrue="1"/>
    <cfRule type="duplicateValues" dxfId="2727" priority="306" stopIfTrue="1"/>
    <cfRule type="duplicateValues" dxfId="2726" priority="305" stopIfTrue="1"/>
    <cfRule type="duplicateValues" dxfId="2725" priority="304" stopIfTrue="1"/>
    <cfRule type="duplicateValues" dxfId="2724" priority="303" stopIfTrue="1"/>
    <cfRule type="duplicateValues" dxfId="2723" priority="283" stopIfTrue="1"/>
    <cfRule type="duplicateValues" dxfId="2722" priority="301" stopIfTrue="1"/>
    <cfRule type="duplicateValues" dxfId="2721" priority="300" stopIfTrue="1"/>
  </conditionalFormatting>
  <conditionalFormatting sqref="D97">
    <cfRule type="duplicateValues" dxfId="2720" priority="255" stopIfTrue="1"/>
    <cfRule type="duplicateValues" dxfId="2719" priority="254" stopIfTrue="1"/>
    <cfRule type="duplicateValues" dxfId="2718" priority="253" stopIfTrue="1"/>
    <cfRule type="duplicateValues" dxfId="2717" priority="252" stopIfTrue="1"/>
    <cfRule type="duplicateValues" dxfId="2716" priority="251" stopIfTrue="1"/>
    <cfRule type="duplicateValues" dxfId="2715" priority="250" stopIfTrue="1"/>
    <cfRule type="duplicateValues" dxfId="2714" priority="249" stopIfTrue="1"/>
    <cfRule type="duplicateValues" dxfId="2713" priority="248" stopIfTrue="1"/>
    <cfRule type="duplicateValues" dxfId="2712" priority="247" stopIfTrue="1"/>
    <cfRule type="duplicateValues" dxfId="2711" priority="246" stopIfTrue="1"/>
    <cfRule type="duplicateValues" dxfId="2710" priority="245" stopIfTrue="1"/>
    <cfRule type="duplicateValues" dxfId="2709" priority="244" stopIfTrue="1"/>
    <cfRule type="duplicateValues" dxfId="2708" priority="243" stopIfTrue="1"/>
    <cfRule type="duplicateValues" dxfId="2707" priority="242" stopIfTrue="1"/>
    <cfRule type="duplicateValues" dxfId="2706" priority="241" stopIfTrue="1"/>
    <cfRule type="duplicateValues" dxfId="2705" priority="240" stopIfTrue="1"/>
    <cfRule type="duplicateValues" dxfId="2704" priority="265" stopIfTrue="1"/>
    <cfRule type="duplicateValues" dxfId="2703" priority="282" stopIfTrue="1"/>
    <cfRule type="duplicateValues" dxfId="2702" priority="281" stopIfTrue="1"/>
    <cfRule type="duplicateValues" dxfId="2701" priority="280" stopIfTrue="1"/>
    <cfRule type="duplicateValues" dxfId="2700" priority="279" stopIfTrue="1"/>
    <cfRule type="duplicateValues" dxfId="2699" priority="278" stopIfTrue="1"/>
    <cfRule type="duplicateValues" dxfId="2698" priority="277" stopIfTrue="1"/>
    <cfRule type="duplicateValues" dxfId="2697" priority="276" stopIfTrue="1"/>
    <cfRule type="duplicateValues" dxfId="2696" priority="275" stopIfTrue="1"/>
    <cfRule type="duplicateValues" dxfId="2695" priority="274" stopIfTrue="1"/>
    <cfRule type="duplicateValues" dxfId="2694" priority="273" stopIfTrue="1"/>
    <cfRule type="duplicateValues" dxfId="2693" priority="272" stopIfTrue="1"/>
    <cfRule type="duplicateValues" dxfId="2692" priority="271" stopIfTrue="1"/>
    <cfRule type="duplicateValues" dxfId="2691" priority="270" stopIfTrue="1"/>
    <cfRule type="duplicateValues" dxfId="2690" priority="269" stopIfTrue="1"/>
    <cfRule type="duplicateValues" dxfId="2689" priority="268" stopIfTrue="1"/>
    <cfRule type="duplicateValues" dxfId="2688" priority="267" stopIfTrue="1"/>
    <cfRule type="duplicateValues" dxfId="2687" priority="266" stopIfTrue="1"/>
    <cfRule type="duplicateValues" dxfId="2686" priority="264" stopIfTrue="1"/>
    <cfRule type="duplicateValues" dxfId="2685" priority="263" stopIfTrue="1"/>
    <cfRule type="duplicateValues" dxfId="2684" priority="262" stopIfTrue="1"/>
    <cfRule type="duplicateValues" dxfId="2683" priority="261" stopIfTrue="1"/>
    <cfRule type="duplicateValues" dxfId="2682" priority="260" stopIfTrue="1"/>
    <cfRule type="duplicateValues" dxfId="2681" priority="259" stopIfTrue="1"/>
    <cfRule type="duplicateValues" dxfId="2680" priority="258" stopIfTrue="1"/>
    <cfRule type="duplicateValues" dxfId="2679" priority="257" stopIfTrue="1"/>
    <cfRule type="duplicateValues" dxfId="2678" priority="256" stopIfTrue="1"/>
  </conditionalFormatting>
  <conditionalFormatting sqref="D98">
    <cfRule type="duplicateValues" dxfId="2677" priority="210" stopIfTrue="1"/>
    <cfRule type="duplicateValues" dxfId="2676" priority="209" stopIfTrue="1"/>
    <cfRule type="duplicateValues" dxfId="2675" priority="208" stopIfTrue="1"/>
    <cfRule type="duplicateValues" dxfId="2674" priority="207" stopIfTrue="1"/>
    <cfRule type="duplicateValues" dxfId="2673" priority="206" stopIfTrue="1"/>
    <cfRule type="duplicateValues" dxfId="2672" priority="205" stopIfTrue="1"/>
    <cfRule type="duplicateValues" dxfId="2671" priority="204" stopIfTrue="1"/>
    <cfRule type="duplicateValues" dxfId="2670" priority="203" stopIfTrue="1"/>
    <cfRule type="duplicateValues" dxfId="2669" priority="202" stopIfTrue="1"/>
    <cfRule type="duplicateValues" dxfId="2668" priority="201" stopIfTrue="1"/>
    <cfRule type="duplicateValues" dxfId="2667" priority="200" stopIfTrue="1"/>
    <cfRule type="duplicateValues" dxfId="2666" priority="199" stopIfTrue="1"/>
    <cfRule type="duplicateValues" dxfId="2665" priority="198" stopIfTrue="1"/>
    <cfRule type="duplicateValues" dxfId="2664" priority="194" stopIfTrue="1"/>
    <cfRule type="duplicateValues" dxfId="2663" priority="197" stopIfTrue="1"/>
    <cfRule type="duplicateValues" dxfId="2662" priority="196" stopIfTrue="1"/>
    <cfRule type="duplicateValues" dxfId="2661" priority="195" stopIfTrue="1"/>
    <cfRule type="duplicateValues" dxfId="2660" priority="239" stopIfTrue="1"/>
    <cfRule type="duplicateValues" dxfId="2659" priority="238" stopIfTrue="1"/>
    <cfRule type="duplicateValues" dxfId="2658" priority="237" stopIfTrue="1"/>
    <cfRule type="duplicateValues" dxfId="2657" priority="236" stopIfTrue="1"/>
    <cfRule type="duplicateValues" dxfId="2656" priority="235" stopIfTrue="1"/>
    <cfRule type="duplicateValues" dxfId="2655" priority="234" stopIfTrue="1"/>
    <cfRule type="duplicateValues" dxfId="2654" priority="233" stopIfTrue="1"/>
    <cfRule type="duplicateValues" dxfId="2653" priority="232" stopIfTrue="1"/>
    <cfRule type="duplicateValues" dxfId="2652" priority="231" stopIfTrue="1"/>
    <cfRule type="duplicateValues" dxfId="2651" priority="230" stopIfTrue="1"/>
    <cfRule type="duplicateValues" dxfId="2650" priority="229" stopIfTrue="1"/>
    <cfRule type="duplicateValues" dxfId="2649" priority="228" stopIfTrue="1"/>
    <cfRule type="duplicateValues" dxfId="2648" priority="227" stopIfTrue="1"/>
    <cfRule type="duplicateValues" dxfId="2647" priority="226" stopIfTrue="1"/>
    <cfRule type="duplicateValues" dxfId="2646" priority="225" stopIfTrue="1"/>
    <cfRule type="duplicateValues" dxfId="2645" priority="224" stopIfTrue="1"/>
    <cfRule type="duplicateValues" dxfId="2644" priority="223" stopIfTrue="1"/>
    <cfRule type="duplicateValues" dxfId="2643" priority="222" stopIfTrue="1"/>
    <cfRule type="duplicateValues" dxfId="2642" priority="221" stopIfTrue="1"/>
    <cfRule type="duplicateValues" dxfId="2641" priority="220" stopIfTrue="1"/>
    <cfRule type="duplicateValues" dxfId="2640" priority="219" stopIfTrue="1"/>
    <cfRule type="duplicateValues" dxfId="2639" priority="218" stopIfTrue="1"/>
    <cfRule type="duplicateValues" dxfId="2638" priority="217" stopIfTrue="1"/>
    <cfRule type="duplicateValues" dxfId="2637" priority="216" stopIfTrue="1"/>
    <cfRule type="duplicateValues" dxfId="2636" priority="215" stopIfTrue="1"/>
    <cfRule type="duplicateValues" dxfId="2635" priority="214" stopIfTrue="1"/>
    <cfRule type="duplicateValues" dxfId="2634" priority="213" stopIfTrue="1"/>
    <cfRule type="duplicateValues" dxfId="2633" priority="212" stopIfTrue="1"/>
    <cfRule type="duplicateValues" dxfId="2632" priority="211" stopIfTrue="1"/>
  </conditionalFormatting>
  <conditionalFormatting sqref="D99">
    <cfRule type="duplicateValues" dxfId="2631" priority="161" stopIfTrue="1"/>
    <cfRule type="duplicateValues" dxfId="2630" priority="160" stopIfTrue="1"/>
    <cfRule type="duplicateValues" dxfId="2629" priority="159" stopIfTrue="1"/>
    <cfRule type="duplicateValues" dxfId="2628" priority="158" stopIfTrue="1"/>
    <cfRule type="duplicateValues" dxfId="2627" priority="157" stopIfTrue="1"/>
    <cfRule type="duplicateValues" dxfId="2626" priority="156" stopIfTrue="1"/>
    <cfRule type="duplicateValues" dxfId="2625" priority="155" stopIfTrue="1"/>
    <cfRule type="duplicateValues" dxfId="2624" priority="154" stopIfTrue="1"/>
    <cfRule type="duplicateValues" dxfId="2623" priority="153" stopIfTrue="1"/>
    <cfRule type="duplicateValues" dxfId="2622" priority="152" stopIfTrue="1"/>
    <cfRule type="duplicateValues" dxfId="2621" priority="151" stopIfTrue="1"/>
    <cfRule type="duplicateValues" dxfId="2620" priority="150" stopIfTrue="1"/>
    <cfRule type="duplicateValues" dxfId="2619" priority="149" stopIfTrue="1"/>
    <cfRule type="duplicateValues" dxfId="2618" priority="148" stopIfTrue="1"/>
    <cfRule type="duplicateValues" dxfId="2617" priority="147" stopIfTrue="1"/>
    <cfRule type="duplicateValues" dxfId="2616" priority="146" stopIfTrue="1"/>
    <cfRule type="duplicateValues" dxfId="2615" priority="145" stopIfTrue="1"/>
    <cfRule type="duplicateValues" dxfId="2614" priority="189" stopIfTrue="1"/>
    <cfRule type="duplicateValues" dxfId="2613" priority="193" stopIfTrue="1"/>
    <cfRule type="duplicateValues" dxfId="2612" priority="192" stopIfTrue="1"/>
    <cfRule type="duplicateValues" dxfId="2611" priority="191" stopIfTrue="1"/>
    <cfRule type="duplicateValues" dxfId="2610" priority="190" stopIfTrue="1"/>
    <cfRule type="duplicateValues" dxfId="2609" priority="188" stopIfTrue="1"/>
    <cfRule type="duplicateValues" dxfId="2608" priority="187" stopIfTrue="1"/>
    <cfRule type="duplicateValues" dxfId="2607" priority="186" stopIfTrue="1"/>
    <cfRule type="duplicateValues" dxfId="2606" priority="185" stopIfTrue="1"/>
    <cfRule type="duplicateValues" dxfId="2605" priority="184" stopIfTrue="1"/>
    <cfRule type="duplicateValues" dxfId="2604" priority="183" stopIfTrue="1"/>
    <cfRule type="duplicateValues" dxfId="2603" priority="182" stopIfTrue="1"/>
    <cfRule type="duplicateValues" dxfId="2602" priority="181" stopIfTrue="1"/>
    <cfRule type="duplicateValues" dxfId="2601" priority="180" stopIfTrue="1"/>
    <cfRule type="duplicateValues" dxfId="2600" priority="179" stopIfTrue="1"/>
    <cfRule type="duplicateValues" dxfId="2599" priority="178" stopIfTrue="1"/>
    <cfRule type="duplicateValues" dxfId="2598" priority="177" stopIfTrue="1"/>
    <cfRule type="duplicateValues" dxfId="2597" priority="176" stopIfTrue="1"/>
    <cfRule type="duplicateValues" dxfId="2596" priority="175" stopIfTrue="1"/>
    <cfRule type="duplicateValues" dxfId="2595" priority="174" stopIfTrue="1"/>
    <cfRule type="duplicateValues" dxfId="2594" priority="173" stopIfTrue="1"/>
    <cfRule type="duplicateValues" dxfId="2593" priority="172" stopIfTrue="1"/>
    <cfRule type="duplicateValues" dxfId="2592" priority="171" stopIfTrue="1"/>
    <cfRule type="duplicateValues" dxfId="2591" priority="170" stopIfTrue="1"/>
    <cfRule type="duplicateValues" dxfId="2590" priority="169" stopIfTrue="1"/>
    <cfRule type="duplicateValues" dxfId="2589" priority="168" stopIfTrue="1"/>
    <cfRule type="duplicateValues" dxfId="2588" priority="167" stopIfTrue="1"/>
    <cfRule type="duplicateValues" dxfId="2587" priority="166" stopIfTrue="1"/>
    <cfRule type="duplicateValues" dxfId="2586" priority="165" stopIfTrue="1"/>
    <cfRule type="duplicateValues" dxfId="2585" priority="164" stopIfTrue="1"/>
    <cfRule type="duplicateValues" dxfId="2584" priority="163" stopIfTrue="1"/>
    <cfRule type="duplicateValues" dxfId="2583" priority="162" stopIfTrue="1"/>
  </conditionalFormatting>
  <conditionalFormatting sqref="D100">
    <cfRule type="duplicateValues" dxfId="2582" priority="133" stopIfTrue="1"/>
    <cfRule type="duplicateValues" dxfId="2581" priority="109" stopIfTrue="1"/>
    <cfRule type="duplicateValues" dxfId="2580" priority="108" stopIfTrue="1"/>
    <cfRule type="duplicateValues" dxfId="2579" priority="107" stopIfTrue="1"/>
    <cfRule type="duplicateValues" dxfId="2578" priority="106" stopIfTrue="1"/>
    <cfRule type="duplicateValues" dxfId="2577" priority="105" stopIfTrue="1"/>
    <cfRule type="duplicateValues" dxfId="2576" priority="104" stopIfTrue="1"/>
    <cfRule type="duplicateValues" dxfId="2575" priority="103" stopIfTrue="1"/>
    <cfRule type="duplicateValues" dxfId="2574" priority="93" stopIfTrue="1"/>
    <cfRule type="duplicateValues" dxfId="2573" priority="94" stopIfTrue="1"/>
    <cfRule type="duplicateValues" dxfId="2572" priority="95" stopIfTrue="1"/>
    <cfRule type="duplicateValues" dxfId="2571" priority="96" stopIfTrue="1"/>
    <cfRule type="duplicateValues" dxfId="2570" priority="97" stopIfTrue="1"/>
    <cfRule type="duplicateValues" dxfId="2569" priority="98" stopIfTrue="1"/>
    <cfRule type="duplicateValues" dxfId="2568" priority="102" stopIfTrue="1"/>
    <cfRule type="duplicateValues" dxfId="2567" priority="99" stopIfTrue="1"/>
    <cfRule type="duplicateValues" dxfId="2566" priority="100" stopIfTrue="1"/>
    <cfRule type="duplicateValues" dxfId="2565" priority="144" stopIfTrue="1"/>
    <cfRule type="duplicateValues" dxfId="2564" priority="143" stopIfTrue="1"/>
    <cfRule type="duplicateValues" dxfId="2563" priority="142" stopIfTrue="1"/>
    <cfRule type="duplicateValues" dxfId="2562" priority="141" stopIfTrue="1"/>
    <cfRule type="duplicateValues" dxfId="2561" priority="140" stopIfTrue="1"/>
    <cfRule type="duplicateValues" dxfId="2560" priority="139" stopIfTrue="1"/>
    <cfRule type="duplicateValues" dxfId="2559" priority="138" stopIfTrue="1"/>
    <cfRule type="duplicateValues" dxfId="2558" priority="137" stopIfTrue="1"/>
    <cfRule type="duplicateValues" dxfId="2557" priority="136" stopIfTrue="1"/>
    <cfRule type="duplicateValues" dxfId="2556" priority="135" stopIfTrue="1"/>
    <cfRule type="duplicateValues" dxfId="2555" priority="134" stopIfTrue="1"/>
    <cfRule type="duplicateValues" dxfId="2554" priority="101" stopIfTrue="1"/>
    <cfRule type="duplicateValues" dxfId="2553" priority="132" stopIfTrue="1"/>
    <cfRule type="duplicateValues" dxfId="2552" priority="131" stopIfTrue="1"/>
    <cfRule type="duplicateValues" dxfId="2551" priority="130" stopIfTrue="1"/>
    <cfRule type="duplicateValues" dxfId="2550" priority="129" stopIfTrue="1"/>
    <cfRule type="duplicateValues" dxfId="2549" priority="128" stopIfTrue="1"/>
    <cfRule type="duplicateValues" dxfId="2548" priority="127" stopIfTrue="1"/>
    <cfRule type="duplicateValues" dxfId="2547" priority="126" stopIfTrue="1"/>
    <cfRule type="duplicateValues" dxfId="2546" priority="125" stopIfTrue="1"/>
    <cfRule type="duplicateValues" dxfId="2545" priority="124" stopIfTrue="1"/>
    <cfRule type="duplicateValues" dxfId="2544" priority="123" stopIfTrue="1"/>
    <cfRule type="duplicateValues" dxfId="2543" priority="122" stopIfTrue="1"/>
    <cfRule type="duplicateValues" dxfId="2542" priority="121" stopIfTrue="1"/>
    <cfRule type="duplicateValues" dxfId="2541" priority="120" stopIfTrue="1"/>
    <cfRule type="duplicateValues" dxfId="2540" priority="119" stopIfTrue="1"/>
    <cfRule type="duplicateValues" dxfId="2539" priority="118" stopIfTrue="1"/>
    <cfRule type="duplicateValues" dxfId="2538" priority="117" stopIfTrue="1"/>
    <cfRule type="duplicateValues" dxfId="2537" priority="116" stopIfTrue="1"/>
    <cfRule type="duplicateValues" dxfId="2536" priority="115" stopIfTrue="1"/>
    <cfRule type="duplicateValues" dxfId="2535" priority="114" stopIfTrue="1"/>
    <cfRule type="duplicateValues" dxfId="2534" priority="113" stopIfTrue="1"/>
    <cfRule type="duplicateValues" dxfId="2533" priority="112" stopIfTrue="1"/>
    <cfRule type="duplicateValues" dxfId="2532" priority="111" stopIfTrue="1"/>
    <cfRule type="duplicateValues" dxfId="2531" priority="110" stopIfTrue="1"/>
  </conditionalFormatting>
  <conditionalFormatting sqref="D102">
    <cfRule type="duplicateValues" dxfId="2530" priority="90" stopIfTrue="1"/>
    <cfRule type="duplicateValues" dxfId="2529" priority="91" stopIfTrue="1"/>
    <cfRule type="duplicateValues" dxfId="2528" priority="92" stopIfTrue="1"/>
  </conditionalFormatting>
  <conditionalFormatting sqref="D103">
    <cfRule type="duplicateValues" dxfId="2527" priority="87" stopIfTrue="1"/>
    <cfRule type="duplicateValues" dxfId="2526" priority="88" stopIfTrue="1"/>
    <cfRule type="duplicateValues" dxfId="2525" priority="89" stopIfTrue="1"/>
  </conditionalFormatting>
  <conditionalFormatting sqref="D104:D106">
    <cfRule type="duplicateValues" dxfId="2524" priority="86" stopIfTrue="1"/>
    <cfRule type="duplicateValues" dxfId="2523" priority="85" stopIfTrue="1"/>
    <cfRule type="duplicateValues" dxfId="2522" priority="84" stopIfTrue="1"/>
  </conditionalFormatting>
  <conditionalFormatting sqref="D107">
    <cfRule type="duplicateValues" dxfId="2521" priority="80" stopIfTrue="1"/>
    <cfRule type="duplicateValues" dxfId="2520" priority="79" stopIfTrue="1"/>
    <cfRule type="duplicateValues" dxfId="2519" priority="78" stopIfTrue="1"/>
  </conditionalFormatting>
  <conditionalFormatting sqref="D108:D109">
    <cfRule type="duplicateValues" dxfId="2518" priority="77" stopIfTrue="1"/>
    <cfRule type="duplicateValues" dxfId="2517" priority="76" stopIfTrue="1"/>
    <cfRule type="duplicateValues" dxfId="2516" priority="75" stopIfTrue="1"/>
  </conditionalFormatting>
  <conditionalFormatting sqref="D111">
    <cfRule type="duplicateValues" dxfId="2515" priority="74" stopIfTrue="1"/>
    <cfRule type="duplicateValues" dxfId="2514" priority="73" stopIfTrue="1"/>
    <cfRule type="duplicateValues" dxfId="2513" priority="72" stopIfTrue="1"/>
  </conditionalFormatting>
  <conditionalFormatting sqref="D113:D115">
    <cfRule type="duplicateValues" dxfId="2512" priority="71" stopIfTrue="1"/>
    <cfRule type="duplicateValues" dxfId="2511" priority="70" stopIfTrue="1"/>
    <cfRule type="duplicateValues" dxfId="2510" priority="69" stopIfTrue="1"/>
    <cfRule type="duplicateValues" dxfId="2509" priority="68" stopIfTrue="1"/>
  </conditionalFormatting>
  <conditionalFormatting sqref="D116">
    <cfRule type="duplicateValues" dxfId="2508" priority="60" stopIfTrue="1"/>
    <cfRule type="duplicateValues" dxfId="2507" priority="59" stopIfTrue="1"/>
    <cfRule type="duplicateValues" dxfId="2506" priority="58" stopIfTrue="1"/>
  </conditionalFormatting>
  <conditionalFormatting sqref="D117">
    <cfRule type="duplicateValues" dxfId="2505" priority="57" stopIfTrue="1"/>
    <cfRule type="duplicateValues" dxfId="2504" priority="56" stopIfTrue="1"/>
    <cfRule type="duplicateValues" dxfId="2503" priority="55" stopIfTrue="1"/>
  </conditionalFormatting>
  <conditionalFormatting sqref="D118">
    <cfRule type="duplicateValues" dxfId="2502" priority="54" stopIfTrue="1"/>
    <cfRule type="duplicateValues" dxfId="2501" priority="53" stopIfTrue="1"/>
    <cfRule type="duplicateValues" dxfId="2500" priority="52" stopIfTrue="1"/>
  </conditionalFormatting>
  <conditionalFormatting sqref="D120">
    <cfRule type="duplicateValues" dxfId="2499" priority="50" stopIfTrue="1"/>
    <cfRule type="duplicateValues" dxfId="2498" priority="51" stopIfTrue="1"/>
    <cfRule type="duplicateValues" dxfId="2497" priority="49" stopIfTrue="1"/>
  </conditionalFormatting>
  <conditionalFormatting sqref="D121">
    <cfRule type="duplicateValues" dxfId="2496" priority="47" stopIfTrue="1"/>
    <cfRule type="duplicateValues" dxfId="2495" priority="48" stopIfTrue="1"/>
    <cfRule type="duplicateValues" dxfId="2494" priority="46" stopIfTrue="1"/>
  </conditionalFormatting>
  <conditionalFormatting sqref="D122">
    <cfRule type="duplicateValues" dxfId="2493" priority="45" stopIfTrue="1"/>
    <cfRule type="duplicateValues" dxfId="2492" priority="44" stopIfTrue="1"/>
    <cfRule type="duplicateValues" dxfId="2491" priority="43" stopIfTrue="1"/>
  </conditionalFormatting>
  <conditionalFormatting sqref="D123:D124">
    <cfRule type="duplicateValues" dxfId="2490" priority="41" stopIfTrue="1"/>
    <cfRule type="duplicateValues" dxfId="2489" priority="40" stopIfTrue="1"/>
    <cfRule type="duplicateValues" dxfId="2488" priority="42" stopIfTrue="1"/>
  </conditionalFormatting>
  <conditionalFormatting sqref="D125:D126">
    <cfRule type="duplicateValues" dxfId="2487" priority="39" stopIfTrue="1"/>
    <cfRule type="duplicateValues" dxfId="2486" priority="37" stopIfTrue="1"/>
    <cfRule type="duplicateValues" dxfId="2485" priority="38" stopIfTrue="1"/>
  </conditionalFormatting>
  <conditionalFormatting sqref="D127:D129">
    <cfRule type="duplicateValues" dxfId="2484" priority="36" stopIfTrue="1"/>
    <cfRule type="duplicateValues" dxfId="2483" priority="35" stopIfTrue="1"/>
    <cfRule type="duplicateValues" dxfId="2482" priority="34" stopIfTrue="1"/>
  </conditionalFormatting>
  <conditionalFormatting sqref="D177:D182">
    <cfRule type="duplicateValues" dxfId="2481" priority="2934" stopIfTrue="1"/>
  </conditionalFormatting>
  <conditionalFormatting sqref="D183">
    <cfRule type="duplicateValues" dxfId="2480" priority="25" stopIfTrue="1"/>
    <cfRule type="duplicateValues" dxfId="2479" priority="24" stopIfTrue="1"/>
    <cfRule type="duplicateValues" dxfId="2478" priority="23" stopIfTrue="1"/>
  </conditionalFormatting>
  <conditionalFormatting sqref="D184">
    <cfRule type="duplicateValues" dxfId="2477" priority="22" stopIfTrue="1"/>
    <cfRule type="duplicateValues" dxfId="2476" priority="21" stopIfTrue="1"/>
    <cfRule type="duplicateValues" dxfId="2475" priority="20" stopIfTrue="1"/>
  </conditionalFormatting>
  <conditionalFormatting sqref="D185 D1:D8 D11:D22 D24:D101 D110 D112 D136 D138:D144 D162 D151:D159 D168:D171 D192:D262 D292 D303:D386 D388:D65258">
    <cfRule type="duplicateValues" dxfId="2474" priority="4558" stopIfTrue="1"/>
  </conditionalFormatting>
  <conditionalFormatting sqref="D185 D1:D8 D11:D22 D24:D101 D110 D112 D136 D138:D144 D162 D151:D159 D168:D171 D192:D262 D292 D303:D386 D388:D65259">
    <cfRule type="duplicateValues" dxfId="2473" priority="4374" stopIfTrue="1"/>
  </conditionalFormatting>
  <conditionalFormatting sqref="D186:D191">
    <cfRule type="duplicateValues" dxfId="2472" priority="17" stopIfTrue="1"/>
    <cfRule type="duplicateValues" dxfId="2471" priority="18" stopIfTrue="1"/>
    <cfRule type="duplicateValues" dxfId="2470" priority="19" stopIfTrue="1"/>
  </conditionalFormatting>
  <conditionalFormatting sqref="E7">
    <cfRule type="duplicateValues" dxfId="2469" priority="1280" stopIfTrue="1"/>
    <cfRule type="duplicateValues" dxfId="2468" priority="1281" stopIfTrue="1"/>
    <cfRule type="duplicateValues" dxfId="2467" priority="1279" stopIfTrue="1"/>
  </conditionalFormatting>
  <conditionalFormatting sqref="E11:E12">
    <cfRule type="duplicateValues" dxfId="2466" priority="1231" stopIfTrue="1"/>
    <cfRule type="duplicateValues" dxfId="2465" priority="1233" stopIfTrue="1"/>
    <cfRule type="duplicateValues" dxfId="2464" priority="1232" stopIfTrue="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G157" sqref="G157"/>
    </sheetView>
  </sheetViews>
  <sheetFormatPr defaultColWidth="7.88671875" defaultRowHeight="12.9" customHeight="1"/>
  <cols>
    <col min="1" max="1" width="5.109375" style="333" customWidth="1"/>
    <col min="2" max="2" width="8.109375" style="333" customWidth="1"/>
    <col min="3" max="3" width="5.33203125" style="333" hidden="1" customWidth="1"/>
    <col min="4" max="4" width="8.44140625" style="333" customWidth="1"/>
    <col min="5" max="5" width="6.88671875" style="333" customWidth="1"/>
    <col min="6" max="6" width="10" style="333" hidden="1" customWidth="1"/>
    <col min="7" max="7" width="10.109375" style="334" customWidth="1"/>
    <col min="8" max="8" width="11" style="335" customWidth="1"/>
    <col min="9" max="9" width="13" style="335" customWidth="1"/>
    <col min="10" max="10" width="15.44140625" style="333" customWidth="1"/>
    <col min="11" max="11" width="29.109375" style="333" customWidth="1"/>
    <col min="12" max="185" width="7.88671875" style="333"/>
    <col min="186" max="187" width="5.109375" style="333" customWidth="1"/>
    <col min="188" max="188" width="5.33203125" style="333" customWidth="1"/>
    <col min="189" max="189" width="6.5546875" style="333" customWidth="1"/>
    <col min="190" max="190" width="8.6640625" style="333" customWidth="1"/>
    <col min="191" max="191" width="12.33203125" style="333" customWidth="1"/>
    <col min="192" max="192" width="10.5546875" style="333" customWidth="1"/>
    <col min="193" max="193" width="9.88671875" style="333" customWidth="1"/>
    <col min="194" max="194" width="9.5546875" style="333" customWidth="1"/>
    <col min="195" max="200" width="8.109375" style="333" customWidth="1"/>
    <col min="201" max="201" width="9.33203125" style="333" customWidth="1"/>
    <col min="202" max="202" width="8" style="333" customWidth="1"/>
    <col min="203" max="203" width="8.109375" style="333" customWidth="1"/>
    <col min="204" max="204" width="7.44140625" style="333" customWidth="1"/>
    <col min="205" max="205" width="7.6640625" style="333" customWidth="1"/>
    <col min="206" max="213" width="7.88671875" style="333" hidden="1" customWidth="1"/>
    <col min="214" max="214" width="9.109375" style="333" customWidth="1"/>
    <col min="215" max="215" width="8.6640625" style="333" customWidth="1"/>
    <col min="216" max="216" width="10.6640625" style="333" customWidth="1"/>
    <col min="217" max="217" width="25.44140625" style="333" customWidth="1"/>
    <col min="218" max="218" width="14.33203125" style="333" customWidth="1"/>
    <col min="219" max="219" width="4.5546875" style="333" customWidth="1"/>
    <col min="220" max="220" width="9.88671875" style="333" customWidth="1"/>
    <col min="221" max="221" width="9.5546875" style="333" customWidth="1"/>
    <col min="222" max="441" width="7.88671875" style="333"/>
    <col min="442" max="443" width="5.109375" style="333" customWidth="1"/>
    <col min="444" max="444" width="5.33203125" style="333" customWidth="1"/>
    <col min="445" max="445" width="6.5546875" style="333" customWidth="1"/>
    <col min="446" max="446" width="8.6640625" style="333" customWidth="1"/>
    <col min="447" max="447" width="12.33203125" style="333" customWidth="1"/>
    <col min="448" max="448" width="10.5546875" style="333" customWidth="1"/>
    <col min="449" max="449" width="9.88671875" style="333" customWidth="1"/>
    <col min="450" max="450" width="9.5546875" style="333" customWidth="1"/>
    <col min="451" max="456" width="8.109375" style="333" customWidth="1"/>
    <col min="457" max="457" width="9.33203125" style="333" customWidth="1"/>
    <col min="458" max="458" width="8" style="333" customWidth="1"/>
    <col min="459" max="459" width="8.109375" style="333" customWidth="1"/>
    <col min="460" max="460" width="7.44140625" style="333" customWidth="1"/>
    <col min="461" max="461" width="7.6640625" style="333" customWidth="1"/>
    <col min="462" max="469" width="7.88671875" style="333" hidden="1" customWidth="1"/>
    <col min="470" max="470" width="9.109375" style="333" customWidth="1"/>
    <col min="471" max="471" width="8.6640625" style="333" customWidth="1"/>
    <col min="472" max="472" width="10.6640625" style="333" customWidth="1"/>
    <col min="473" max="473" width="25.44140625" style="333" customWidth="1"/>
    <col min="474" max="474" width="14.33203125" style="333" customWidth="1"/>
    <col min="475" max="475" width="4.5546875" style="333" customWidth="1"/>
    <col min="476" max="476" width="9.88671875" style="333" customWidth="1"/>
    <col min="477" max="477" width="9.5546875" style="333" customWidth="1"/>
    <col min="478" max="697" width="7.88671875" style="333"/>
    <col min="698" max="699" width="5.109375" style="333" customWidth="1"/>
    <col min="700" max="700" width="5.33203125" style="333" customWidth="1"/>
    <col min="701" max="701" width="6.5546875" style="333" customWidth="1"/>
    <col min="702" max="702" width="8.6640625" style="333" customWidth="1"/>
    <col min="703" max="703" width="12.33203125" style="333" customWidth="1"/>
    <col min="704" max="704" width="10.5546875" style="333" customWidth="1"/>
    <col min="705" max="705" width="9.88671875" style="333" customWidth="1"/>
    <col min="706" max="706" width="9.5546875" style="333" customWidth="1"/>
    <col min="707" max="712" width="8.109375" style="333" customWidth="1"/>
    <col min="713" max="713" width="9.33203125" style="333" customWidth="1"/>
    <col min="714" max="714" width="8" style="333" customWidth="1"/>
    <col min="715" max="715" width="8.109375" style="333" customWidth="1"/>
    <col min="716" max="716" width="7.44140625" style="333" customWidth="1"/>
    <col min="717" max="717" width="7.6640625" style="333" customWidth="1"/>
    <col min="718" max="725" width="7.88671875" style="333" hidden="1" customWidth="1"/>
    <col min="726" max="726" width="9.109375" style="333" customWidth="1"/>
    <col min="727" max="727" width="8.6640625" style="333" customWidth="1"/>
    <col min="728" max="728" width="10.6640625" style="333" customWidth="1"/>
    <col min="729" max="729" width="25.44140625" style="333" customWidth="1"/>
    <col min="730" max="730" width="14.33203125" style="333" customWidth="1"/>
    <col min="731" max="731" width="4.5546875" style="333" customWidth="1"/>
    <col min="732" max="732" width="9.88671875" style="333" customWidth="1"/>
    <col min="733" max="733" width="9.5546875" style="333" customWidth="1"/>
    <col min="734" max="953" width="7.88671875" style="333"/>
    <col min="954" max="955" width="5.109375" style="333" customWidth="1"/>
    <col min="956" max="956" width="5.33203125" style="333" customWidth="1"/>
    <col min="957" max="957" width="6.5546875" style="333" customWidth="1"/>
    <col min="958" max="958" width="8.6640625" style="333" customWidth="1"/>
    <col min="959" max="959" width="12.33203125" style="333" customWidth="1"/>
    <col min="960" max="960" width="10.5546875" style="333" customWidth="1"/>
    <col min="961" max="961" width="9.88671875" style="333" customWidth="1"/>
    <col min="962" max="962" width="9.5546875" style="333" customWidth="1"/>
    <col min="963" max="968" width="8.109375" style="333" customWidth="1"/>
    <col min="969" max="969" width="9.33203125" style="333" customWidth="1"/>
    <col min="970" max="970" width="8" style="333" customWidth="1"/>
    <col min="971" max="971" width="8.109375" style="333" customWidth="1"/>
    <col min="972" max="972" width="7.44140625" style="333" customWidth="1"/>
    <col min="973" max="973" width="7.6640625" style="333" customWidth="1"/>
    <col min="974" max="981" width="7.88671875" style="333" hidden="1" customWidth="1"/>
    <col min="982" max="982" width="9.109375" style="333" customWidth="1"/>
    <col min="983" max="983" width="8.6640625" style="333" customWidth="1"/>
    <col min="984" max="984" width="10.6640625" style="333" customWidth="1"/>
    <col min="985" max="985" width="25.44140625" style="333" customWidth="1"/>
    <col min="986" max="986" width="14.33203125" style="333" customWidth="1"/>
    <col min="987" max="987" width="4.5546875" style="333" customWidth="1"/>
    <col min="988" max="988" width="9.88671875" style="333" customWidth="1"/>
    <col min="989" max="989" width="9.5546875" style="333" customWidth="1"/>
    <col min="990" max="1209" width="7.88671875" style="333"/>
    <col min="1210" max="1211" width="5.109375" style="333" customWidth="1"/>
    <col min="1212" max="1212" width="5.33203125" style="333" customWidth="1"/>
    <col min="1213" max="1213" width="6.5546875" style="333" customWidth="1"/>
    <col min="1214" max="1214" width="8.6640625" style="333" customWidth="1"/>
    <col min="1215" max="1215" width="12.33203125" style="333" customWidth="1"/>
    <col min="1216" max="1216" width="10.5546875" style="333" customWidth="1"/>
    <col min="1217" max="1217" width="9.88671875" style="333" customWidth="1"/>
    <col min="1218" max="1218" width="9.5546875" style="333" customWidth="1"/>
    <col min="1219" max="1224" width="8.109375" style="333" customWidth="1"/>
    <col min="1225" max="1225" width="9.33203125" style="333" customWidth="1"/>
    <col min="1226" max="1226" width="8" style="333" customWidth="1"/>
    <col min="1227" max="1227" width="8.109375" style="333" customWidth="1"/>
    <col min="1228" max="1228" width="7.44140625" style="333" customWidth="1"/>
    <col min="1229" max="1229" width="7.6640625" style="333" customWidth="1"/>
    <col min="1230" max="1237" width="7.88671875" style="333" hidden="1" customWidth="1"/>
    <col min="1238" max="1238" width="9.109375" style="333" customWidth="1"/>
    <col min="1239" max="1239" width="8.6640625" style="333" customWidth="1"/>
    <col min="1240" max="1240" width="10.6640625" style="333" customWidth="1"/>
    <col min="1241" max="1241" width="25.44140625" style="333" customWidth="1"/>
    <col min="1242" max="1242" width="14.33203125" style="333" customWidth="1"/>
    <col min="1243" max="1243" width="4.5546875" style="333" customWidth="1"/>
    <col min="1244" max="1244" width="9.88671875" style="333" customWidth="1"/>
    <col min="1245" max="1245" width="9.5546875" style="333" customWidth="1"/>
    <col min="1246" max="1465" width="7.88671875" style="333"/>
    <col min="1466" max="1467" width="5.109375" style="333" customWidth="1"/>
    <col min="1468" max="1468" width="5.33203125" style="333" customWidth="1"/>
    <col min="1469" max="1469" width="6.5546875" style="333" customWidth="1"/>
    <col min="1470" max="1470" width="8.6640625" style="333" customWidth="1"/>
    <col min="1471" max="1471" width="12.33203125" style="333" customWidth="1"/>
    <col min="1472" max="1472" width="10.5546875" style="333" customWidth="1"/>
    <col min="1473" max="1473" width="9.88671875" style="333" customWidth="1"/>
    <col min="1474" max="1474" width="9.5546875" style="333" customWidth="1"/>
    <col min="1475" max="1480" width="8.109375" style="333" customWidth="1"/>
    <col min="1481" max="1481" width="9.33203125" style="333" customWidth="1"/>
    <col min="1482" max="1482" width="8" style="333" customWidth="1"/>
    <col min="1483" max="1483" width="8.109375" style="333" customWidth="1"/>
    <col min="1484" max="1484" width="7.44140625" style="333" customWidth="1"/>
    <col min="1485" max="1485" width="7.6640625" style="333" customWidth="1"/>
    <col min="1486" max="1493" width="7.88671875" style="333" hidden="1" customWidth="1"/>
    <col min="1494" max="1494" width="9.109375" style="333" customWidth="1"/>
    <col min="1495" max="1495" width="8.6640625" style="333" customWidth="1"/>
    <col min="1496" max="1496" width="10.6640625" style="333" customWidth="1"/>
    <col min="1497" max="1497" width="25.44140625" style="333" customWidth="1"/>
    <col min="1498" max="1498" width="14.33203125" style="333" customWidth="1"/>
    <col min="1499" max="1499" width="4.5546875" style="333" customWidth="1"/>
    <col min="1500" max="1500" width="9.88671875" style="333" customWidth="1"/>
    <col min="1501" max="1501" width="9.5546875" style="333" customWidth="1"/>
    <col min="1502" max="1721" width="7.88671875" style="333"/>
    <col min="1722" max="1723" width="5.109375" style="333" customWidth="1"/>
    <col min="1724" max="1724" width="5.33203125" style="333" customWidth="1"/>
    <col min="1725" max="1725" width="6.5546875" style="333" customWidth="1"/>
    <col min="1726" max="1726" width="8.6640625" style="333" customWidth="1"/>
    <col min="1727" max="1727" width="12.33203125" style="333" customWidth="1"/>
    <col min="1728" max="1728" width="10.5546875" style="333" customWidth="1"/>
    <col min="1729" max="1729" width="9.88671875" style="333" customWidth="1"/>
    <col min="1730" max="1730" width="9.5546875" style="333" customWidth="1"/>
    <col min="1731" max="1736" width="8.109375" style="333" customWidth="1"/>
    <col min="1737" max="1737" width="9.33203125" style="333" customWidth="1"/>
    <col min="1738" max="1738" width="8" style="333" customWidth="1"/>
    <col min="1739" max="1739" width="8.109375" style="333" customWidth="1"/>
    <col min="1740" max="1740" width="7.44140625" style="333" customWidth="1"/>
    <col min="1741" max="1741" width="7.6640625" style="333" customWidth="1"/>
    <col min="1742" max="1749" width="7.88671875" style="333" hidden="1" customWidth="1"/>
    <col min="1750" max="1750" width="9.109375" style="333" customWidth="1"/>
    <col min="1751" max="1751" width="8.6640625" style="333" customWidth="1"/>
    <col min="1752" max="1752" width="10.6640625" style="333" customWidth="1"/>
    <col min="1753" max="1753" width="25.44140625" style="333" customWidth="1"/>
    <col min="1754" max="1754" width="14.33203125" style="333" customWidth="1"/>
    <col min="1755" max="1755" width="4.5546875" style="333" customWidth="1"/>
    <col min="1756" max="1756" width="9.88671875" style="333" customWidth="1"/>
    <col min="1757" max="1757" width="9.5546875" style="333" customWidth="1"/>
    <col min="1758" max="1977" width="7.88671875" style="333"/>
    <col min="1978" max="1979" width="5.109375" style="333" customWidth="1"/>
    <col min="1980" max="1980" width="5.33203125" style="333" customWidth="1"/>
    <col min="1981" max="1981" width="6.5546875" style="333" customWidth="1"/>
    <col min="1982" max="1982" width="8.6640625" style="333" customWidth="1"/>
    <col min="1983" max="1983" width="12.33203125" style="333" customWidth="1"/>
    <col min="1984" max="1984" width="10.5546875" style="333" customWidth="1"/>
    <col min="1985" max="1985" width="9.88671875" style="333" customWidth="1"/>
    <col min="1986" max="1986" width="9.5546875" style="333" customWidth="1"/>
    <col min="1987" max="1992" width="8.109375" style="333" customWidth="1"/>
    <col min="1993" max="1993" width="9.33203125" style="333" customWidth="1"/>
    <col min="1994" max="1994" width="8" style="333" customWidth="1"/>
    <col min="1995" max="1995" width="8.109375" style="333" customWidth="1"/>
    <col min="1996" max="1996" width="7.44140625" style="333" customWidth="1"/>
    <col min="1997" max="1997" width="7.6640625" style="333" customWidth="1"/>
    <col min="1998" max="2005" width="7.88671875" style="333" hidden="1" customWidth="1"/>
    <col min="2006" max="2006" width="9.109375" style="333" customWidth="1"/>
    <col min="2007" max="2007" width="8.6640625" style="333" customWidth="1"/>
    <col min="2008" max="2008" width="10.6640625" style="333" customWidth="1"/>
    <col min="2009" max="2009" width="25.44140625" style="333" customWidth="1"/>
    <col min="2010" max="2010" width="14.33203125" style="333" customWidth="1"/>
    <col min="2011" max="2011" width="4.5546875" style="333" customWidth="1"/>
    <col min="2012" max="2012" width="9.88671875" style="333" customWidth="1"/>
    <col min="2013" max="2013" width="9.5546875" style="333" customWidth="1"/>
    <col min="2014" max="2233" width="7.88671875" style="333"/>
    <col min="2234" max="2235" width="5.109375" style="333" customWidth="1"/>
    <col min="2236" max="2236" width="5.33203125" style="333" customWidth="1"/>
    <col min="2237" max="2237" width="6.5546875" style="333" customWidth="1"/>
    <col min="2238" max="2238" width="8.6640625" style="333" customWidth="1"/>
    <col min="2239" max="2239" width="12.33203125" style="333" customWidth="1"/>
    <col min="2240" max="2240" width="10.5546875" style="333" customWidth="1"/>
    <col min="2241" max="2241" width="9.88671875" style="333" customWidth="1"/>
    <col min="2242" max="2242" width="9.5546875" style="333" customWidth="1"/>
    <col min="2243" max="2248" width="8.109375" style="333" customWidth="1"/>
    <col min="2249" max="2249" width="9.33203125" style="333" customWidth="1"/>
    <col min="2250" max="2250" width="8" style="333" customWidth="1"/>
    <col min="2251" max="2251" width="8.109375" style="333" customWidth="1"/>
    <col min="2252" max="2252" width="7.44140625" style="333" customWidth="1"/>
    <col min="2253" max="2253" width="7.6640625" style="333" customWidth="1"/>
    <col min="2254" max="2261" width="7.88671875" style="333" hidden="1" customWidth="1"/>
    <col min="2262" max="2262" width="9.109375" style="333" customWidth="1"/>
    <col min="2263" max="2263" width="8.6640625" style="333" customWidth="1"/>
    <col min="2264" max="2264" width="10.6640625" style="333" customWidth="1"/>
    <col min="2265" max="2265" width="25.44140625" style="333" customWidth="1"/>
    <col min="2266" max="2266" width="14.33203125" style="333" customWidth="1"/>
    <col min="2267" max="2267" width="4.5546875" style="333" customWidth="1"/>
    <col min="2268" max="2268" width="9.88671875" style="333" customWidth="1"/>
    <col min="2269" max="2269" width="9.5546875" style="333" customWidth="1"/>
    <col min="2270" max="2489" width="7.88671875" style="333"/>
    <col min="2490" max="2491" width="5.109375" style="333" customWidth="1"/>
    <col min="2492" max="2492" width="5.33203125" style="333" customWidth="1"/>
    <col min="2493" max="2493" width="6.5546875" style="333" customWidth="1"/>
    <col min="2494" max="2494" width="8.6640625" style="333" customWidth="1"/>
    <col min="2495" max="2495" width="12.33203125" style="333" customWidth="1"/>
    <col min="2496" max="2496" width="10.5546875" style="333" customWidth="1"/>
    <col min="2497" max="2497" width="9.88671875" style="333" customWidth="1"/>
    <col min="2498" max="2498" width="9.5546875" style="333" customWidth="1"/>
    <col min="2499" max="2504" width="8.109375" style="333" customWidth="1"/>
    <col min="2505" max="2505" width="9.33203125" style="333" customWidth="1"/>
    <col min="2506" max="2506" width="8" style="333" customWidth="1"/>
    <col min="2507" max="2507" width="8.109375" style="333" customWidth="1"/>
    <col min="2508" max="2508" width="7.44140625" style="333" customWidth="1"/>
    <col min="2509" max="2509" width="7.6640625" style="333" customWidth="1"/>
    <col min="2510" max="2517" width="7.88671875" style="333" hidden="1" customWidth="1"/>
    <col min="2518" max="2518" width="9.109375" style="333" customWidth="1"/>
    <col min="2519" max="2519" width="8.6640625" style="333" customWidth="1"/>
    <col min="2520" max="2520" width="10.6640625" style="333" customWidth="1"/>
    <col min="2521" max="2521" width="25.44140625" style="333" customWidth="1"/>
    <col min="2522" max="2522" width="14.33203125" style="333" customWidth="1"/>
    <col min="2523" max="2523" width="4.5546875" style="333" customWidth="1"/>
    <col min="2524" max="2524" width="9.88671875" style="333" customWidth="1"/>
    <col min="2525" max="2525" width="9.5546875" style="333" customWidth="1"/>
    <col min="2526" max="2745" width="7.88671875" style="333"/>
    <col min="2746" max="2747" width="5.109375" style="333" customWidth="1"/>
    <col min="2748" max="2748" width="5.33203125" style="333" customWidth="1"/>
    <col min="2749" max="2749" width="6.5546875" style="333" customWidth="1"/>
    <col min="2750" max="2750" width="8.6640625" style="333" customWidth="1"/>
    <col min="2751" max="2751" width="12.33203125" style="333" customWidth="1"/>
    <col min="2752" max="2752" width="10.5546875" style="333" customWidth="1"/>
    <col min="2753" max="2753" width="9.88671875" style="333" customWidth="1"/>
    <col min="2754" max="2754" width="9.5546875" style="333" customWidth="1"/>
    <col min="2755" max="2760" width="8.109375" style="333" customWidth="1"/>
    <col min="2761" max="2761" width="9.33203125" style="333" customWidth="1"/>
    <col min="2762" max="2762" width="8" style="333" customWidth="1"/>
    <col min="2763" max="2763" width="8.109375" style="333" customWidth="1"/>
    <col min="2764" max="2764" width="7.44140625" style="333" customWidth="1"/>
    <col min="2765" max="2765" width="7.6640625" style="333" customWidth="1"/>
    <col min="2766" max="2773" width="7.88671875" style="333" hidden="1" customWidth="1"/>
    <col min="2774" max="2774" width="9.109375" style="333" customWidth="1"/>
    <col min="2775" max="2775" width="8.6640625" style="333" customWidth="1"/>
    <col min="2776" max="2776" width="10.6640625" style="333" customWidth="1"/>
    <col min="2777" max="2777" width="25.44140625" style="333" customWidth="1"/>
    <col min="2778" max="2778" width="14.33203125" style="333" customWidth="1"/>
    <col min="2779" max="2779" width="4.5546875" style="333" customWidth="1"/>
    <col min="2780" max="2780" width="9.88671875" style="333" customWidth="1"/>
    <col min="2781" max="2781" width="9.5546875" style="333" customWidth="1"/>
    <col min="2782" max="3001" width="7.88671875" style="333"/>
    <col min="3002" max="3003" width="5.109375" style="333" customWidth="1"/>
    <col min="3004" max="3004" width="5.33203125" style="333" customWidth="1"/>
    <col min="3005" max="3005" width="6.5546875" style="333" customWidth="1"/>
    <col min="3006" max="3006" width="8.6640625" style="333" customWidth="1"/>
    <col min="3007" max="3007" width="12.33203125" style="333" customWidth="1"/>
    <col min="3008" max="3008" width="10.5546875" style="333" customWidth="1"/>
    <col min="3009" max="3009" width="9.88671875" style="333" customWidth="1"/>
    <col min="3010" max="3010" width="9.5546875" style="333" customWidth="1"/>
    <col min="3011" max="3016" width="8.109375" style="333" customWidth="1"/>
    <col min="3017" max="3017" width="9.33203125" style="333" customWidth="1"/>
    <col min="3018" max="3018" width="8" style="333" customWidth="1"/>
    <col min="3019" max="3019" width="8.109375" style="333" customWidth="1"/>
    <col min="3020" max="3020" width="7.44140625" style="333" customWidth="1"/>
    <col min="3021" max="3021" width="7.6640625" style="333" customWidth="1"/>
    <col min="3022" max="3029" width="7.88671875" style="333" hidden="1" customWidth="1"/>
    <col min="3030" max="3030" width="9.109375" style="333" customWidth="1"/>
    <col min="3031" max="3031" width="8.6640625" style="333" customWidth="1"/>
    <col min="3032" max="3032" width="10.6640625" style="333" customWidth="1"/>
    <col min="3033" max="3033" width="25.44140625" style="333" customWidth="1"/>
    <col min="3034" max="3034" width="14.33203125" style="333" customWidth="1"/>
    <col min="3035" max="3035" width="4.5546875" style="333" customWidth="1"/>
    <col min="3036" max="3036" width="9.88671875" style="333" customWidth="1"/>
    <col min="3037" max="3037" width="9.5546875" style="333" customWidth="1"/>
    <col min="3038" max="3257" width="7.88671875" style="333"/>
    <col min="3258" max="3259" width="5.109375" style="333" customWidth="1"/>
    <col min="3260" max="3260" width="5.33203125" style="333" customWidth="1"/>
    <col min="3261" max="3261" width="6.5546875" style="333" customWidth="1"/>
    <col min="3262" max="3262" width="8.6640625" style="333" customWidth="1"/>
    <col min="3263" max="3263" width="12.33203125" style="333" customWidth="1"/>
    <col min="3264" max="3264" width="10.5546875" style="333" customWidth="1"/>
    <col min="3265" max="3265" width="9.88671875" style="333" customWidth="1"/>
    <col min="3266" max="3266" width="9.5546875" style="333" customWidth="1"/>
    <col min="3267" max="3272" width="8.109375" style="333" customWidth="1"/>
    <col min="3273" max="3273" width="9.33203125" style="333" customWidth="1"/>
    <col min="3274" max="3274" width="8" style="333" customWidth="1"/>
    <col min="3275" max="3275" width="8.109375" style="333" customWidth="1"/>
    <col min="3276" max="3276" width="7.44140625" style="333" customWidth="1"/>
    <col min="3277" max="3277" width="7.6640625" style="333" customWidth="1"/>
    <col min="3278" max="3285" width="7.88671875" style="333" hidden="1" customWidth="1"/>
    <col min="3286" max="3286" width="9.109375" style="333" customWidth="1"/>
    <col min="3287" max="3287" width="8.6640625" style="333" customWidth="1"/>
    <col min="3288" max="3288" width="10.6640625" style="333" customWidth="1"/>
    <col min="3289" max="3289" width="25.44140625" style="333" customWidth="1"/>
    <col min="3290" max="3290" width="14.33203125" style="333" customWidth="1"/>
    <col min="3291" max="3291" width="4.5546875" style="333" customWidth="1"/>
    <col min="3292" max="3292" width="9.88671875" style="333" customWidth="1"/>
    <col min="3293" max="3293" width="9.5546875" style="333" customWidth="1"/>
    <col min="3294" max="3513" width="7.88671875" style="333"/>
    <col min="3514" max="3515" width="5.109375" style="333" customWidth="1"/>
    <col min="3516" max="3516" width="5.33203125" style="333" customWidth="1"/>
    <col min="3517" max="3517" width="6.5546875" style="333" customWidth="1"/>
    <col min="3518" max="3518" width="8.6640625" style="333" customWidth="1"/>
    <col min="3519" max="3519" width="12.33203125" style="333" customWidth="1"/>
    <col min="3520" max="3520" width="10.5546875" style="333" customWidth="1"/>
    <col min="3521" max="3521" width="9.88671875" style="333" customWidth="1"/>
    <col min="3522" max="3522" width="9.5546875" style="333" customWidth="1"/>
    <col min="3523" max="3528" width="8.109375" style="333" customWidth="1"/>
    <col min="3529" max="3529" width="9.33203125" style="333" customWidth="1"/>
    <col min="3530" max="3530" width="8" style="333" customWidth="1"/>
    <col min="3531" max="3531" width="8.109375" style="333" customWidth="1"/>
    <col min="3532" max="3532" width="7.44140625" style="333" customWidth="1"/>
    <col min="3533" max="3533" width="7.6640625" style="333" customWidth="1"/>
    <col min="3534" max="3541" width="7.88671875" style="333" hidden="1" customWidth="1"/>
    <col min="3542" max="3542" width="9.109375" style="333" customWidth="1"/>
    <col min="3543" max="3543" width="8.6640625" style="333" customWidth="1"/>
    <col min="3544" max="3544" width="10.6640625" style="333" customWidth="1"/>
    <col min="3545" max="3545" width="25.44140625" style="333" customWidth="1"/>
    <col min="3546" max="3546" width="14.33203125" style="333" customWidth="1"/>
    <col min="3547" max="3547" width="4.5546875" style="333" customWidth="1"/>
    <col min="3548" max="3548" width="9.88671875" style="333" customWidth="1"/>
    <col min="3549" max="3549" width="9.5546875" style="333" customWidth="1"/>
    <col min="3550" max="3769" width="7.88671875" style="333"/>
    <col min="3770" max="3771" width="5.109375" style="333" customWidth="1"/>
    <col min="3772" max="3772" width="5.33203125" style="333" customWidth="1"/>
    <col min="3773" max="3773" width="6.5546875" style="333" customWidth="1"/>
    <col min="3774" max="3774" width="8.6640625" style="333" customWidth="1"/>
    <col min="3775" max="3775" width="12.33203125" style="333" customWidth="1"/>
    <col min="3776" max="3776" width="10.5546875" style="333" customWidth="1"/>
    <col min="3777" max="3777" width="9.88671875" style="333" customWidth="1"/>
    <col min="3778" max="3778" width="9.5546875" style="333" customWidth="1"/>
    <col min="3779" max="3784" width="8.109375" style="333" customWidth="1"/>
    <col min="3785" max="3785" width="9.33203125" style="333" customWidth="1"/>
    <col min="3786" max="3786" width="8" style="333" customWidth="1"/>
    <col min="3787" max="3787" width="8.109375" style="333" customWidth="1"/>
    <col min="3788" max="3788" width="7.44140625" style="333" customWidth="1"/>
    <col min="3789" max="3789" width="7.6640625" style="333" customWidth="1"/>
    <col min="3790" max="3797" width="7.88671875" style="333" hidden="1" customWidth="1"/>
    <col min="3798" max="3798" width="9.109375" style="333" customWidth="1"/>
    <col min="3799" max="3799" width="8.6640625" style="333" customWidth="1"/>
    <col min="3800" max="3800" width="10.6640625" style="333" customWidth="1"/>
    <col min="3801" max="3801" width="25.44140625" style="333" customWidth="1"/>
    <col min="3802" max="3802" width="14.33203125" style="333" customWidth="1"/>
    <col min="3803" max="3803" width="4.5546875" style="333" customWidth="1"/>
    <col min="3804" max="3804" width="9.88671875" style="333" customWidth="1"/>
    <col min="3805" max="3805" width="9.5546875" style="333" customWidth="1"/>
    <col min="3806" max="4025" width="7.88671875" style="333"/>
    <col min="4026" max="4027" width="5.109375" style="333" customWidth="1"/>
    <col min="4028" max="4028" width="5.33203125" style="333" customWidth="1"/>
    <col min="4029" max="4029" width="6.5546875" style="333" customWidth="1"/>
    <col min="4030" max="4030" width="8.6640625" style="333" customWidth="1"/>
    <col min="4031" max="4031" width="12.33203125" style="333" customWidth="1"/>
    <col min="4032" max="4032" width="10.5546875" style="333" customWidth="1"/>
    <col min="4033" max="4033" width="9.88671875" style="333" customWidth="1"/>
    <col min="4034" max="4034" width="9.5546875" style="333" customWidth="1"/>
    <col min="4035" max="4040" width="8.109375" style="333" customWidth="1"/>
    <col min="4041" max="4041" width="9.33203125" style="333" customWidth="1"/>
    <col min="4042" max="4042" width="8" style="333" customWidth="1"/>
    <col min="4043" max="4043" width="8.109375" style="333" customWidth="1"/>
    <col min="4044" max="4044" width="7.44140625" style="333" customWidth="1"/>
    <col min="4045" max="4045" width="7.6640625" style="333" customWidth="1"/>
    <col min="4046" max="4053" width="7.88671875" style="333" hidden="1" customWidth="1"/>
    <col min="4054" max="4054" width="9.109375" style="333" customWidth="1"/>
    <col min="4055" max="4055" width="8.6640625" style="333" customWidth="1"/>
    <col min="4056" max="4056" width="10.6640625" style="333" customWidth="1"/>
    <col min="4057" max="4057" width="25.44140625" style="333" customWidth="1"/>
    <col min="4058" max="4058" width="14.33203125" style="333" customWidth="1"/>
    <col min="4059" max="4059" width="4.5546875" style="333" customWidth="1"/>
    <col min="4060" max="4060" width="9.88671875" style="333" customWidth="1"/>
    <col min="4061" max="4061" width="9.5546875" style="333" customWidth="1"/>
    <col min="4062" max="4281" width="7.88671875" style="333"/>
    <col min="4282" max="4283" width="5.109375" style="333" customWidth="1"/>
    <col min="4284" max="4284" width="5.33203125" style="333" customWidth="1"/>
    <col min="4285" max="4285" width="6.5546875" style="333" customWidth="1"/>
    <col min="4286" max="4286" width="8.6640625" style="333" customWidth="1"/>
    <col min="4287" max="4287" width="12.33203125" style="333" customWidth="1"/>
    <col min="4288" max="4288" width="10.5546875" style="333" customWidth="1"/>
    <col min="4289" max="4289" width="9.88671875" style="333" customWidth="1"/>
    <col min="4290" max="4290" width="9.5546875" style="333" customWidth="1"/>
    <col min="4291" max="4296" width="8.109375" style="333" customWidth="1"/>
    <col min="4297" max="4297" width="9.33203125" style="333" customWidth="1"/>
    <col min="4298" max="4298" width="8" style="333" customWidth="1"/>
    <col min="4299" max="4299" width="8.109375" style="333" customWidth="1"/>
    <col min="4300" max="4300" width="7.44140625" style="333" customWidth="1"/>
    <col min="4301" max="4301" width="7.6640625" style="333" customWidth="1"/>
    <col min="4302" max="4309" width="7.88671875" style="333" hidden="1" customWidth="1"/>
    <col min="4310" max="4310" width="9.109375" style="333" customWidth="1"/>
    <col min="4311" max="4311" width="8.6640625" style="333" customWidth="1"/>
    <col min="4312" max="4312" width="10.6640625" style="333" customWidth="1"/>
    <col min="4313" max="4313" width="25.44140625" style="333" customWidth="1"/>
    <col min="4314" max="4314" width="14.33203125" style="333" customWidth="1"/>
    <col min="4315" max="4315" width="4.5546875" style="333" customWidth="1"/>
    <col min="4316" max="4316" width="9.88671875" style="333" customWidth="1"/>
    <col min="4317" max="4317" width="9.5546875" style="333" customWidth="1"/>
    <col min="4318" max="4537" width="7.88671875" style="333"/>
    <col min="4538" max="4539" width="5.109375" style="333" customWidth="1"/>
    <col min="4540" max="4540" width="5.33203125" style="333" customWidth="1"/>
    <col min="4541" max="4541" width="6.5546875" style="333" customWidth="1"/>
    <col min="4542" max="4542" width="8.6640625" style="333" customWidth="1"/>
    <col min="4543" max="4543" width="12.33203125" style="333" customWidth="1"/>
    <col min="4544" max="4544" width="10.5546875" style="333" customWidth="1"/>
    <col min="4545" max="4545" width="9.88671875" style="333" customWidth="1"/>
    <col min="4546" max="4546" width="9.5546875" style="333" customWidth="1"/>
    <col min="4547" max="4552" width="8.109375" style="333" customWidth="1"/>
    <col min="4553" max="4553" width="9.33203125" style="333" customWidth="1"/>
    <col min="4554" max="4554" width="8" style="333" customWidth="1"/>
    <col min="4555" max="4555" width="8.109375" style="333" customWidth="1"/>
    <col min="4556" max="4556" width="7.44140625" style="333" customWidth="1"/>
    <col min="4557" max="4557" width="7.6640625" style="333" customWidth="1"/>
    <col min="4558" max="4565" width="7.88671875" style="333" hidden="1" customWidth="1"/>
    <col min="4566" max="4566" width="9.109375" style="333" customWidth="1"/>
    <col min="4567" max="4567" width="8.6640625" style="333" customWidth="1"/>
    <col min="4568" max="4568" width="10.6640625" style="333" customWidth="1"/>
    <col min="4569" max="4569" width="25.44140625" style="333" customWidth="1"/>
    <col min="4570" max="4570" width="14.33203125" style="333" customWidth="1"/>
    <col min="4571" max="4571" width="4.5546875" style="333" customWidth="1"/>
    <col min="4572" max="4572" width="9.88671875" style="333" customWidth="1"/>
    <col min="4573" max="4573" width="9.5546875" style="333" customWidth="1"/>
    <col min="4574" max="4793" width="7.88671875" style="333"/>
    <col min="4794" max="4795" width="5.109375" style="333" customWidth="1"/>
    <col min="4796" max="4796" width="5.33203125" style="333" customWidth="1"/>
    <col min="4797" max="4797" width="6.5546875" style="333" customWidth="1"/>
    <col min="4798" max="4798" width="8.6640625" style="333" customWidth="1"/>
    <col min="4799" max="4799" width="12.33203125" style="333" customWidth="1"/>
    <col min="4800" max="4800" width="10.5546875" style="333" customWidth="1"/>
    <col min="4801" max="4801" width="9.88671875" style="333" customWidth="1"/>
    <col min="4802" max="4802" width="9.5546875" style="333" customWidth="1"/>
    <col min="4803" max="4808" width="8.109375" style="333" customWidth="1"/>
    <col min="4809" max="4809" width="9.33203125" style="333" customWidth="1"/>
    <col min="4810" max="4810" width="8" style="333" customWidth="1"/>
    <col min="4811" max="4811" width="8.109375" style="333" customWidth="1"/>
    <col min="4812" max="4812" width="7.44140625" style="333" customWidth="1"/>
    <col min="4813" max="4813" width="7.6640625" style="333" customWidth="1"/>
    <col min="4814" max="4821" width="7.88671875" style="333" hidden="1" customWidth="1"/>
    <col min="4822" max="4822" width="9.109375" style="333" customWidth="1"/>
    <col min="4823" max="4823" width="8.6640625" style="333" customWidth="1"/>
    <col min="4824" max="4824" width="10.6640625" style="333" customWidth="1"/>
    <col min="4825" max="4825" width="25.44140625" style="333" customWidth="1"/>
    <col min="4826" max="4826" width="14.33203125" style="333" customWidth="1"/>
    <col min="4827" max="4827" width="4.5546875" style="333" customWidth="1"/>
    <col min="4828" max="4828" width="9.88671875" style="333" customWidth="1"/>
    <col min="4829" max="4829" width="9.5546875" style="333" customWidth="1"/>
    <col min="4830" max="5049" width="7.88671875" style="333"/>
    <col min="5050" max="5051" width="5.109375" style="333" customWidth="1"/>
    <col min="5052" max="5052" width="5.33203125" style="333" customWidth="1"/>
    <col min="5053" max="5053" width="6.5546875" style="333" customWidth="1"/>
    <col min="5054" max="5054" width="8.6640625" style="333" customWidth="1"/>
    <col min="5055" max="5055" width="12.33203125" style="333" customWidth="1"/>
    <col min="5056" max="5056" width="10.5546875" style="333" customWidth="1"/>
    <col min="5057" max="5057" width="9.88671875" style="333" customWidth="1"/>
    <col min="5058" max="5058" width="9.5546875" style="333" customWidth="1"/>
    <col min="5059" max="5064" width="8.109375" style="333" customWidth="1"/>
    <col min="5065" max="5065" width="9.33203125" style="333" customWidth="1"/>
    <col min="5066" max="5066" width="8" style="333" customWidth="1"/>
    <col min="5067" max="5067" width="8.109375" style="333" customWidth="1"/>
    <col min="5068" max="5068" width="7.44140625" style="333" customWidth="1"/>
    <col min="5069" max="5069" width="7.6640625" style="333" customWidth="1"/>
    <col min="5070" max="5077" width="7.88671875" style="333" hidden="1" customWidth="1"/>
    <col min="5078" max="5078" width="9.109375" style="333" customWidth="1"/>
    <col min="5079" max="5079" width="8.6640625" style="333" customWidth="1"/>
    <col min="5080" max="5080" width="10.6640625" style="333" customWidth="1"/>
    <col min="5081" max="5081" width="25.44140625" style="333" customWidth="1"/>
    <col min="5082" max="5082" width="14.33203125" style="333" customWidth="1"/>
    <col min="5083" max="5083" width="4.5546875" style="333" customWidth="1"/>
    <col min="5084" max="5084" width="9.88671875" style="333" customWidth="1"/>
    <col min="5085" max="5085" width="9.5546875" style="333" customWidth="1"/>
    <col min="5086" max="5305" width="7.88671875" style="333"/>
    <col min="5306" max="5307" width="5.109375" style="333" customWidth="1"/>
    <col min="5308" max="5308" width="5.33203125" style="333" customWidth="1"/>
    <col min="5309" max="5309" width="6.5546875" style="333" customWidth="1"/>
    <col min="5310" max="5310" width="8.6640625" style="333" customWidth="1"/>
    <col min="5311" max="5311" width="12.33203125" style="333" customWidth="1"/>
    <col min="5312" max="5312" width="10.5546875" style="333" customWidth="1"/>
    <col min="5313" max="5313" width="9.88671875" style="333" customWidth="1"/>
    <col min="5314" max="5314" width="9.5546875" style="333" customWidth="1"/>
    <col min="5315" max="5320" width="8.109375" style="333" customWidth="1"/>
    <col min="5321" max="5321" width="9.33203125" style="333" customWidth="1"/>
    <col min="5322" max="5322" width="8" style="333" customWidth="1"/>
    <col min="5323" max="5323" width="8.109375" style="333" customWidth="1"/>
    <col min="5324" max="5324" width="7.44140625" style="333" customWidth="1"/>
    <col min="5325" max="5325" width="7.6640625" style="333" customWidth="1"/>
    <col min="5326" max="5333" width="7.88671875" style="333" hidden="1" customWidth="1"/>
    <col min="5334" max="5334" width="9.109375" style="333" customWidth="1"/>
    <col min="5335" max="5335" width="8.6640625" style="333" customWidth="1"/>
    <col min="5336" max="5336" width="10.6640625" style="333" customWidth="1"/>
    <col min="5337" max="5337" width="25.44140625" style="333" customWidth="1"/>
    <col min="5338" max="5338" width="14.33203125" style="333" customWidth="1"/>
    <col min="5339" max="5339" width="4.5546875" style="333" customWidth="1"/>
    <col min="5340" max="5340" width="9.88671875" style="333" customWidth="1"/>
    <col min="5341" max="5341" width="9.5546875" style="333" customWidth="1"/>
    <col min="5342" max="5561" width="7.88671875" style="333"/>
    <col min="5562" max="5563" width="5.109375" style="333" customWidth="1"/>
    <col min="5564" max="5564" width="5.33203125" style="333" customWidth="1"/>
    <col min="5565" max="5565" width="6.5546875" style="333" customWidth="1"/>
    <col min="5566" max="5566" width="8.6640625" style="333" customWidth="1"/>
    <col min="5567" max="5567" width="12.33203125" style="333" customWidth="1"/>
    <col min="5568" max="5568" width="10.5546875" style="333" customWidth="1"/>
    <col min="5569" max="5569" width="9.88671875" style="333" customWidth="1"/>
    <col min="5570" max="5570" width="9.5546875" style="333" customWidth="1"/>
    <col min="5571" max="5576" width="8.109375" style="333" customWidth="1"/>
    <col min="5577" max="5577" width="9.33203125" style="333" customWidth="1"/>
    <col min="5578" max="5578" width="8" style="333" customWidth="1"/>
    <col min="5579" max="5579" width="8.109375" style="333" customWidth="1"/>
    <col min="5580" max="5580" width="7.44140625" style="333" customWidth="1"/>
    <col min="5581" max="5581" width="7.6640625" style="333" customWidth="1"/>
    <col min="5582" max="5589" width="7.88671875" style="333" hidden="1" customWidth="1"/>
    <col min="5590" max="5590" width="9.109375" style="333" customWidth="1"/>
    <col min="5591" max="5591" width="8.6640625" style="333" customWidth="1"/>
    <col min="5592" max="5592" width="10.6640625" style="333" customWidth="1"/>
    <col min="5593" max="5593" width="25.44140625" style="333" customWidth="1"/>
    <col min="5594" max="5594" width="14.33203125" style="333" customWidth="1"/>
    <col min="5595" max="5595" width="4.5546875" style="333" customWidth="1"/>
    <col min="5596" max="5596" width="9.88671875" style="333" customWidth="1"/>
    <col min="5597" max="5597" width="9.5546875" style="333" customWidth="1"/>
    <col min="5598" max="5817" width="7.88671875" style="333"/>
    <col min="5818" max="5819" width="5.109375" style="333" customWidth="1"/>
    <col min="5820" max="5820" width="5.33203125" style="333" customWidth="1"/>
    <col min="5821" max="5821" width="6.5546875" style="333" customWidth="1"/>
    <col min="5822" max="5822" width="8.6640625" style="333" customWidth="1"/>
    <col min="5823" max="5823" width="12.33203125" style="333" customWidth="1"/>
    <col min="5824" max="5824" width="10.5546875" style="333" customWidth="1"/>
    <col min="5825" max="5825" width="9.88671875" style="333" customWidth="1"/>
    <col min="5826" max="5826" width="9.5546875" style="333" customWidth="1"/>
    <col min="5827" max="5832" width="8.109375" style="333" customWidth="1"/>
    <col min="5833" max="5833" width="9.33203125" style="333" customWidth="1"/>
    <col min="5834" max="5834" width="8" style="333" customWidth="1"/>
    <col min="5835" max="5835" width="8.109375" style="333" customWidth="1"/>
    <col min="5836" max="5836" width="7.44140625" style="333" customWidth="1"/>
    <col min="5837" max="5837" width="7.6640625" style="333" customWidth="1"/>
    <col min="5838" max="5845" width="7.88671875" style="333" hidden="1" customWidth="1"/>
    <col min="5846" max="5846" width="9.109375" style="333" customWidth="1"/>
    <col min="5847" max="5847" width="8.6640625" style="333" customWidth="1"/>
    <col min="5848" max="5848" width="10.6640625" style="333" customWidth="1"/>
    <col min="5849" max="5849" width="25.44140625" style="333" customWidth="1"/>
    <col min="5850" max="5850" width="14.33203125" style="333" customWidth="1"/>
    <col min="5851" max="5851" width="4.5546875" style="333" customWidth="1"/>
    <col min="5852" max="5852" width="9.88671875" style="333" customWidth="1"/>
    <col min="5853" max="5853" width="9.5546875" style="333" customWidth="1"/>
    <col min="5854" max="6073" width="7.88671875" style="333"/>
    <col min="6074" max="6075" width="5.109375" style="333" customWidth="1"/>
    <col min="6076" max="6076" width="5.33203125" style="333" customWidth="1"/>
    <col min="6077" max="6077" width="6.5546875" style="333" customWidth="1"/>
    <col min="6078" max="6078" width="8.6640625" style="333" customWidth="1"/>
    <col min="6079" max="6079" width="12.33203125" style="333" customWidth="1"/>
    <col min="6080" max="6080" width="10.5546875" style="333" customWidth="1"/>
    <col min="6081" max="6081" width="9.88671875" style="333" customWidth="1"/>
    <col min="6082" max="6082" width="9.5546875" style="333" customWidth="1"/>
    <col min="6083" max="6088" width="8.109375" style="333" customWidth="1"/>
    <col min="6089" max="6089" width="9.33203125" style="333" customWidth="1"/>
    <col min="6090" max="6090" width="8" style="333" customWidth="1"/>
    <col min="6091" max="6091" width="8.109375" style="333" customWidth="1"/>
    <col min="6092" max="6092" width="7.44140625" style="333" customWidth="1"/>
    <col min="6093" max="6093" width="7.6640625" style="333" customWidth="1"/>
    <col min="6094" max="6101" width="7.88671875" style="333" hidden="1" customWidth="1"/>
    <col min="6102" max="6102" width="9.109375" style="333" customWidth="1"/>
    <col min="6103" max="6103" width="8.6640625" style="333" customWidth="1"/>
    <col min="6104" max="6104" width="10.6640625" style="333" customWidth="1"/>
    <col min="6105" max="6105" width="25.44140625" style="333" customWidth="1"/>
    <col min="6106" max="6106" width="14.33203125" style="333" customWidth="1"/>
    <col min="6107" max="6107" width="4.5546875" style="333" customWidth="1"/>
    <col min="6108" max="6108" width="9.88671875" style="333" customWidth="1"/>
    <col min="6109" max="6109" width="9.5546875" style="333" customWidth="1"/>
    <col min="6110" max="6329" width="7.88671875" style="333"/>
    <col min="6330" max="6331" width="5.109375" style="333" customWidth="1"/>
    <col min="6332" max="6332" width="5.33203125" style="333" customWidth="1"/>
    <col min="6333" max="6333" width="6.5546875" style="333" customWidth="1"/>
    <col min="6334" max="6334" width="8.6640625" style="333" customWidth="1"/>
    <col min="6335" max="6335" width="12.33203125" style="333" customWidth="1"/>
    <col min="6336" max="6336" width="10.5546875" style="333" customWidth="1"/>
    <col min="6337" max="6337" width="9.88671875" style="333" customWidth="1"/>
    <col min="6338" max="6338" width="9.5546875" style="333" customWidth="1"/>
    <col min="6339" max="6344" width="8.109375" style="333" customWidth="1"/>
    <col min="6345" max="6345" width="9.33203125" style="333" customWidth="1"/>
    <col min="6346" max="6346" width="8" style="333" customWidth="1"/>
    <col min="6347" max="6347" width="8.109375" style="333" customWidth="1"/>
    <col min="6348" max="6348" width="7.44140625" style="333" customWidth="1"/>
    <col min="6349" max="6349" width="7.6640625" style="333" customWidth="1"/>
    <col min="6350" max="6357" width="7.88671875" style="333" hidden="1" customWidth="1"/>
    <col min="6358" max="6358" width="9.109375" style="333" customWidth="1"/>
    <col min="6359" max="6359" width="8.6640625" style="333" customWidth="1"/>
    <col min="6360" max="6360" width="10.6640625" style="333" customWidth="1"/>
    <col min="6361" max="6361" width="25.44140625" style="333" customWidth="1"/>
    <col min="6362" max="6362" width="14.33203125" style="333" customWidth="1"/>
    <col min="6363" max="6363" width="4.5546875" style="333" customWidth="1"/>
    <col min="6364" max="6364" width="9.88671875" style="333" customWidth="1"/>
    <col min="6365" max="6365" width="9.5546875" style="333" customWidth="1"/>
    <col min="6366" max="6585" width="7.88671875" style="333"/>
    <col min="6586" max="6587" width="5.109375" style="333" customWidth="1"/>
    <col min="6588" max="6588" width="5.33203125" style="333" customWidth="1"/>
    <col min="6589" max="6589" width="6.5546875" style="333" customWidth="1"/>
    <col min="6590" max="6590" width="8.6640625" style="333" customWidth="1"/>
    <col min="6591" max="6591" width="12.33203125" style="333" customWidth="1"/>
    <col min="6592" max="6592" width="10.5546875" style="333" customWidth="1"/>
    <col min="6593" max="6593" width="9.88671875" style="333" customWidth="1"/>
    <col min="6594" max="6594" width="9.5546875" style="333" customWidth="1"/>
    <col min="6595" max="6600" width="8.109375" style="333" customWidth="1"/>
    <col min="6601" max="6601" width="9.33203125" style="333" customWidth="1"/>
    <col min="6602" max="6602" width="8" style="333" customWidth="1"/>
    <col min="6603" max="6603" width="8.109375" style="333" customWidth="1"/>
    <col min="6604" max="6604" width="7.44140625" style="333" customWidth="1"/>
    <col min="6605" max="6605" width="7.6640625" style="333" customWidth="1"/>
    <col min="6606" max="6613" width="7.88671875" style="333" hidden="1" customWidth="1"/>
    <col min="6614" max="6614" width="9.109375" style="333" customWidth="1"/>
    <col min="6615" max="6615" width="8.6640625" style="333" customWidth="1"/>
    <col min="6616" max="6616" width="10.6640625" style="333" customWidth="1"/>
    <col min="6617" max="6617" width="25.44140625" style="333" customWidth="1"/>
    <col min="6618" max="6618" width="14.33203125" style="333" customWidth="1"/>
    <col min="6619" max="6619" width="4.5546875" style="333" customWidth="1"/>
    <col min="6620" max="6620" width="9.88671875" style="333" customWidth="1"/>
    <col min="6621" max="6621" width="9.5546875" style="333" customWidth="1"/>
    <col min="6622" max="6841" width="7.88671875" style="333"/>
    <col min="6842" max="6843" width="5.109375" style="333" customWidth="1"/>
    <col min="6844" max="6844" width="5.33203125" style="333" customWidth="1"/>
    <col min="6845" max="6845" width="6.5546875" style="333" customWidth="1"/>
    <col min="6846" max="6846" width="8.6640625" style="333" customWidth="1"/>
    <col min="6847" max="6847" width="12.33203125" style="333" customWidth="1"/>
    <col min="6848" max="6848" width="10.5546875" style="333" customWidth="1"/>
    <col min="6849" max="6849" width="9.88671875" style="333" customWidth="1"/>
    <col min="6850" max="6850" width="9.5546875" style="333" customWidth="1"/>
    <col min="6851" max="6856" width="8.109375" style="333" customWidth="1"/>
    <col min="6857" max="6857" width="9.33203125" style="333" customWidth="1"/>
    <col min="6858" max="6858" width="8" style="333" customWidth="1"/>
    <col min="6859" max="6859" width="8.109375" style="333" customWidth="1"/>
    <col min="6860" max="6860" width="7.44140625" style="333" customWidth="1"/>
    <col min="6861" max="6861" width="7.6640625" style="333" customWidth="1"/>
    <col min="6862" max="6869" width="7.88671875" style="333" hidden="1" customWidth="1"/>
    <col min="6870" max="6870" width="9.109375" style="333" customWidth="1"/>
    <col min="6871" max="6871" width="8.6640625" style="333" customWidth="1"/>
    <col min="6872" max="6872" width="10.6640625" style="333" customWidth="1"/>
    <col min="6873" max="6873" width="25.44140625" style="333" customWidth="1"/>
    <col min="6874" max="6874" width="14.33203125" style="333" customWidth="1"/>
    <col min="6875" max="6875" width="4.5546875" style="333" customWidth="1"/>
    <col min="6876" max="6876" width="9.88671875" style="333" customWidth="1"/>
    <col min="6877" max="6877" width="9.5546875" style="333" customWidth="1"/>
    <col min="6878" max="7097" width="7.88671875" style="333"/>
    <col min="7098" max="7099" width="5.109375" style="333" customWidth="1"/>
    <col min="7100" max="7100" width="5.33203125" style="333" customWidth="1"/>
    <col min="7101" max="7101" width="6.5546875" style="333" customWidth="1"/>
    <col min="7102" max="7102" width="8.6640625" style="333" customWidth="1"/>
    <col min="7103" max="7103" width="12.33203125" style="333" customWidth="1"/>
    <col min="7104" max="7104" width="10.5546875" style="333" customWidth="1"/>
    <col min="7105" max="7105" width="9.88671875" style="333" customWidth="1"/>
    <col min="7106" max="7106" width="9.5546875" style="333" customWidth="1"/>
    <col min="7107" max="7112" width="8.109375" style="333" customWidth="1"/>
    <col min="7113" max="7113" width="9.33203125" style="333" customWidth="1"/>
    <col min="7114" max="7114" width="8" style="333" customWidth="1"/>
    <col min="7115" max="7115" width="8.109375" style="333" customWidth="1"/>
    <col min="7116" max="7116" width="7.44140625" style="333" customWidth="1"/>
    <col min="7117" max="7117" width="7.6640625" style="333" customWidth="1"/>
    <col min="7118" max="7125" width="7.88671875" style="333" hidden="1" customWidth="1"/>
    <col min="7126" max="7126" width="9.109375" style="333" customWidth="1"/>
    <col min="7127" max="7127" width="8.6640625" style="333" customWidth="1"/>
    <col min="7128" max="7128" width="10.6640625" style="333" customWidth="1"/>
    <col min="7129" max="7129" width="25.44140625" style="333" customWidth="1"/>
    <col min="7130" max="7130" width="14.33203125" style="333" customWidth="1"/>
    <col min="7131" max="7131" width="4.5546875" style="333" customWidth="1"/>
    <col min="7132" max="7132" width="9.88671875" style="333" customWidth="1"/>
    <col min="7133" max="7133" width="9.5546875" style="333" customWidth="1"/>
    <col min="7134" max="7353" width="7.88671875" style="333"/>
    <col min="7354" max="7355" width="5.109375" style="333" customWidth="1"/>
    <col min="7356" max="7356" width="5.33203125" style="333" customWidth="1"/>
    <col min="7357" max="7357" width="6.5546875" style="333" customWidth="1"/>
    <col min="7358" max="7358" width="8.6640625" style="333" customWidth="1"/>
    <col min="7359" max="7359" width="12.33203125" style="333" customWidth="1"/>
    <col min="7360" max="7360" width="10.5546875" style="333" customWidth="1"/>
    <col min="7361" max="7361" width="9.88671875" style="333" customWidth="1"/>
    <col min="7362" max="7362" width="9.5546875" style="333" customWidth="1"/>
    <col min="7363" max="7368" width="8.109375" style="333" customWidth="1"/>
    <col min="7369" max="7369" width="9.33203125" style="333" customWidth="1"/>
    <col min="7370" max="7370" width="8" style="333" customWidth="1"/>
    <col min="7371" max="7371" width="8.109375" style="333" customWidth="1"/>
    <col min="7372" max="7372" width="7.44140625" style="333" customWidth="1"/>
    <col min="7373" max="7373" width="7.6640625" style="333" customWidth="1"/>
    <col min="7374" max="7381" width="7.88671875" style="333" hidden="1" customWidth="1"/>
    <col min="7382" max="7382" width="9.109375" style="333" customWidth="1"/>
    <col min="7383" max="7383" width="8.6640625" style="333" customWidth="1"/>
    <col min="7384" max="7384" width="10.6640625" style="333" customWidth="1"/>
    <col min="7385" max="7385" width="25.44140625" style="333" customWidth="1"/>
    <col min="7386" max="7386" width="14.33203125" style="333" customWidth="1"/>
    <col min="7387" max="7387" width="4.5546875" style="333" customWidth="1"/>
    <col min="7388" max="7388" width="9.88671875" style="333" customWidth="1"/>
    <col min="7389" max="7389" width="9.5546875" style="333" customWidth="1"/>
    <col min="7390" max="7609" width="7.88671875" style="333"/>
    <col min="7610" max="7611" width="5.109375" style="333" customWidth="1"/>
    <col min="7612" max="7612" width="5.33203125" style="333" customWidth="1"/>
    <col min="7613" max="7613" width="6.5546875" style="333" customWidth="1"/>
    <col min="7614" max="7614" width="8.6640625" style="333" customWidth="1"/>
    <col min="7615" max="7615" width="12.33203125" style="333" customWidth="1"/>
    <col min="7616" max="7616" width="10.5546875" style="333" customWidth="1"/>
    <col min="7617" max="7617" width="9.88671875" style="333" customWidth="1"/>
    <col min="7618" max="7618" width="9.5546875" style="333" customWidth="1"/>
    <col min="7619" max="7624" width="8.109375" style="333" customWidth="1"/>
    <col min="7625" max="7625" width="9.33203125" style="333" customWidth="1"/>
    <col min="7626" max="7626" width="8" style="333" customWidth="1"/>
    <col min="7627" max="7627" width="8.109375" style="333" customWidth="1"/>
    <col min="7628" max="7628" width="7.44140625" style="333" customWidth="1"/>
    <col min="7629" max="7629" width="7.6640625" style="333" customWidth="1"/>
    <col min="7630" max="7637" width="7.88671875" style="333" hidden="1" customWidth="1"/>
    <col min="7638" max="7638" width="9.109375" style="333" customWidth="1"/>
    <col min="7639" max="7639" width="8.6640625" style="333" customWidth="1"/>
    <col min="7640" max="7640" width="10.6640625" style="333" customWidth="1"/>
    <col min="7641" max="7641" width="25.44140625" style="333" customWidth="1"/>
    <col min="7642" max="7642" width="14.33203125" style="333" customWidth="1"/>
    <col min="7643" max="7643" width="4.5546875" style="333" customWidth="1"/>
    <col min="7644" max="7644" width="9.88671875" style="333" customWidth="1"/>
    <col min="7645" max="7645" width="9.5546875" style="333" customWidth="1"/>
    <col min="7646" max="7865" width="7.88671875" style="333"/>
    <col min="7866" max="7867" width="5.109375" style="333" customWidth="1"/>
    <col min="7868" max="7868" width="5.33203125" style="333" customWidth="1"/>
    <col min="7869" max="7869" width="6.5546875" style="333" customWidth="1"/>
    <col min="7870" max="7870" width="8.6640625" style="333" customWidth="1"/>
    <col min="7871" max="7871" width="12.33203125" style="333" customWidth="1"/>
    <col min="7872" max="7872" width="10.5546875" style="333" customWidth="1"/>
    <col min="7873" max="7873" width="9.88671875" style="333" customWidth="1"/>
    <col min="7874" max="7874" width="9.5546875" style="333" customWidth="1"/>
    <col min="7875" max="7880" width="8.109375" style="333" customWidth="1"/>
    <col min="7881" max="7881" width="9.33203125" style="333" customWidth="1"/>
    <col min="7882" max="7882" width="8" style="333" customWidth="1"/>
    <col min="7883" max="7883" width="8.109375" style="333" customWidth="1"/>
    <col min="7884" max="7884" width="7.44140625" style="333" customWidth="1"/>
    <col min="7885" max="7885" width="7.6640625" style="333" customWidth="1"/>
    <col min="7886" max="7893" width="7.88671875" style="333" hidden="1" customWidth="1"/>
    <col min="7894" max="7894" width="9.109375" style="333" customWidth="1"/>
    <col min="7895" max="7895" width="8.6640625" style="333" customWidth="1"/>
    <col min="7896" max="7896" width="10.6640625" style="333" customWidth="1"/>
    <col min="7897" max="7897" width="25.44140625" style="333" customWidth="1"/>
    <col min="7898" max="7898" width="14.33203125" style="333" customWidth="1"/>
    <col min="7899" max="7899" width="4.5546875" style="333" customWidth="1"/>
    <col min="7900" max="7900" width="9.88671875" style="333" customWidth="1"/>
    <col min="7901" max="7901" width="9.5546875" style="333" customWidth="1"/>
    <col min="7902" max="8121" width="7.88671875" style="333"/>
    <col min="8122" max="8123" width="5.109375" style="333" customWidth="1"/>
    <col min="8124" max="8124" width="5.33203125" style="333" customWidth="1"/>
    <col min="8125" max="8125" width="6.5546875" style="333" customWidth="1"/>
    <col min="8126" max="8126" width="8.6640625" style="333" customWidth="1"/>
    <col min="8127" max="8127" width="12.33203125" style="333" customWidth="1"/>
    <col min="8128" max="8128" width="10.5546875" style="333" customWidth="1"/>
    <col min="8129" max="8129" width="9.88671875" style="333" customWidth="1"/>
    <col min="8130" max="8130" width="9.5546875" style="333" customWidth="1"/>
    <col min="8131" max="8136" width="8.109375" style="333" customWidth="1"/>
    <col min="8137" max="8137" width="9.33203125" style="333" customWidth="1"/>
    <col min="8138" max="8138" width="8" style="333" customWidth="1"/>
    <col min="8139" max="8139" width="8.109375" style="333" customWidth="1"/>
    <col min="8140" max="8140" width="7.44140625" style="333" customWidth="1"/>
    <col min="8141" max="8141" width="7.6640625" style="333" customWidth="1"/>
    <col min="8142" max="8149" width="7.88671875" style="333" hidden="1" customWidth="1"/>
    <col min="8150" max="8150" width="9.109375" style="333" customWidth="1"/>
    <col min="8151" max="8151" width="8.6640625" style="333" customWidth="1"/>
    <col min="8152" max="8152" width="10.6640625" style="333" customWidth="1"/>
    <col min="8153" max="8153" width="25.44140625" style="333" customWidth="1"/>
    <col min="8154" max="8154" width="14.33203125" style="333" customWidth="1"/>
    <col min="8155" max="8155" width="4.5546875" style="333" customWidth="1"/>
    <col min="8156" max="8156" width="9.88671875" style="333" customWidth="1"/>
    <col min="8157" max="8157" width="9.5546875" style="333" customWidth="1"/>
    <col min="8158" max="8377" width="7.88671875" style="333"/>
    <col min="8378" max="8379" width="5.109375" style="333" customWidth="1"/>
    <col min="8380" max="8380" width="5.33203125" style="333" customWidth="1"/>
    <col min="8381" max="8381" width="6.5546875" style="333" customWidth="1"/>
    <col min="8382" max="8382" width="8.6640625" style="333" customWidth="1"/>
    <col min="8383" max="8383" width="12.33203125" style="333" customWidth="1"/>
    <col min="8384" max="8384" width="10.5546875" style="333" customWidth="1"/>
    <col min="8385" max="8385" width="9.88671875" style="333" customWidth="1"/>
    <col min="8386" max="8386" width="9.5546875" style="333" customWidth="1"/>
    <col min="8387" max="8392" width="8.109375" style="333" customWidth="1"/>
    <col min="8393" max="8393" width="9.33203125" style="333" customWidth="1"/>
    <col min="8394" max="8394" width="8" style="333" customWidth="1"/>
    <col min="8395" max="8395" width="8.109375" style="333" customWidth="1"/>
    <col min="8396" max="8396" width="7.44140625" style="333" customWidth="1"/>
    <col min="8397" max="8397" width="7.6640625" style="333" customWidth="1"/>
    <col min="8398" max="8405" width="7.88671875" style="333" hidden="1" customWidth="1"/>
    <col min="8406" max="8406" width="9.109375" style="333" customWidth="1"/>
    <col min="8407" max="8407" width="8.6640625" style="333" customWidth="1"/>
    <col min="8408" max="8408" width="10.6640625" style="333" customWidth="1"/>
    <col min="8409" max="8409" width="25.44140625" style="333" customWidth="1"/>
    <col min="8410" max="8410" width="14.33203125" style="333" customWidth="1"/>
    <col min="8411" max="8411" width="4.5546875" style="333" customWidth="1"/>
    <col min="8412" max="8412" width="9.88671875" style="333" customWidth="1"/>
    <col min="8413" max="8413" width="9.5546875" style="333" customWidth="1"/>
    <col min="8414" max="8633" width="7.88671875" style="333"/>
    <col min="8634" max="8635" width="5.109375" style="333" customWidth="1"/>
    <col min="8636" max="8636" width="5.33203125" style="333" customWidth="1"/>
    <col min="8637" max="8637" width="6.5546875" style="333" customWidth="1"/>
    <col min="8638" max="8638" width="8.6640625" style="333" customWidth="1"/>
    <col min="8639" max="8639" width="12.33203125" style="333" customWidth="1"/>
    <col min="8640" max="8640" width="10.5546875" style="333" customWidth="1"/>
    <col min="8641" max="8641" width="9.88671875" style="333" customWidth="1"/>
    <col min="8642" max="8642" width="9.5546875" style="333" customWidth="1"/>
    <col min="8643" max="8648" width="8.109375" style="333" customWidth="1"/>
    <col min="8649" max="8649" width="9.33203125" style="333" customWidth="1"/>
    <col min="8650" max="8650" width="8" style="333" customWidth="1"/>
    <col min="8651" max="8651" width="8.109375" style="333" customWidth="1"/>
    <col min="8652" max="8652" width="7.44140625" style="333" customWidth="1"/>
    <col min="8653" max="8653" width="7.6640625" style="333" customWidth="1"/>
    <col min="8654" max="8661" width="7.88671875" style="333" hidden="1" customWidth="1"/>
    <col min="8662" max="8662" width="9.109375" style="333" customWidth="1"/>
    <col min="8663" max="8663" width="8.6640625" style="333" customWidth="1"/>
    <col min="8664" max="8664" width="10.6640625" style="333" customWidth="1"/>
    <col min="8665" max="8665" width="25.44140625" style="333" customWidth="1"/>
    <col min="8666" max="8666" width="14.33203125" style="333" customWidth="1"/>
    <col min="8667" max="8667" width="4.5546875" style="333" customWidth="1"/>
    <col min="8668" max="8668" width="9.88671875" style="333" customWidth="1"/>
    <col min="8669" max="8669" width="9.5546875" style="333" customWidth="1"/>
    <col min="8670" max="8889" width="7.88671875" style="333"/>
    <col min="8890" max="8891" width="5.109375" style="333" customWidth="1"/>
    <col min="8892" max="8892" width="5.33203125" style="333" customWidth="1"/>
    <col min="8893" max="8893" width="6.5546875" style="333" customWidth="1"/>
    <col min="8894" max="8894" width="8.6640625" style="333" customWidth="1"/>
    <col min="8895" max="8895" width="12.33203125" style="333" customWidth="1"/>
    <col min="8896" max="8896" width="10.5546875" style="333" customWidth="1"/>
    <col min="8897" max="8897" width="9.88671875" style="333" customWidth="1"/>
    <col min="8898" max="8898" width="9.5546875" style="333" customWidth="1"/>
    <col min="8899" max="8904" width="8.109375" style="333" customWidth="1"/>
    <col min="8905" max="8905" width="9.33203125" style="333" customWidth="1"/>
    <col min="8906" max="8906" width="8" style="333" customWidth="1"/>
    <col min="8907" max="8907" width="8.109375" style="333" customWidth="1"/>
    <col min="8908" max="8908" width="7.44140625" style="333" customWidth="1"/>
    <col min="8909" max="8909" width="7.6640625" style="333" customWidth="1"/>
    <col min="8910" max="8917" width="7.88671875" style="333" hidden="1" customWidth="1"/>
    <col min="8918" max="8918" width="9.109375" style="333" customWidth="1"/>
    <col min="8919" max="8919" width="8.6640625" style="333" customWidth="1"/>
    <col min="8920" max="8920" width="10.6640625" style="333" customWidth="1"/>
    <col min="8921" max="8921" width="25.44140625" style="333" customWidth="1"/>
    <col min="8922" max="8922" width="14.33203125" style="333" customWidth="1"/>
    <col min="8923" max="8923" width="4.5546875" style="333" customWidth="1"/>
    <col min="8924" max="8924" width="9.88671875" style="333" customWidth="1"/>
    <col min="8925" max="8925" width="9.5546875" style="333" customWidth="1"/>
    <col min="8926" max="9145" width="7.88671875" style="333"/>
    <col min="9146" max="9147" width="5.109375" style="333" customWidth="1"/>
    <col min="9148" max="9148" width="5.33203125" style="333" customWidth="1"/>
    <col min="9149" max="9149" width="6.5546875" style="333" customWidth="1"/>
    <col min="9150" max="9150" width="8.6640625" style="333" customWidth="1"/>
    <col min="9151" max="9151" width="12.33203125" style="333" customWidth="1"/>
    <col min="9152" max="9152" width="10.5546875" style="333" customWidth="1"/>
    <col min="9153" max="9153" width="9.88671875" style="333" customWidth="1"/>
    <col min="9154" max="9154" width="9.5546875" style="333" customWidth="1"/>
    <col min="9155" max="9160" width="8.109375" style="333" customWidth="1"/>
    <col min="9161" max="9161" width="9.33203125" style="333" customWidth="1"/>
    <col min="9162" max="9162" width="8" style="333" customWidth="1"/>
    <col min="9163" max="9163" width="8.109375" style="333" customWidth="1"/>
    <col min="9164" max="9164" width="7.44140625" style="333" customWidth="1"/>
    <col min="9165" max="9165" width="7.6640625" style="333" customWidth="1"/>
    <col min="9166" max="9173" width="7.88671875" style="333" hidden="1" customWidth="1"/>
    <col min="9174" max="9174" width="9.109375" style="333" customWidth="1"/>
    <col min="9175" max="9175" width="8.6640625" style="333" customWidth="1"/>
    <col min="9176" max="9176" width="10.6640625" style="333" customWidth="1"/>
    <col min="9177" max="9177" width="25.44140625" style="333" customWidth="1"/>
    <col min="9178" max="9178" width="14.33203125" style="333" customWidth="1"/>
    <col min="9179" max="9179" width="4.5546875" style="333" customWidth="1"/>
    <col min="9180" max="9180" width="9.88671875" style="333" customWidth="1"/>
    <col min="9181" max="9181" width="9.5546875" style="333" customWidth="1"/>
    <col min="9182" max="9401" width="7.88671875" style="333"/>
    <col min="9402" max="9403" width="5.109375" style="333" customWidth="1"/>
    <col min="9404" max="9404" width="5.33203125" style="333" customWidth="1"/>
    <col min="9405" max="9405" width="6.5546875" style="333" customWidth="1"/>
    <col min="9406" max="9406" width="8.6640625" style="333" customWidth="1"/>
    <col min="9407" max="9407" width="12.33203125" style="333" customWidth="1"/>
    <col min="9408" max="9408" width="10.5546875" style="333" customWidth="1"/>
    <col min="9409" max="9409" width="9.88671875" style="333" customWidth="1"/>
    <col min="9410" max="9410" width="9.5546875" style="333" customWidth="1"/>
    <col min="9411" max="9416" width="8.109375" style="333" customWidth="1"/>
    <col min="9417" max="9417" width="9.33203125" style="333" customWidth="1"/>
    <col min="9418" max="9418" width="8" style="333" customWidth="1"/>
    <col min="9419" max="9419" width="8.109375" style="333" customWidth="1"/>
    <col min="9420" max="9420" width="7.44140625" style="333" customWidth="1"/>
    <col min="9421" max="9421" width="7.6640625" style="333" customWidth="1"/>
    <col min="9422" max="9429" width="7.88671875" style="333" hidden="1" customWidth="1"/>
    <col min="9430" max="9430" width="9.109375" style="333" customWidth="1"/>
    <col min="9431" max="9431" width="8.6640625" style="333" customWidth="1"/>
    <col min="9432" max="9432" width="10.6640625" style="333" customWidth="1"/>
    <col min="9433" max="9433" width="25.44140625" style="333" customWidth="1"/>
    <col min="9434" max="9434" width="14.33203125" style="333" customWidth="1"/>
    <col min="9435" max="9435" width="4.5546875" style="333" customWidth="1"/>
    <col min="9436" max="9436" width="9.88671875" style="333" customWidth="1"/>
    <col min="9437" max="9437" width="9.5546875" style="333" customWidth="1"/>
    <col min="9438" max="9657" width="7.88671875" style="333"/>
    <col min="9658" max="9659" width="5.109375" style="333" customWidth="1"/>
    <col min="9660" max="9660" width="5.33203125" style="333" customWidth="1"/>
    <col min="9661" max="9661" width="6.5546875" style="333" customWidth="1"/>
    <col min="9662" max="9662" width="8.6640625" style="333" customWidth="1"/>
    <col min="9663" max="9663" width="12.33203125" style="333" customWidth="1"/>
    <col min="9664" max="9664" width="10.5546875" style="333" customWidth="1"/>
    <col min="9665" max="9665" width="9.88671875" style="333" customWidth="1"/>
    <col min="9666" max="9666" width="9.5546875" style="333" customWidth="1"/>
    <col min="9667" max="9672" width="8.109375" style="333" customWidth="1"/>
    <col min="9673" max="9673" width="9.33203125" style="333" customWidth="1"/>
    <col min="9674" max="9674" width="8" style="333" customWidth="1"/>
    <col min="9675" max="9675" width="8.109375" style="333" customWidth="1"/>
    <col min="9676" max="9676" width="7.44140625" style="333" customWidth="1"/>
    <col min="9677" max="9677" width="7.6640625" style="333" customWidth="1"/>
    <col min="9678" max="9685" width="7.88671875" style="333" hidden="1" customWidth="1"/>
    <col min="9686" max="9686" width="9.109375" style="333" customWidth="1"/>
    <col min="9687" max="9687" width="8.6640625" style="333" customWidth="1"/>
    <col min="9688" max="9688" width="10.6640625" style="333" customWidth="1"/>
    <col min="9689" max="9689" width="25.44140625" style="333" customWidth="1"/>
    <col min="9690" max="9690" width="14.33203125" style="333" customWidth="1"/>
    <col min="9691" max="9691" width="4.5546875" style="333" customWidth="1"/>
    <col min="9692" max="9692" width="9.88671875" style="333" customWidth="1"/>
    <col min="9693" max="9693" width="9.5546875" style="333" customWidth="1"/>
    <col min="9694" max="9913" width="7.88671875" style="333"/>
    <col min="9914" max="9915" width="5.109375" style="333" customWidth="1"/>
    <col min="9916" max="9916" width="5.33203125" style="333" customWidth="1"/>
    <col min="9917" max="9917" width="6.5546875" style="333" customWidth="1"/>
    <col min="9918" max="9918" width="8.6640625" style="333" customWidth="1"/>
    <col min="9919" max="9919" width="12.33203125" style="333" customWidth="1"/>
    <col min="9920" max="9920" width="10.5546875" style="333" customWidth="1"/>
    <col min="9921" max="9921" width="9.88671875" style="333" customWidth="1"/>
    <col min="9922" max="9922" width="9.5546875" style="333" customWidth="1"/>
    <col min="9923" max="9928" width="8.109375" style="333" customWidth="1"/>
    <col min="9929" max="9929" width="9.33203125" style="333" customWidth="1"/>
    <col min="9930" max="9930" width="8" style="333" customWidth="1"/>
    <col min="9931" max="9931" width="8.109375" style="333" customWidth="1"/>
    <col min="9932" max="9932" width="7.44140625" style="333" customWidth="1"/>
    <col min="9933" max="9933" width="7.6640625" style="333" customWidth="1"/>
    <col min="9934" max="9941" width="7.88671875" style="333" hidden="1" customWidth="1"/>
    <col min="9942" max="9942" width="9.109375" style="333" customWidth="1"/>
    <col min="9943" max="9943" width="8.6640625" style="333" customWidth="1"/>
    <col min="9944" max="9944" width="10.6640625" style="333" customWidth="1"/>
    <col min="9945" max="9945" width="25.44140625" style="333" customWidth="1"/>
    <col min="9946" max="9946" width="14.33203125" style="333" customWidth="1"/>
    <col min="9947" max="9947" width="4.5546875" style="333" customWidth="1"/>
    <col min="9948" max="9948" width="9.88671875" style="333" customWidth="1"/>
    <col min="9949" max="9949" width="9.5546875" style="333" customWidth="1"/>
    <col min="9950" max="10169" width="7.88671875" style="333"/>
    <col min="10170" max="10171" width="5.109375" style="333" customWidth="1"/>
    <col min="10172" max="10172" width="5.33203125" style="333" customWidth="1"/>
    <col min="10173" max="10173" width="6.5546875" style="333" customWidth="1"/>
    <col min="10174" max="10174" width="8.6640625" style="333" customWidth="1"/>
    <col min="10175" max="10175" width="12.33203125" style="333" customWidth="1"/>
    <col min="10176" max="10176" width="10.5546875" style="333" customWidth="1"/>
    <col min="10177" max="10177" width="9.88671875" style="333" customWidth="1"/>
    <col min="10178" max="10178" width="9.5546875" style="333" customWidth="1"/>
    <col min="10179" max="10184" width="8.109375" style="333" customWidth="1"/>
    <col min="10185" max="10185" width="9.33203125" style="333" customWidth="1"/>
    <col min="10186" max="10186" width="8" style="333" customWidth="1"/>
    <col min="10187" max="10187" width="8.109375" style="333" customWidth="1"/>
    <col min="10188" max="10188" width="7.44140625" style="333" customWidth="1"/>
    <col min="10189" max="10189" width="7.6640625" style="333" customWidth="1"/>
    <col min="10190" max="10197" width="7.88671875" style="333" hidden="1" customWidth="1"/>
    <col min="10198" max="10198" width="9.109375" style="333" customWidth="1"/>
    <col min="10199" max="10199" width="8.6640625" style="333" customWidth="1"/>
    <col min="10200" max="10200" width="10.6640625" style="333" customWidth="1"/>
    <col min="10201" max="10201" width="25.44140625" style="333" customWidth="1"/>
    <col min="10202" max="10202" width="14.33203125" style="333" customWidth="1"/>
    <col min="10203" max="10203" width="4.5546875" style="333" customWidth="1"/>
    <col min="10204" max="10204" width="9.88671875" style="333" customWidth="1"/>
    <col min="10205" max="10205" width="9.5546875" style="333" customWidth="1"/>
    <col min="10206" max="10425" width="7.88671875" style="333"/>
    <col min="10426" max="10427" width="5.109375" style="333" customWidth="1"/>
    <col min="10428" max="10428" width="5.33203125" style="333" customWidth="1"/>
    <col min="10429" max="10429" width="6.5546875" style="333" customWidth="1"/>
    <col min="10430" max="10430" width="8.6640625" style="333" customWidth="1"/>
    <col min="10431" max="10431" width="12.33203125" style="333" customWidth="1"/>
    <col min="10432" max="10432" width="10.5546875" style="333" customWidth="1"/>
    <col min="10433" max="10433" width="9.88671875" style="333" customWidth="1"/>
    <col min="10434" max="10434" width="9.5546875" style="333" customWidth="1"/>
    <col min="10435" max="10440" width="8.109375" style="333" customWidth="1"/>
    <col min="10441" max="10441" width="9.33203125" style="333" customWidth="1"/>
    <col min="10442" max="10442" width="8" style="333" customWidth="1"/>
    <col min="10443" max="10443" width="8.109375" style="333" customWidth="1"/>
    <col min="10444" max="10444" width="7.44140625" style="333" customWidth="1"/>
    <col min="10445" max="10445" width="7.6640625" style="333" customWidth="1"/>
    <col min="10446" max="10453" width="7.88671875" style="333" hidden="1" customWidth="1"/>
    <col min="10454" max="10454" width="9.109375" style="333" customWidth="1"/>
    <col min="10455" max="10455" width="8.6640625" style="333" customWidth="1"/>
    <col min="10456" max="10456" width="10.6640625" style="333" customWidth="1"/>
    <col min="10457" max="10457" width="25.44140625" style="333" customWidth="1"/>
    <col min="10458" max="10458" width="14.33203125" style="333" customWidth="1"/>
    <col min="10459" max="10459" width="4.5546875" style="333" customWidth="1"/>
    <col min="10460" max="10460" width="9.88671875" style="333" customWidth="1"/>
    <col min="10461" max="10461" width="9.5546875" style="333" customWidth="1"/>
    <col min="10462" max="10681" width="7.88671875" style="333"/>
    <col min="10682" max="10683" width="5.109375" style="333" customWidth="1"/>
    <col min="10684" max="10684" width="5.33203125" style="333" customWidth="1"/>
    <col min="10685" max="10685" width="6.5546875" style="333" customWidth="1"/>
    <col min="10686" max="10686" width="8.6640625" style="333" customWidth="1"/>
    <col min="10687" max="10687" width="12.33203125" style="333" customWidth="1"/>
    <col min="10688" max="10688" width="10.5546875" style="333" customWidth="1"/>
    <col min="10689" max="10689" width="9.88671875" style="333" customWidth="1"/>
    <col min="10690" max="10690" width="9.5546875" style="333" customWidth="1"/>
    <col min="10691" max="10696" width="8.109375" style="333" customWidth="1"/>
    <col min="10697" max="10697" width="9.33203125" style="333" customWidth="1"/>
    <col min="10698" max="10698" width="8" style="333" customWidth="1"/>
    <col min="10699" max="10699" width="8.109375" style="333" customWidth="1"/>
    <col min="10700" max="10700" width="7.44140625" style="333" customWidth="1"/>
    <col min="10701" max="10701" width="7.6640625" style="333" customWidth="1"/>
    <col min="10702" max="10709" width="7.88671875" style="333" hidden="1" customWidth="1"/>
    <col min="10710" max="10710" width="9.109375" style="333" customWidth="1"/>
    <col min="10711" max="10711" width="8.6640625" style="333" customWidth="1"/>
    <col min="10712" max="10712" width="10.6640625" style="333" customWidth="1"/>
    <col min="10713" max="10713" width="25.44140625" style="333" customWidth="1"/>
    <col min="10714" max="10714" width="14.33203125" style="333" customWidth="1"/>
    <col min="10715" max="10715" width="4.5546875" style="333" customWidth="1"/>
    <col min="10716" max="10716" width="9.88671875" style="333" customWidth="1"/>
    <col min="10717" max="10717" width="9.5546875" style="333" customWidth="1"/>
    <col min="10718" max="10937" width="7.88671875" style="333"/>
    <col min="10938" max="10939" width="5.109375" style="333" customWidth="1"/>
    <col min="10940" max="10940" width="5.33203125" style="333" customWidth="1"/>
    <col min="10941" max="10941" width="6.5546875" style="333" customWidth="1"/>
    <col min="10942" max="10942" width="8.6640625" style="333" customWidth="1"/>
    <col min="10943" max="10943" width="12.33203125" style="333" customWidth="1"/>
    <col min="10944" max="10944" width="10.5546875" style="333" customWidth="1"/>
    <col min="10945" max="10945" width="9.88671875" style="333" customWidth="1"/>
    <col min="10946" max="10946" width="9.5546875" style="333" customWidth="1"/>
    <col min="10947" max="10952" width="8.109375" style="333" customWidth="1"/>
    <col min="10953" max="10953" width="9.33203125" style="333" customWidth="1"/>
    <col min="10954" max="10954" width="8" style="333" customWidth="1"/>
    <col min="10955" max="10955" width="8.109375" style="333" customWidth="1"/>
    <col min="10956" max="10956" width="7.44140625" style="333" customWidth="1"/>
    <col min="10957" max="10957" width="7.6640625" style="333" customWidth="1"/>
    <col min="10958" max="10965" width="7.88671875" style="333" hidden="1" customWidth="1"/>
    <col min="10966" max="10966" width="9.109375" style="333" customWidth="1"/>
    <col min="10967" max="10967" width="8.6640625" style="333" customWidth="1"/>
    <col min="10968" max="10968" width="10.6640625" style="333" customWidth="1"/>
    <col min="10969" max="10969" width="25.44140625" style="333" customWidth="1"/>
    <col min="10970" max="10970" width="14.33203125" style="333" customWidth="1"/>
    <col min="10971" max="10971" width="4.5546875" style="333" customWidth="1"/>
    <col min="10972" max="10972" width="9.88671875" style="333" customWidth="1"/>
    <col min="10973" max="10973" width="9.5546875" style="333" customWidth="1"/>
    <col min="10974" max="11193" width="7.88671875" style="333"/>
    <col min="11194" max="11195" width="5.109375" style="333" customWidth="1"/>
    <col min="11196" max="11196" width="5.33203125" style="333" customWidth="1"/>
    <col min="11197" max="11197" width="6.5546875" style="333" customWidth="1"/>
    <col min="11198" max="11198" width="8.6640625" style="333" customWidth="1"/>
    <col min="11199" max="11199" width="12.33203125" style="333" customWidth="1"/>
    <col min="11200" max="11200" width="10.5546875" style="333" customWidth="1"/>
    <col min="11201" max="11201" width="9.88671875" style="333" customWidth="1"/>
    <col min="11202" max="11202" width="9.5546875" style="333" customWidth="1"/>
    <col min="11203" max="11208" width="8.109375" style="333" customWidth="1"/>
    <col min="11209" max="11209" width="9.33203125" style="333" customWidth="1"/>
    <col min="11210" max="11210" width="8" style="333" customWidth="1"/>
    <col min="11211" max="11211" width="8.109375" style="333" customWidth="1"/>
    <col min="11212" max="11212" width="7.44140625" style="333" customWidth="1"/>
    <col min="11213" max="11213" width="7.6640625" style="333" customWidth="1"/>
    <col min="11214" max="11221" width="7.88671875" style="333" hidden="1" customWidth="1"/>
    <col min="11222" max="11222" width="9.109375" style="333" customWidth="1"/>
    <col min="11223" max="11223" width="8.6640625" style="333" customWidth="1"/>
    <col min="11224" max="11224" width="10.6640625" style="333" customWidth="1"/>
    <col min="11225" max="11225" width="25.44140625" style="333" customWidth="1"/>
    <col min="11226" max="11226" width="14.33203125" style="333" customWidth="1"/>
    <col min="11227" max="11227" width="4.5546875" style="333" customWidth="1"/>
    <col min="11228" max="11228" width="9.88671875" style="333" customWidth="1"/>
    <col min="11229" max="11229" width="9.5546875" style="333" customWidth="1"/>
    <col min="11230" max="11449" width="7.88671875" style="333"/>
    <col min="11450" max="11451" width="5.109375" style="333" customWidth="1"/>
    <col min="11452" max="11452" width="5.33203125" style="333" customWidth="1"/>
    <col min="11453" max="11453" width="6.5546875" style="333" customWidth="1"/>
    <col min="11454" max="11454" width="8.6640625" style="333" customWidth="1"/>
    <col min="11455" max="11455" width="12.33203125" style="333" customWidth="1"/>
    <col min="11456" max="11456" width="10.5546875" style="333" customWidth="1"/>
    <col min="11457" max="11457" width="9.88671875" style="333" customWidth="1"/>
    <col min="11458" max="11458" width="9.5546875" style="333" customWidth="1"/>
    <col min="11459" max="11464" width="8.109375" style="333" customWidth="1"/>
    <col min="11465" max="11465" width="9.33203125" style="333" customWidth="1"/>
    <col min="11466" max="11466" width="8" style="333" customWidth="1"/>
    <col min="11467" max="11467" width="8.109375" style="333" customWidth="1"/>
    <col min="11468" max="11468" width="7.44140625" style="333" customWidth="1"/>
    <col min="11469" max="11469" width="7.6640625" style="333" customWidth="1"/>
    <col min="11470" max="11477" width="7.88671875" style="333" hidden="1" customWidth="1"/>
    <col min="11478" max="11478" width="9.109375" style="333" customWidth="1"/>
    <col min="11479" max="11479" width="8.6640625" style="333" customWidth="1"/>
    <col min="11480" max="11480" width="10.6640625" style="333" customWidth="1"/>
    <col min="11481" max="11481" width="25.44140625" style="333" customWidth="1"/>
    <col min="11482" max="11482" width="14.33203125" style="333" customWidth="1"/>
    <col min="11483" max="11483" width="4.5546875" style="333" customWidth="1"/>
    <col min="11484" max="11484" width="9.88671875" style="333" customWidth="1"/>
    <col min="11485" max="11485" width="9.5546875" style="333" customWidth="1"/>
    <col min="11486" max="11705" width="7.88671875" style="333"/>
    <col min="11706" max="11707" width="5.109375" style="333" customWidth="1"/>
    <col min="11708" max="11708" width="5.33203125" style="333" customWidth="1"/>
    <col min="11709" max="11709" width="6.5546875" style="333" customWidth="1"/>
    <col min="11710" max="11710" width="8.6640625" style="333" customWidth="1"/>
    <col min="11711" max="11711" width="12.33203125" style="333" customWidth="1"/>
    <col min="11712" max="11712" width="10.5546875" style="333" customWidth="1"/>
    <col min="11713" max="11713" width="9.88671875" style="333" customWidth="1"/>
    <col min="11714" max="11714" width="9.5546875" style="333" customWidth="1"/>
    <col min="11715" max="11720" width="8.109375" style="333" customWidth="1"/>
    <col min="11721" max="11721" width="9.33203125" style="333" customWidth="1"/>
    <col min="11722" max="11722" width="8" style="333" customWidth="1"/>
    <col min="11723" max="11723" width="8.109375" style="333" customWidth="1"/>
    <col min="11724" max="11724" width="7.44140625" style="333" customWidth="1"/>
    <col min="11725" max="11725" width="7.6640625" style="333" customWidth="1"/>
    <col min="11726" max="11733" width="7.88671875" style="333" hidden="1" customWidth="1"/>
    <col min="11734" max="11734" width="9.109375" style="333" customWidth="1"/>
    <col min="11735" max="11735" width="8.6640625" style="333" customWidth="1"/>
    <col min="11736" max="11736" width="10.6640625" style="333" customWidth="1"/>
    <col min="11737" max="11737" width="25.44140625" style="333" customWidth="1"/>
    <col min="11738" max="11738" width="14.33203125" style="333" customWidth="1"/>
    <col min="11739" max="11739" width="4.5546875" style="333" customWidth="1"/>
    <col min="11740" max="11740" width="9.88671875" style="333" customWidth="1"/>
    <col min="11741" max="11741" width="9.5546875" style="333" customWidth="1"/>
    <col min="11742" max="11961" width="7.88671875" style="333"/>
    <col min="11962" max="11963" width="5.109375" style="333" customWidth="1"/>
    <col min="11964" max="11964" width="5.33203125" style="333" customWidth="1"/>
    <col min="11965" max="11965" width="6.5546875" style="333" customWidth="1"/>
    <col min="11966" max="11966" width="8.6640625" style="333" customWidth="1"/>
    <col min="11967" max="11967" width="12.33203125" style="333" customWidth="1"/>
    <col min="11968" max="11968" width="10.5546875" style="333" customWidth="1"/>
    <col min="11969" max="11969" width="9.88671875" style="333" customWidth="1"/>
    <col min="11970" max="11970" width="9.5546875" style="333" customWidth="1"/>
    <col min="11971" max="11976" width="8.109375" style="333" customWidth="1"/>
    <col min="11977" max="11977" width="9.33203125" style="333" customWidth="1"/>
    <col min="11978" max="11978" width="8" style="333" customWidth="1"/>
    <col min="11979" max="11979" width="8.109375" style="333" customWidth="1"/>
    <col min="11980" max="11980" width="7.44140625" style="333" customWidth="1"/>
    <col min="11981" max="11981" width="7.6640625" style="333" customWidth="1"/>
    <col min="11982" max="11989" width="7.88671875" style="333" hidden="1" customWidth="1"/>
    <col min="11990" max="11990" width="9.109375" style="333" customWidth="1"/>
    <col min="11991" max="11991" width="8.6640625" style="333" customWidth="1"/>
    <col min="11992" max="11992" width="10.6640625" style="333" customWidth="1"/>
    <col min="11993" max="11993" width="25.44140625" style="333" customWidth="1"/>
    <col min="11994" max="11994" width="14.33203125" style="333" customWidth="1"/>
    <col min="11995" max="11995" width="4.5546875" style="333" customWidth="1"/>
    <col min="11996" max="11996" width="9.88671875" style="333" customWidth="1"/>
    <col min="11997" max="11997" width="9.5546875" style="333" customWidth="1"/>
    <col min="11998" max="12217" width="7.88671875" style="333"/>
    <col min="12218" max="12219" width="5.109375" style="333" customWidth="1"/>
    <col min="12220" max="12220" width="5.33203125" style="333" customWidth="1"/>
    <col min="12221" max="12221" width="6.5546875" style="333" customWidth="1"/>
    <col min="12222" max="12222" width="8.6640625" style="333" customWidth="1"/>
    <col min="12223" max="12223" width="12.33203125" style="333" customWidth="1"/>
    <col min="12224" max="12224" width="10.5546875" style="333" customWidth="1"/>
    <col min="12225" max="12225" width="9.88671875" style="333" customWidth="1"/>
    <col min="12226" max="12226" width="9.5546875" style="333" customWidth="1"/>
    <col min="12227" max="12232" width="8.109375" style="333" customWidth="1"/>
    <col min="12233" max="12233" width="9.33203125" style="333" customWidth="1"/>
    <col min="12234" max="12234" width="8" style="333" customWidth="1"/>
    <col min="12235" max="12235" width="8.109375" style="333" customWidth="1"/>
    <col min="12236" max="12236" width="7.44140625" style="333" customWidth="1"/>
    <col min="12237" max="12237" width="7.6640625" style="333" customWidth="1"/>
    <col min="12238" max="12245" width="7.88671875" style="333" hidden="1" customWidth="1"/>
    <col min="12246" max="12246" width="9.109375" style="333" customWidth="1"/>
    <col min="12247" max="12247" width="8.6640625" style="333" customWidth="1"/>
    <col min="12248" max="12248" width="10.6640625" style="333" customWidth="1"/>
    <col min="12249" max="12249" width="25.44140625" style="333" customWidth="1"/>
    <col min="12250" max="12250" width="14.33203125" style="333" customWidth="1"/>
    <col min="12251" max="12251" width="4.5546875" style="333" customWidth="1"/>
    <col min="12252" max="12252" width="9.88671875" style="333" customWidth="1"/>
    <col min="12253" max="12253" width="9.5546875" style="333" customWidth="1"/>
    <col min="12254" max="12473" width="7.88671875" style="333"/>
    <col min="12474" max="12475" width="5.109375" style="333" customWidth="1"/>
    <col min="12476" max="12476" width="5.33203125" style="333" customWidth="1"/>
    <col min="12477" max="12477" width="6.5546875" style="333" customWidth="1"/>
    <col min="12478" max="12478" width="8.6640625" style="333" customWidth="1"/>
    <col min="12479" max="12479" width="12.33203125" style="333" customWidth="1"/>
    <col min="12480" max="12480" width="10.5546875" style="333" customWidth="1"/>
    <col min="12481" max="12481" width="9.88671875" style="333" customWidth="1"/>
    <col min="12482" max="12482" width="9.5546875" style="333" customWidth="1"/>
    <col min="12483" max="12488" width="8.109375" style="333" customWidth="1"/>
    <col min="12489" max="12489" width="9.33203125" style="333" customWidth="1"/>
    <col min="12490" max="12490" width="8" style="333" customWidth="1"/>
    <col min="12491" max="12491" width="8.109375" style="333" customWidth="1"/>
    <col min="12492" max="12492" width="7.44140625" style="333" customWidth="1"/>
    <col min="12493" max="12493" width="7.6640625" style="333" customWidth="1"/>
    <col min="12494" max="12501" width="7.88671875" style="333" hidden="1" customWidth="1"/>
    <col min="12502" max="12502" width="9.109375" style="333" customWidth="1"/>
    <col min="12503" max="12503" width="8.6640625" style="333" customWidth="1"/>
    <col min="12504" max="12504" width="10.6640625" style="333" customWidth="1"/>
    <col min="12505" max="12505" width="25.44140625" style="333" customWidth="1"/>
    <col min="12506" max="12506" width="14.33203125" style="333" customWidth="1"/>
    <col min="12507" max="12507" width="4.5546875" style="333" customWidth="1"/>
    <col min="12508" max="12508" width="9.88671875" style="333" customWidth="1"/>
    <col min="12509" max="12509" width="9.5546875" style="333" customWidth="1"/>
    <col min="12510" max="12729" width="7.88671875" style="333"/>
    <col min="12730" max="12731" width="5.109375" style="333" customWidth="1"/>
    <col min="12732" max="12732" width="5.33203125" style="333" customWidth="1"/>
    <col min="12733" max="12733" width="6.5546875" style="333" customWidth="1"/>
    <col min="12734" max="12734" width="8.6640625" style="333" customWidth="1"/>
    <col min="12735" max="12735" width="12.33203125" style="333" customWidth="1"/>
    <col min="12736" max="12736" width="10.5546875" style="333" customWidth="1"/>
    <col min="12737" max="12737" width="9.88671875" style="333" customWidth="1"/>
    <col min="12738" max="12738" width="9.5546875" style="333" customWidth="1"/>
    <col min="12739" max="12744" width="8.109375" style="333" customWidth="1"/>
    <col min="12745" max="12745" width="9.33203125" style="333" customWidth="1"/>
    <col min="12746" max="12746" width="8" style="333" customWidth="1"/>
    <col min="12747" max="12747" width="8.109375" style="333" customWidth="1"/>
    <col min="12748" max="12748" width="7.44140625" style="333" customWidth="1"/>
    <col min="12749" max="12749" width="7.6640625" style="333" customWidth="1"/>
    <col min="12750" max="12757" width="7.88671875" style="333" hidden="1" customWidth="1"/>
    <col min="12758" max="12758" width="9.109375" style="333" customWidth="1"/>
    <col min="12759" max="12759" width="8.6640625" style="333" customWidth="1"/>
    <col min="12760" max="12760" width="10.6640625" style="333" customWidth="1"/>
    <col min="12761" max="12761" width="25.44140625" style="333" customWidth="1"/>
    <col min="12762" max="12762" width="14.33203125" style="333" customWidth="1"/>
    <col min="12763" max="12763" width="4.5546875" style="333" customWidth="1"/>
    <col min="12764" max="12764" width="9.88671875" style="333" customWidth="1"/>
    <col min="12765" max="12765" width="9.5546875" style="333" customWidth="1"/>
    <col min="12766" max="12985" width="7.88671875" style="333"/>
    <col min="12986" max="12987" width="5.109375" style="333" customWidth="1"/>
    <col min="12988" max="12988" width="5.33203125" style="333" customWidth="1"/>
    <col min="12989" max="12989" width="6.5546875" style="333" customWidth="1"/>
    <col min="12990" max="12990" width="8.6640625" style="333" customWidth="1"/>
    <col min="12991" max="12991" width="12.33203125" style="333" customWidth="1"/>
    <col min="12992" max="12992" width="10.5546875" style="333" customWidth="1"/>
    <col min="12993" max="12993" width="9.88671875" style="333" customWidth="1"/>
    <col min="12994" max="12994" width="9.5546875" style="333" customWidth="1"/>
    <col min="12995" max="13000" width="8.109375" style="333" customWidth="1"/>
    <col min="13001" max="13001" width="9.33203125" style="333" customWidth="1"/>
    <col min="13002" max="13002" width="8" style="333" customWidth="1"/>
    <col min="13003" max="13003" width="8.109375" style="333" customWidth="1"/>
    <col min="13004" max="13004" width="7.44140625" style="333" customWidth="1"/>
    <col min="13005" max="13005" width="7.6640625" style="333" customWidth="1"/>
    <col min="13006" max="13013" width="7.88671875" style="333" hidden="1" customWidth="1"/>
    <col min="13014" max="13014" width="9.109375" style="333" customWidth="1"/>
    <col min="13015" max="13015" width="8.6640625" style="333" customWidth="1"/>
    <col min="13016" max="13016" width="10.6640625" style="333" customWidth="1"/>
    <col min="13017" max="13017" width="25.44140625" style="333" customWidth="1"/>
    <col min="13018" max="13018" width="14.33203125" style="333" customWidth="1"/>
    <col min="13019" max="13019" width="4.5546875" style="333" customWidth="1"/>
    <col min="13020" max="13020" width="9.88671875" style="333" customWidth="1"/>
    <col min="13021" max="13021" width="9.5546875" style="333" customWidth="1"/>
    <col min="13022" max="13241" width="7.88671875" style="333"/>
    <col min="13242" max="13243" width="5.109375" style="333" customWidth="1"/>
    <col min="13244" max="13244" width="5.33203125" style="333" customWidth="1"/>
    <col min="13245" max="13245" width="6.5546875" style="333" customWidth="1"/>
    <col min="13246" max="13246" width="8.6640625" style="333" customWidth="1"/>
    <col min="13247" max="13247" width="12.33203125" style="333" customWidth="1"/>
    <col min="13248" max="13248" width="10.5546875" style="333" customWidth="1"/>
    <col min="13249" max="13249" width="9.88671875" style="333" customWidth="1"/>
    <col min="13250" max="13250" width="9.5546875" style="333" customWidth="1"/>
    <col min="13251" max="13256" width="8.109375" style="333" customWidth="1"/>
    <col min="13257" max="13257" width="9.33203125" style="333" customWidth="1"/>
    <col min="13258" max="13258" width="8" style="333" customWidth="1"/>
    <col min="13259" max="13259" width="8.109375" style="333" customWidth="1"/>
    <col min="13260" max="13260" width="7.44140625" style="333" customWidth="1"/>
    <col min="13261" max="13261" width="7.6640625" style="333" customWidth="1"/>
    <col min="13262" max="13269" width="7.88671875" style="333" hidden="1" customWidth="1"/>
    <col min="13270" max="13270" width="9.109375" style="333" customWidth="1"/>
    <col min="13271" max="13271" width="8.6640625" style="333" customWidth="1"/>
    <col min="13272" max="13272" width="10.6640625" style="333" customWidth="1"/>
    <col min="13273" max="13273" width="25.44140625" style="333" customWidth="1"/>
    <col min="13274" max="13274" width="14.33203125" style="333" customWidth="1"/>
    <col min="13275" max="13275" width="4.5546875" style="333" customWidth="1"/>
    <col min="13276" max="13276" width="9.88671875" style="333" customWidth="1"/>
    <col min="13277" max="13277" width="9.5546875" style="333" customWidth="1"/>
    <col min="13278" max="13497" width="7.88671875" style="333"/>
    <col min="13498" max="13499" width="5.109375" style="333" customWidth="1"/>
    <col min="13500" max="13500" width="5.33203125" style="333" customWidth="1"/>
    <col min="13501" max="13501" width="6.5546875" style="333" customWidth="1"/>
    <col min="13502" max="13502" width="8.6640625" style="333" customWidth="1"/>
    <col min="13503" max="13503" width="12.33203125" style="333" customWidth="1"/>
    <col min="13504" max="13504" width="10.5546875" style="333" customWidth="1"/>
    <col min="13505" max="13505" width="9.88671875" style="333" customWidth="1"/>
    <col min="13506" max="13506" width="9.5546875" style="333" customWidth="1"/>
    <col min="13507" max="13512" width="8.109375" style="333" customWidth="1"/>
    <col min="13513" max="13513" width="9.33203125" style="333" customWidth="1"/>
    <col min="13514" max="13514" width="8" style="333" customWidth="1"/>
    <col min="13515" max="13515" width="8.109375" style="333" customWidth="1"/>
    <col min="13516" max="13516" width="7.44140625" style="333" customWidth="1"/>
    <col min="13517" max="13517" width="7.6640625" style="333" customWidth="1"/>
    <col min="13518" max="13525" width="7.88671875" style="333" hidden="1" customWidth="1"/>
    <col min="13526" max="13526" width="9.109375" style="333" customWidth="1"/>
    <col min="13527" max="13527" width="8.6640625" style="333" customWidth="1"/>
    <col min="13528" max="13528" width="10.6640625" style="333" customWidth="1"/>
    <col min="13529" max="13529" width="25.44140625" style="333" customWidth="1"/>
    <col min="13530" max="13530" width="14.33203125" style="333" customWidth="1"/>
    <col min="13531" max="13531" width="4.5546875" style="333" customWidth="1"/>
    <col min="13532" max="13532" width="9.88671875" style="333" customWidth="1"/>
    <col min="13533" max="13533" width="9.5546875" style="333" customWidth="1"/>
    <col min="13534" max="13753" width="7.88671875" style="333"/>
    <col min="13754" max="13755" width="5.109375" style="333" customWidth="1"/>
    <col min="13756" max="13756" width="5.33203125" style="333" customWidth="1"/>
    <col min="13757" max="13757" width="6.5546875" style="333" customWidth="1"/>
    <col min="13758" max="13758" width="8.6640625" style="333" customWidth="1"/>
    <col min="13759" max="13759" width="12.33203125" style="333" customWidth="1"/>
    <col min="13760" max="13760" width="10.5546875" style="333" customWidth="1"/>
    <col min="13761" max="13761" width="9.88671875" style="333" customWidth="1"/>
    <col min="13762" max="13762" width="9.5546875" style="333" customWidth="1"/>
    <col min="13763" max="13768" width="8.109375" style="333" customWidth="1"/>
    <col min="13769" max="13769" width="9.33203125" style="333" customWidth="1"/>
    <col min="13770" max="13770" width="8" style="333" customWidth="1"/>
    <col min="13771" max="13771" width="8.109375" style="333" customWidth="1"/>
    <col min="13772" max="13772" width="7.44140625" style="333" customWidth="1"/>
    <col min="13773" max="13773" width="7.6640625" style="333" customWidth="1"/>
    <col min="13774" max="13781" width="7.88671875" style="333" hidden="1" customWidth="1"/>
    <col min="13782" max="13782" width="9.109375" style="333" customWidth="1"/>
    <col min="13783" max="13783" width="8.6640625" style="333" customWidth="1"/>
    <col min="13784" max="13784" width="10.6640625" style="333" customWidth="1"/>
    <col min="13785" max="13785" width="25.44140625" style="333" customWidth="1"/>
    <col min="13786" max="13786" width="14.33203125" style="333" customWidth="1"/>
    <col min="13787" max="13787" width="4.5546875" style="333" customWidth="1"/>
    <col min="13788" max="13788" width="9.88671875" style="333" customWidth="1"/>
    <col min="13789" max="13789" width="9.5546875" style="333" customWidth="1"/>
    <col min="13790" max="14009" width="7.88671875" style="333"/>
    <col min="14010" max="14011" width="5.109375" style="333" customWidth="1"/>
    <col min="14012" max="14012" width="5.33203125" style="333" customWidth="1"/>
    <col min="14013" max="14013" width="6.5546875" style="333" customWidth="1"/>
    <col min="14014" max="14014" width="8.6640625" style="333" customWidth="1"/>
    <col min="14015" max="14015" width="12.33203125" style="333" customWidth="1"/>
    <col min="14016" max="14016" width="10.5546875" style="333" customWidth="1"/>
    <col min="14017" max="14017" width="9.88671875" style="333" customWidth="1"/>
    <col min="14018" max="14018" width="9.5546875" style="333" customWidth="1"/>
    <col min="14019" max="14024" width="8.109375" style="333" customWidth="1"/>
    <col min="14025" max="14025" width="9.33203125" style="333" customWidth="1"/>
    <col min="14026" max="14026" width="8" style="333" customWidth="1"/>
    <col min="14027" max="14027" width="8.109375" style="333" customWidth="1"/>
    <col min="14028" max="14028" width="7.44140625" style="333" customWidth="1"/>
    <col min="14029" max="14029" width="7.6640625" style="333" customWidth="1"/>
    <col min="14030" max="14037" width="7.88671875" style="333" hidden="1" customWidth="1"/>
    <col min="14038" max="14038" width="9.109375" style="333" customWidth="1"/>
    <col min="14039" max="14039" width="8.6640625" style="333" customWidth="1"/>
    <col min="14040" max="14040" width="10.6640625" style="333" customWidth="1"/>
    <col min="14041" max="14041" width="25.44140625" style="333" customWidth="1"/>
    <col min="14042" max="14042" width="14.33203125" style="333" customWidth="1"/>
    <col min="14043" max="14043" width="4.5546875" style="333" customWidth="1"/>
    <col min="14044" max="14044" width="9.88671875" style="333" customWidth="1"/>
    <col min="14045" max="14045" width="9.5546875" style="333" customWidth="1"/>
    <col min="14046" max="14265" width="7.88671875" style="333"/>
    <col min="14266" max="14267" width="5.109375" style="333" customWidth="1"/>
    <col min="14268" max="14268" width="5.33203125" style="333" customWidth="1"/>
    <col min="14269" max="14269" width="6.5546875" style="333" customWidth="1"/>
    <col min="14270" max="14270" width="8.6640625" style="333" customWidth="1"/>
    <col min="14271" max="14271" width="12.33203125" style="333" customWidth="1"/>
    <col min="14272" max="14272" width="10.5546875" style="333" customWidth="1"/>
    <col min="14273" max="14273" width="9.88671875" style="333" customWidth="1"/>
    <col min="14274" max="14274" width="9.5546875" style="333" customWidth="1"/>
    <col min="14275" max="14280" width="8.109375" style="333" customWidth="1"/>
    <col min="14281" max="14281" width="9.33203125" style="333" customWidth="1"/>
    <col min="14282" max="14282" width="8" style="333" customWidth="1"/>
    <col min="14283" max="14283" width="8.109375" style="333" customWidth="1"/>
    <col min="14284" max="14284" width="7.44140625" style="333" customWidth="1"/>
    <col min="14285" max="14285" width="7.6640625" style="333" customWidth="1"/>
    <col min="14286" max="14293" width="7.88671875" style="333" hidden="1" customWidth="1"/>
    <col min="14294" max="14294" width="9.109375" style="333" customWidth="1"/>
    <col min="14295" max="14295" width="8.6640625" style="333" customWidth="1"/>
    <col min="14296" max="14296" width="10.6640625" style="333" customWidth="1"/>
    <col min="14297" max="14297" width="25.44140625" style="333" customWidth="1"/>
    <col min="14298" max="14298" width="14.33203125" style="333" customWidth="1"/>
    <col min="14299" max="14299" width="4.5546875" style="333" customWidth="1"/>
    <col min="14300" max="14300" width="9.88671875" style="333" customWidth="1"/>
    <col min="14301" max="14301" width="9.5546875" style="333" customWidth="1"/>
    <col min="14302" max="14521" width="7.88671875" style="333"/>
    <col min="14522" max="14523" width="5.109375" style="333" customWidth="1"/>
    <col min="14524" max="14524" width="5.33203125" style="333" customWidth="1"/>
    <col min="14525" max="14525" width="6.5546875" style="333" customWidth="1"/>
    <col min="14526" max="14526" width="8.6640625" style="333" customWidth="1"/>
    <col min="14527" max="14527" width="12.33203125" style="333" customWidth="1"/>
    <col min="14528" max="14528" width="10.5546875" style="333" customWidth="1"/>
    <col min="14529" max="14529" width="9.88671875" style="333" customWidth="1"/>
    <col min="14530" max="14530" width="9.5546875" style="333" customWidth="1"/>
    <col min="14531" max="14536" width="8.109375" style="333" customWidth="1"/>
    <col min="14537" max="14537" width="9.33203125" style="333" customWidth="1"/>
    <col min="14538" max="14538" width="8" style="333" customWidth="1"/>
    <col min="14539" max="14539" width="8.109375" style="333" customWidth="1"/>
    <col min="14540" max="14540" width="7.44140625" style="333" customWidth="1"/>
    <col min="14541" max="14541" width="7.6640625" style="333" customWidth="1"/>
    <col min="14542" max="14549" width="7.88671875" style="333" hidden="1" customWidth="1"/>
    <col min="14550" max="14550" width="9.109375" style="333" customWidth="1"/>
    <col min="14551" max="14551" width="8.6640625" style="333" customWidth="1"/>
    <col min="14552" max="14552" width="10.6640625" style="333" customWidth="1"/>
    <col min="14553" max="14553" width="25.44140625" style="333" customWidth="1"/>
    <col min="14554" max="14554" width="14.33203125" style="333" customWidth="1"/>
    <col min="14555" max="14555" width="4.5546875" style="333" customWidth="1"/>
    <col min="14556" max="14556" width="9.88671875" style="333" customWidth="1"/>
    <col min="14557" max="14557" width="9.5546875" style="333" customWidth="1"/>
    <col min="14558" max="14777" width="7.88671875" style="333"/>
    <col min="14778" max="14779" width="5.109375" style="333" customWidth="1"/>
    <col min="14780" max="14780" width="5.33203125" style="333" customWidth="1"/>
    <col min="14781" max="14781" width="6.5546875" style="333" customWidth="1"/>
    <col min="14782" max="14782" width="8.6640625" style="333" customWidth="1"/>
    <col min="14783" max="14783" width="12.33203125" style="333" customWidth="1"/>
    <col min="14784" max="14784" width="10.5546875" style="333" customWidth="1"/>
    <col min="14785" max="14785" width="9.88671875" style="333" customWidth="1"/>
    <col min="14786" max="14786" width="9.5546875" style="333" customWidth="1"/>
    <col min="14787" max="14792" width="8.109375" style="333" customWidth="1"/>
    <col min="14793" max="14793" width="9.33203125" style="333" customWidth="1"/>
    <col min="14794" max="14794" width="8" style="333" customWidth="1"/>
    <col min="14795" max="14795" width="8.109375" style="333" customWidth="1"/>
    <col min="14796" max="14796" width="7.44140625" style="333" customWidth="1"/>
    <col min="14797" max="14797" width="7.6640625" style="333" customWidth="1"/>
    <col min="14798" max="14805" width="7.88671875" style="333" hidden="1" customWidth="1"/>
    <col min="14806" max="14806" width="9.109375" style="333" customWidth="1"/>
    <col min="14807" max="14807" width="8.6640625" style="333" customWidth="1"/>
    <col min="14808" max="14808" width="10.6640625" style="333" customWidth="1"/>
    <col min="14809" max="14809" width="25.44140625" style="333" customWidth="1"/>
    <col min="14810" max="14810" width="14.33203125" style="333" customWidth="1"/>
    <col min="14811" max="14811" width="4.5546875" style="333" customWidth="1"/>
    <col min="14812" max="14812" width="9.88671875" style="333" customWidth="1"/>
    <col min="14813" max="14813" width="9.5546875" style="333" customWidth="1"/>
    <col min="14814" max="15033" width="7.88671875" style="333"/>
    <col min="15034" max="15035" width="5.109375" style="333" customWidth="1"/>
    <col min="15036" max="15036" width="5.33203125" style="333" customWidth="1"/>
    <col min="15037" max="15037" width="6.5546875" style="333" customWidth="1"/>
    <col min="15038" max="15038" width="8.6640625" style="333" customWidth="1"/>
    <col min="15039" max="15039" width="12.33203125" style="333" customWidth="1"/>
    <col min="15040" max="15040" width="10.5546875" style="333" customWidth="1"/>
    <col min="15041" max="15041" width="9.88671875" style="333" customWidth="1"/>
    <col min="15042" max="15042" width="9.5546875" style="333" customWidth="1"/>
    <col min="15043" max="15048" width="8.109375" style="333" customWidth="1"/>
    <col min="15049" max="15049" width="9.33203125" style="333" customWidth="1"/>
    <col min="15050" max="15050" width="8" style="333" customWidth="1"/>
    <col min="15051" max="15051" width="8.109375" style="333" customWidth="1"/>
    <col min="15052" max="15052" width="7.44140625" style="333" customWidth="1"/>
    <col min="15053" max="15053" width="7.6640625" style="333" customWidth="1"/>
    <col min="15054" max="15061" width="7.88671875" style="333" hidden="1" customWidth="1"/>
    <col min="15062" max="15062" width="9.109375" style="333" customWidth="1"/>
    <col min="15063" max="15063" width="8.6640625" style="333" customWidth="1"/>
    <col min="15064" max="15064" width="10.6640625" style="333" customWidth="1"/>
    <col min="15065" max="15065" width="25.44140625" style="333" customWidth="1"/>
    <col min="15066" max="15066" width="14.33203125" style="333" customWidth="1"/>
    <col min="15067" max="15067" width="4.5546875" style="333" customWidth="1"/>
    <col min="15068" max="15068" width="9.88671875" style="333" customWidth="1"/>
    <col min="15069" max="15069" width="9.5546875" style="333" customWidth="1"/>
    <col min="15070" max="15289" width="7.88671875" style="333"/>
    <col min="15290" max="15291" width="5.109375" style="333" customWidth="1"/>
    <col min="15292" max="15292" width="5.33203125" style="333" customWidth="1"/>
    <col min="15293" max="15293" width="6.5546875" style="333" customWidth="1"/>
    <col min="15294" max="15294" width="8.6640625" style="333" customWidth="1"/>
    <col min="15295" max="15295" width="12.33203125" style="333" customWidth="1"/>
    <col min="15296" max="15296" width="10.5546875" style="333" customWidth="1"/>
    <col min="15297" max="15297" width="9.88671875" style="333" customWidth="1"/>
    <col min="15298" max="15298" width="9.5546875" style="333" customWidth="1"/>
    <col min="15299" max="15304" width="8.109375" style="333" customWidth="1"/>
    <col min="15305" max="15305" width="9.33203125" style="333" customWidth="1"/>
    <col min="15306" max="15306" width="8" style="333" customWidth="1"/>
    <col min="15307" max="15307" width="8.109375" style="333" customWidth="1"/>
    <col min="15308" max="15308" width="7.44140625" style="333" customWidth="1"/>
    <col min="15309" max="15309" width="7.6640625" style="333" customWidth="1"/>
    <col min="15310" max="15317" width="7.88671875" style="333" hidden="1" customWidth="1"/>
    <col min="15318" max="15318" width="9.109375" style="333" customWidth="1"/>
    <col min="15319" max="15319" width="8.6640625" style="333" customWidth="1"/>
    <col min="15320" max="15320" width="10.6640625" style="333" customWidth="1"/>
    <col min="15321" max="15321" width="25.44140625" style="333" customWidth="1"/>
    <col min="15322" max="15322" width="14.33203125" style="333" customWidth="1"/>
    <col min="15323" max="15323" width="4.5546875" style="333" customWidth="1"/>
    <col min="15324" max="15324" width="9.88671875" style="333" customWidth="1"/>
    <col min="15325" max="15325" width="9.5546875" style="333" customWidth="1"/>
    <col min="15326" max="15545" width="7.88671875" style="333"/>
    <col min="15546" max="15547" width="5.109375" style="333" customWidth="1"/>
    <col min="15548" max="15548" width="5.33203125" style="333" customWidth="1"/>
    <col min="15549" max="15549" width="6.5546875" style="333" customWidth="1"/>
    <col min="15550" max="15550" width="8.6640625" style="333" customWidth="1"/>
    <col min="15551" max="15551" width="12.33203125" style="333" customWidth="1"/>
    <col min="15552" max="15552" width="10.5546875" style="333" customWidth="1"/>
    <col min="15553" max="15553" width="9.88671875" style="333" customWidth="1"/>
    <col min="15554" max="15554" width="9.5546875" style="333" customWidth="1"/>
    <col min="15555" max="15560" width="8.109375" style="333" customWidth="1"/>
    <col min="15561" max="15561" width="9.33203125" style="333" customWidth="1"/>
    <col min="15562" max="15562" width="8" style="333" customWidth="1"/>
    <col min="15563" max="15563" width="8.109375" style="333" customWidth="1"/>
    <col min="15564" max="15564" width="7.44140625" style="333" customWidth="1"/>
    <col min="15565" max="15565" width="7.6640625" style="333" customWidth="1"/>
    <col min="15566" max="15573" width="7.88671875" style="333" hidden="1" customWidth="1"/>
    <col min="15574" max="15574" width="9.109375" style="333" customWidth="1"/>
    <col min="15575" max="15575" width="8.6640625" style="333" customWidth="1"/>
    <col min="15576" max="15576" width="10.6640625" style="333" customWidth="1"/>
    <col min="15577" max="15577" width="25.44140625" style="333" customWidth="1"/>
    <col min="15578" max="15578" width="14.33203125" style="333" customWidth="1"/>
    <col min="15579" max="15579" width="4.5546875" style="333" customWidth="1"/>
    <col min="15580" max="15580" width="9.88671875" style="333" customWidth="1"/>
    <col min="15581" max="15581" width="9.5546875" style="333" customWidth="1"/>
    <col min="15582" max="15801" width="7.88671875" style="333"/>
    <col min="15802" max="15803" width="5.109375" style="333" customWidth="1"/>
    <col min="15804" max="15804" width="5.33203125" style="333" customWidth="1"/>
    <col min="15805" max="15805" width="6.5546875" style="333" customWidth="1"/>
    <col min="15806" max="15806" width="8.6640625" style="333" customWidth="1"/>
    <col min="15807" max="15807" width="12.33203125" style="333" customWidth="1"/>
    <col min="15808" max="15808" width="10.5546875" style="333" customWidth="1"/>
    <col min="15809" max="15809" width="9.88671875" style="333" customWidth="1"/>
    <col min="15810" max="15810" width="9.5546875" style="333" customWidth="1"/>
    <col min="15811" max="15816" width="8.109375" style="333" customWidth="1"/>
    <col min="15817" max="15817" width="9.33203125" style="333" customWidth="1"/>
    <col min="15818" max="15818" width="8" style="333" customWidth="1"/>
    <col min="15819" max="15819" width="8.109375" style="333" customWidth="1"/>
    <col min="15820" max="15820" width="7.44140625" style="333" customWidth="1"/>
    <col min="15821" max="15821" width="7.6640625" style="333" customWidth="1"/>
    <col min="15822" max="15829" width="7.88671875" style="333" hidden="1" customWidth="1"/>
    <col min="15830" max="15830" width="9.109375" style="333" customWidth="1"/>
    <col min="15831" max="15831" width="8.6640625" style="333" customWidth="1"/>
    <col min="15832" max="15832" width="10.6640625" style="333" customWidth="1"/>
    <col min="15833" max="15833" width="25.44140625" style="333" customWidth="1"/>
    <col min="15834" max="15834" width="14.33203125" style="333" customWidth="1"/>
    <col min="15835" max="15835" width="4.5546875" style="333" customWidth="1"/>
    <col min="15836" max="15836" width="9.88671875" style="333" customWidth="1"/>
    <col min="15837" max="15837" width="9.5546875" style="333" customWidth="1"/>
    <col min="15838" max="16057" width="7.88671875" style="333"/>
    <col min="16058" max="16059" width="5.109375" style="333" customWidth="1"/>
    <col min="16060" max="16060" width="5.33203125" style="333" customWidth="1"/>
    <col min="16061" max="16061" width="6.5546875" style="333" customWidth="1"/>
    <col min="16062" max="16062" width="8.6640625" style="333" customWidth="1"/>
    <col min="16063" max="16063" width="12.33203125" style="333" customWidth="1"/>
    <col min="16064" max="16064" width="10.5546875" style="333" customWidth="1"/>
    <col min="16065" max="16065" width="9.88671875" style="333" customWidth="1"/>
    <col min="16066" max="16066" width="9.5546875" style="333" customWidth="1"/>
    <col min="16067" max="16072" width="8.109375" style="333" customWidth="1"/>
    <col min="16073" max="16073" width="9.33203125" style="333" customWidth="1"/>
    <col min="16074" max="16074" width="8" style="333" customWidth="1"/>
    <col min="16075" max="16075" width="8.109375" style="333" customWidth="1"/>
    <col min="16076" max="16076" width="7.44140625" style="333" customWidth="1"/>
    <col min="16077" max="16077" width="7.6640625" style="333" customWidth="1"/>
    <col min="16078" max="16085" width="7.88671875" style="333" hidden="1" customWidth="1"/>
    <col min="16086" max="16086" width="9.109375" style="333" customWidth="1"/>
    <col min="16087" max="16087" width="8.6640625" style="333" customWidth="1"/>
    <col min="16088" max="16088" width="10.6640625" style="333" customWidth="1"/>
    <col min="16089" max="16089" width="25.44140625" style="333" customWidth="1"/>
    <col min="16090" max="16090" width="14.33203125" style="333" customWidth="1"/>
    <col min="16091" max="16091" width="4.5546875" style="333" customWidth="1"/>
    <col min="16092" max="16092" width="9.88671875" style="333" customWidth="1"/>
    <col min="16093" max="16093" width="9.5546875" style="333" customWidth="1"/>
    <col min="16094" max="16384" width="7.88671875" style="333"/>
  </cols>
  <sheetData>
    <row r="1" spans="1:11" ht="12">
      <c r="A1" s="336" t="s">
        <v>37</v>
      </c>
      <c r="B1" s="337"/>
      <c r="C1" s="338"/>
      <c r="D1" s="338"/>
      <c r="E1" s="338"/>
      <c r="F1" s="338"/>
      <c r="G1" s="339"/>
      <c r="H1" s="340"/>
      <c r="I1" s="340"/>
    </row>
    <row r="2" spans="1:11" ht="12">
      <c r="A2" s="341" t="s">
        <v>39</v>
      </c>
      <c r="B2" s="342"/>
      <c r="C2" s="343"/>
      <c r="D2" s="343"/>
      <c r="E2" s="343"/>
      <c r="F2" s="343"/>
      <c r="G2" s="344"/>
      <c r="H2" s="345"/>
      <c r="I2" s="345"/>
    </row>
    <row r="3" spans="1:11" ht="12">
      <c r="A3" s="341" t="s">
        <v>1414</v>
      </c>
      <c r="B3" s="341"/>
      <c r="C3" s="346"/>
      <c r="D3" s="346"/>
      <c r="E3" s="346"/>
      <c r="F3" s="346"/>
      <c r="G3" s="347"/>
      <c r="H3" s="348"/>
      <c r="I3" s="348"/>
    </row>
    <row r="4" spans="1:11" s="332" customFormat="1" ht="12">
      <c r="A4" s="1274" t="s">
        <v>1357</v>
      </c>
      <c r="B4" s="1274" t="s">
        <v>42</v>
      </c>
      <c r="C4" s="1275" t="s">
        <v>43</v>
      </c>
      <c r="D4" s="1270" t="s">
        <v>44</v>
      </c>
      <c r="E4" s="1270" t="s">
        <v>45</v>
      </c>
      <c r="F4" s="1270" t="s">
        <v>1387</v>
      </c>
      <c r="G4" s="1273" t="s">
        <v>48</v>
      </c>
      <c r="H4" s="1270" t="s">
        <v>1358</v>
      </c>
      <c r="I4" s="1270" t="s">
        <v>1359</v>
      </c>
      <c r="J4" s="1269" t="s">
        <v>50</v>
      </c>
      <c r="K4" s="1269" t="s">
        <v>1360</v>
      </c>
    </row>
    <row r="5" spans="1:11" s="332" customFormat="1" ht="12">
      <c r="A5" s="1274"/>
      <c r="B5" s="1274"/>
      <c r="C5" s="1275"/>
      <c r="D5" s="1270"/>
      <c r="E5" s="1270"/>
      <c r="F5" s="1270"/>
      <c r="G5" s="1273"/>
      <c r="H5" s="1270"/>
      <c r="I5" s="1270"/>
      <c r="J5" s="1269"/>
      <c r="K5" s="1269"/>
    </row>
    <row r="6" spans="1:11" ht="12">
      <c r="A6" s="310">
        <v>1</v>
      </c>
      <c r="B6" s="310">
        <v>1</v>
      </c>
      <c r="D6" s="351" t="s">
        <v>70</v>
      </c>
      <c r="E6" s="310" t="s">
        <v>54</v>
      </c>
      <c r="F6" s="355"/>
      <c r="G6" s="358" t="s">
        <v>922</v>
      </c>
      <c r="H6" s="358" t="s">
        <v>922</v>
      </c>
      <c r="I6" s="310" t="s">
        <v>1362</v>
      </c>
      <c r="J6" s="310" t="s">
        <v>1363</v>
      </c>
      <c r="K6" s="349"/>
    </row>
    <row r="7" spans="1:11" ht="12.9" customHeight="1">
      <c r="A7" s="307">
        <v>2</v>
      </c>
      <c r="B7" s="307">
        <v>2</v>
      </c>
      <c r="C7" s="307"/>
      <c r="D7" s="305" t="s">
        <v>103</v>
      </c>
      <c r="E7" s="307" t="s">
        <v>64</v>
      </c>
      <c r="F7" s="307"/>
      <c r="G7" s="360" t="s">
        <v>265</v>
      </c>
      <c r="H7" s="360" t="s">
        <v>265</v>
      </c>
      <c r="I7" s="307" t="s">
        <v>1362</v>
      </c>
      <c r="J7" s="307" t="s">
        <v>1363</v>
      </c>
      <c r="K7" s="349"/>
    </row>
    <row r="8" spans="1:11" ht="12.9" customHeight="1">
      <c r="A8" s="307"/>
      <c r="B8" s="327" t="s">
        <v>268</v>
      </c>
      <c r="C8" s="307"/>
      <c r="D8" s="307"/>
      <c r="E8" s="307"/>
      <c r="F8" s="307"/>
      <c r="G8" s="306"/>
      <c r="H8" s="307"/>
      <c r="I8" s="307"/>
      <c r="J8" s="307"/>
      <c r="K8" s="349"/>
    </row>
    <row r="9" spans="1:11" ht="12.9" customHeight="1">
      <c r="A9" s="307">
        <v>3</v>
      </c>
      <c r="B9" s="307">
        <v>1</v>
      </c>
      <c r="C9" s="307"/>
      <c r="D9" s="305" t="s">
        <v>110</v>
      </c>
      <c r="E9" s="307" t="s">
        <v>82</v>
      </c>
      <c r="F9" s="307"/>
      <c r="G9" s="306" t="s">
        <v>282</v>
      </c>
      <c r="H9" s="306" t="s">
        <v>282</v>
      </c>
      <c r="I9" s="307" t="s">
        <v>1362</v>
      </c>
      <c r="J9" s="307" t="s">
        <v>1363</v>
      </c>
      <c r="K9" s="349"/>
    </row>
    <row r="10" spans="1:11" ht="12.9" customHeight="1">
      <c r="A10" s="307">
        <v>4</v>
      </c>
      <c r="B10" s="307">
        <v>2</v>
      </c>
      <c r="C10" s="307"/>
      <c r="D10" s="305" t="s">
        <v>94</v>
      </c>
      <c r="E10" s="307" t="s">
        <v>64</v>
      </c>
      <c r="F10" s="349"/>
      <c r="G10" s="306" t="s">
        <v>282</v>
      </c>
      <c r="H10" s="306" t="s">
        <v>282</v>
      </c>
      <c r="I10" s="307" t="s">
        <v>1362</v>
      </c>
      <c r="J10" s="307" t="s">
        <v>1363</v>
      </c>
      <c r="K10" s="349"/>
    </row>
    <row r="11" spans="1:11" ht="12.9" customHeight="1">
      <c r="A11" s="307">
        <v>5</v>
      </c>
      <c r="B11" s="307">
        <v>3</v>
      </c>
      <c r="D11" s="305" t="s">
        <v>116</v>
      </c>
      <c r="E11" s="307" t="s">
        <v>64</v>
      </c>
      <c r="G11" s="306" t="s">
        <v>282</v>
      </c>
      <c r="H11" s="306" t="s">
        <v>282</v>
      </c>
      <c r="I11" s="307" t="s">
        <v>1362</v>
      </c>
      <c r="J11" s="307" t="s">
        <v>1363</v>
      </c>
      <c r="K11" s="349"/>
    </row>
    <row r="12" spans="1:11" ht="12.9" customHeight="1">
      <c r="A12" s="307">
        <v>6</v>
      </c>
      <c r="B12" s="307">
        <v>4</v>
      </c>
      <c r="D12" s="305" t="s">
        <v>105</v>
      </c>
      <c r="E12" s="307" t="s">
        <v>64</v>
      </c>
      <c r="G12" s="306" t="s">
        <v>934</v>
      </c>
      <c r="H12" s="306" t="s">
        <v>279</v>
      </c>
      <c r="I12" s="307" t="s">
        <v>1362</v>
      </c>
      <c r="J12" s="307" t="s">
        <v>1370</v>
      </c>
      <c r="K12" s="349"/>
    </row>
    <row r="13" spans="1:11" ht="12.9" customHeight="1">
      <c r="A13" s="307">
        <v>7</v>
      </c>
      <c r="B13" s="307">
        <v>5</v>
      </c>
      <c r="D13" s="305" t="s">
        <v>87</v>
      </c>
      <c r="E13" s="307" t="s">
        <v>64</v>
      </c>
      <c r="G13" s="306" t="s">
        <v>280</v>
      </c>
      <c r="H13" s="306" t="s">
        <v>280</v>
      </c>
      <c r="I13" s="307" t="s">
        <v>1362</v>
      </c>
      <c r="J13" s="307" t="s">
        <v>1363</v>
      </c>
      <c r="K13" s="349"/>
    </row>
    <row r="14" spans="1:11" ht="12.9" customHeight="1">
      <c r="A14" s="307">
        <v>8</v>
      </c>
      <c r="B14" s="307">
        <v>6</v>
      </c>
      <c r="D14" s="305" t="s">
        <v>111</v>
      </c>
      <c r="E14" s="307" t="s">
        <v>54</v>
      </c>
      <c r="F14" s="349"/>
      <c r="G14" s="306" t="s">
        <v>280</v>
      </c>
      <c r="H14" s="306" t="s">
        <v>280</v>
      </c>
      <c r="I14" s="307" t="s">
        <v>1362</v>
      </c>
      <c r="J14" s="307" t="s">
        <v>1363</v>
      </c>
      <c r="K14" s="349"/>
    </row>
    <row r="15" spans="1:11" ht="12.9" customHeight="1">
      <c r="A15" s="307">
        <v>9</v>
      </c>
      <c r="B15" s="307">
        <v>7</v>
      </c>
      <c r="D15" s="305" t="s">
        <v>81</v>
      </c>
      <c r="E15" s="307" t="s">
        <v>82</v>
      </c>
      <c r="F15" s="349"/>
      <c r="G15" s="306" t="s">
        <v>280</v>
      </c>
      <c r="H15" s="306" t="s">
        <v>280</v>
      </c>
      <c r="I15" s="307" t="s">
        <v>1362</v>
      </c>
      <c r="J15" s="307" t="s">
        <v>1363</v>
      </c>
      <c r="K15" s="349"/>
    </row>
    <row r="16" spans="1:11" ht="12.9" customHeight="1">
      <c r="A16" s="307">
        <v>10</v>
      </c>
      <c r="B16" s="307">
        <v>8</v>
      </c>
      <c r="D16" s="305" t="s">
        <v>77</v>
      </c>
      <c r="E16" s="307" t="s">
        <v>64</v>
      </c>
      <c r="F16" s="307"/>
      <c r="G16" s="306" t="s">
        <v>283</v>
      </c>
      <c r="H16" s="306" t="s">
        <v>283</v>
      </c>
      <c r="I16" s="307" t="s">
        <v>1362</v>
      </c>
      <c r="J16" s="307" t="s">
        <v>1363</v>
      </c>
      <c r="K16" s="349"/>
    </row>
    <row r="17" spans="1:11" ht="12.9" customHeight="1">
      <c r="A17" s="307">
        <v>11</v>
      </c>
      <c r="B17" s="307">
        <v>9</v>
      </c>
      <c r="D17" s="305" t="s">
        <v>72</v>
      </c>
      <c r="E17" s="313" t="s">
        <v>64</v>
      </c>
      <c r="G17" s="306" t="s">
        <v>283</v>
      </c>
      <c r="H17" s="306" t="s">
        <v>283</v>
      </c>
      <c r="I17" s="307" t="s">
        <v>1362</v>
      </c>
      <c r="J17" s="307" t="s">
        <v>1363</v>
      </c>
      <c r="K17" s="349"/>
    </row>
    <row r="18" spans="1:11" ht="12.9" customHeight="1">
      <c r="A18" s="307">
        <v>12</v>
      </c>
      <c r="B18" s="307">
        <v>10</v>
      </c>
      <c r="D18" s="305" t="s">
        <v>151</v>
      </c>
      <c r="E18" s="313" t="s">
        <v>82</v>
      </c>
      <c r="G18" s="307" t="s">
        <v>293</v>
      </c>
      <c r="H18" s="307" t="s">
        <v>293</v>
      </c>
      <c r="I18" s="307" t="s">
        <v>1362</v>
      </c>
      <c r="J18" s="307" t="s">
        <v>1363</v>
      </c>
      <c r="K18" s="349"/>
    </row>
    <row r="19" spans="1:11" ht="12.9" customHeight="1">
      <c r="A19" s="307">
        <v>13</v>
      </c>
      <c r="B19" s="307">
        <v>11</v>
      </c>
      <c r="D19" s="305" t="s">
        <v>145</v>
      </c>
      <c r="E19" s="313" t="s">
        <v>64</v>
      </c>
      <c r="G19" s="307" t="s">
        <v>293</v>
      </c>
      <c r="H19" s="307" t="s">
        <v>293</v>
      </c>
      <c r="I19" s="307" t="s">
        <v>1362</v>
      </c>
      <c r="J19" s="307" t="s">
        <v>1363</v>
      </c>
      <c r="K19" s="349"/>
    </row>
    <row r="20" spans="1:11" ht="12.9" customHeight="1">
      <c r="A20" s="307">
        <v>14</v>
      </c>
      <c r="B20" s="307">
        <v>12</v>
      </c>
      <c r="C20" s="335"/>
      <c r="D20" s="305" t="s">
        <v>135</v>
      </c>
      <c r="E20" s="313" t="s">
        <v>82</v>
      </c>
      <c r="G20" s="307" t="s">
        <v>293</v>
      </c>
      <c r="H20" s="307" t="s">
        <v>293</v>
      </c>
      <c r="I20" s="307" t="s">
        <v>1362</v>
      </c>
      <c r="J20" s="307" t="s">
        <v>1370</v>
      </c>
      <c r="K20" s="349"/>
    </row>
    <row r="21" spans="1:11" ht="12.9" customHeight="1">
      <c r="A21" s="307">
        <v>15</v>
      </c>
      <c r="B21" s="307">
        <v>13</v>
      </c>
      <c r="C21" s="335"/>
      <c r="D21" s="305" t="s">
        <v>179</v>
      </c>
      <c r="E21" s="307" t="s">
        <v>64</v>
      </c>
      <c r="G21" s="306" t="s">
        <v>290</v>
      </c>
      <c r="H21" s="306" t="s">
        <v>290</v>
      </c>
      <c r="I21" s="307" t="s">
        <v>1362</v>
      </c>
      <c r="J21" s="307" t="s">
        <v>1370</v>
      </c>
      <c r="K21" s="349"/>
    </row>
    <row r="22" spans="1:11" ht="12.9" customHeight="1">
      <c r="A22" s="307">
        <v>16</v>
      </c>
      <c r="B22" s="307">
        <v>14</v>
      </c>
      <c r="C22" s="335"/>
      <c r="D22" s="305" t="s">
        <v>161</v>
      </c>
      <c r="E22" s="313" t="s">
        <v>64</v>
      </c>
      <c r="G22" s="307" t="s">
        <v>291</v>
      </c>
      <c r="H22" s="307" t="s">
        <v>291</v>
      </c>
      <c r="I22" s="307" t="s">
        <v>1362</v>
      </c>
      <c r="J22" s="307" t="s">
        <v>1363</v>
      </c>
      <c r="K22" s="349"/>
    </row>
    <row r="23" spans="1:11" ht="12.9" customHeight="1">
      <c r="A23" s="307">
        <v>17</v>
      </c>
      <c r="B23" s="307">
        <v>15</v>
      </c>
      <c r="C23" s="335"/>
      <c r="D23" s="305" t="s">
        <v>166</v>
      </c>
      <c r="E23" s="313" t="s">
        <v>64</v>
      </c>
      <c r="G23" s="307" t="s">
        <v>291</v>
      </c>
      <c r="H23" s="307" t="s">
        <v>291</v>
      </c>
      <c r="I23" s="307" t="s">
        <v>1362</v>
      </c>
      <c r="J23" s="307" t="s">
        <v>1363</v>
      </c>
      <c r="K23" s="349"/>
    </row>
    <row r="24" spans="1:11" ht="12.9" customHeight="1">
      <c r="A24" s="307">
        <v>18</v>
      </c>
      <c r="B24" s="307">
        <v>16</v>
      </c>
      <c r="C24" s="335"/>
      <c r="D24" s="305" t="s">
        <v>104</v>
      </c>
      <c r="E24" s="307" t="s">
        <v>82</v>
      </c>
      <c r="G24" s="307" t="s">
        <v>295</v>
      </c>
      <c r="H24" s="307" t="s">
        <v>295</v>
      </c>
      <c r="I24" s="307" t="s">
        <v>1362</v>
      </c>
      <c r="J24" s="307" t="s">
        <v>1370</v>
      </c>
      <c r="K24" s="349"/>
    </row>
    <row r="25" spans="1:11" ht="12.9" customHeight="1">
      <c r="A25" s="307">
        <v>19</v>
      </c>
      <c r="B25" s="307">
        <v>17</v>
      </c>
      <c r="C25" s="335"/>
      <c r="D25" s="305" t="s">
        <v>180</v>
      </c>
      <c r="E25" s="313" t="s">
        <v>82</v>
      </c>
      <c r="G25" s="307" t="s">
        <v>295</v>
      </c>
      <c r="H25" s="307" t="s">
        <v>295</v>
      </c>
      <c r="I25" s="307" t="s">
        <v>1362</v>
      </c>
      <c r="J25" s="307" t="s">
        <v>1363</v>
      </c>
      <c r="K25" s="349"/>
    </row>
    <row r="26" spans="1:11" ht="12.9" customHeight="1">
      <c r="A26" s="307">
        <v>20</v>
      </c>
      <c r="B26" s="307">
        <v>18</v>
      </c>
      <c r="C26" s="335"/>
      <c r="D26" s="305" t="s">
        <v>128</v>
      </c>
      <c r="E26" s="313" t="s">
        <v>82</v>
      </c>
      <c r="G26" s="307" t="s">
        <v>293</v>
      </c>
      <c r="H26" s="307" t="s">
        <v>293</v>
      </c>
      <c r="I26" s="307" t="s">
        <v>1362</v>
      </c>
      <c r="J26" s="307" t="s">
        <v>1363</v>
      </c>
      <c r="K26" s="349"/>
    </row>
    <row r="27" spans="1:11" ht="12.9" customHeight="1">
      <c r="A27" s="307">
        <v>21</v>
      </c>
      <c r="B27" s="307">
        <v>19</v>
      </c>
      <c r="D27" s="305" t="s">
        <v>114</v>
      </c>
      <c r="E27" s="307" t="s">
        <v>64</v>
      </c>
      <c r="G27" s="306" t="s">
        <v>296</v>
      </c>
      <c r="H27" s="306" t="s">
        <v>296</v>
      </c>
      <c r="I27" s="307" t="s">
        <v>1362</v>
      </c>
      <c r="J27" s="307" t="s">
        <v>1363</v>
      </c>
      <c r="K27" s="349"/>
    </row>
    <row r="28" spans="1:11" ht="12.9" customHeight="1">
      <c r="A28" s="307">
        <v>22</v>
      </c>
      <c r="B28" s="307">
        <v>20</v>
      </c>
      <c r="D28" s="305" t="s">
        <v>76</v>
      </c>
      <c r="E28" s="307" t="s">
        <v>64</v>
      </c>
      <c r="F28" s="307"/>
      <c r="G28" s="306" t="s">
        <v>296</v>
      </c>
      <c r="H28" s="306" t="s">
        <v>296</v>
      </c>
      <c r="I28" s="307" t="s">
        <v>1362</v>
      </c>
      <c r="J28" s="307" t="s">
        <v>1363</v>
      </c>
      <c r="K28" s="349"/>
    </row>
    <row r="29" spans="1:11" ht="12.9" customHeight="1">
      <c r="A29" s="307">
        <v>23</v>
      </c>
      <c r="B29" s="307">
        <v>21</v>
      </c>
      <c r="D29" s="305" t="s">
        <v>100</v>
      </c>
      <c r="E29" s="307" t="s">
        <v>64</v>
      </c>
      <c r="G29" s="306" t="s">
        <v>296</v>
      </c>
      <c r="H29" s="306" t="s">
        <v>296</v>
      </c>
      <c r="I29" s="307" t="s">
        <v>1362</v>
      </c>
      <c r="J29" s="307" t="s">
        <v>1370</v>
      </c>
      <c r="K29" s="349"/>
    </row>
    <row r="30" spans="1:11" ht="12.9" customHeight="1">
      <c r="A30" s="307">
        <v>24</v>
      </c>
      <c r="B30" s="307">
        <v>22</v>
      </c>
      <c r="D30" s="351" t="s">
        <v>149</v>
      </c>
      <c r="E30" s="310" t="s">
        <v>82</v>
      </c>
      <c r="G30" s="310" t="s">
        <v>299</v>
      </c>
      <c r="H30" s="310" t="s">
        <v>299</v>
      </c>
      <c r="I30" s="307" t="s">
        <v>1362</v>
      </c>
      <c r="J30" s="310" t="s">
        <v>1363</v>
      </c>
      <c r="K30" s="355"/>
    </row>
    <row r="31" spans="1:11" ht="12.9" customHeight="1">
      <c r="A31" s="307">
        <v>25</v>
      </c>
      <c r="B31" s="307">
        <v>23</v>
      </c>
      <c r="C31" s="349"/>
      <c r="D31" s="305" t="s">
        <v>139</v>
      </c>
      <c r="E31" s="313" t="s">
        <v>82</v>
      </c>
      <c r="F31" s="349"/>
      <c r="G31" s="307" t="s">
        <v>299</v>
      </c>
      <c r="H31" s="307" t="s">
        <v>299</v>
      </c>
      <c r="I31" s="307" t="s">
        <v>1362</v>
      </c>
      <c r="J31" s="307" t="s">
        <v>1363</v>
      </c>
      <c r="K31" s="349"/>
    </row>
    <row r="32" spans="1:11" ht="12.9" customHeight="1">
      <c r="A32" s="307">
        <v>26</v>
      </c>
      <c r="B32" s="307">
        <v>24</v>
      </c>
      <c r="D32" s="305" t="s">
        <v>222</v>
      </c>
      <c r="E32" s="307" t="s">
        <v>64</v>
      </c>
      <c r="G32" s="307" t="s">
        <v>1373</v>
      </c>
      <c r="H32" s="307" t="s">
        <v>1373</v>
      </c>
      <c r="I32" s="307" t="s">
        <v>1362</v>
      </c>
      <c r="J32" s="307" t="s">
        <v>1363</v>
      </c>
      <c r="K32" s="307"/>
    </row>
    <row r="33" spans="1:11" ht="12.9" customHeight="1">
      <c r="A33" s="307">
        <v>27</v>
      </c>
      <c r="B33" s="307">
        <v>25</v>
      </c>
      <c r="D33" s="305" t="s">
        <v>158</v>
      </c>
      <c r="E33" s="307" t="s">
        <v>82</v>
      </c>
      <c r="G33" s="307" t="s">
        <v>1373</v>
      </c>
      <c r="H33" s="307" t="s">
        <v>1373</v>
      </c>
      <c r="I33" s="307" t="s">
        <v>1362</v>
      </c>
      <c r="J33" s="307" t="s">
        <v>1363</v>
      </c>
      <c r="K33" s="307"/>
    </row>
    <row r="34" spans="1:11" ht="12.9" customHeight="1">
      <c r="A34" s="307">
        <v>28</v>
      </c>
      <c r="B34" s="307">
        <v>26</v>
      </c>
      <c r="D34" s="305" t="s">
        <v>85</v>
      </c>
      <c r="E34" s="307" t="s">
        <v>82</v>
      </c>
      <c r="G34" s="307" t="s">
        <v>1373</v>
      </c>
      <c r="H34" s="307" t="s">
        <v>1373</v>
      </c>
      <c r="I34" s="307" t="s">
        <v>1362</v>
      </c>
      <c r="J34" s="307" t="s">
        <v>1363</v>
      </c>
      <c r="K34" s="307"/>
    </row>
    <row r="35" spans="1:11" ht="12.9" customHeight="1">
      <c r="A35" s="307">
        <v>29</v>
      </c>
      <c r="B35" s="307">
        <v>27</v>
      </c>
      <c r="D35" s="305" t="s">
        <v>146</v>
      </c>
      <c r="E35" s="313" t="s">
        <v>82</v>
      </c>
      <c r="G35" s="307" t="s">
        <v>300</v>
      </c>
      <c r="H35" s="307" t="s">
        <v>300</v>
      </c>
      <c r="I35" s="307" t="s">
        <v>1362</v>
      </c>
      <c r="J35" s="307" t="s">
        <v>1363</v>
      </c>
      <c r="K35" s="307"/>
    </row>
    <row r="36" spans="1:11" ht="12.9" customHeight="1">
      <c r="A36" s="307">
        <v>30</v>
      </c>
      <c r="B36" s="307">
        <v>28</v>
      </c>
      <c r="D36" s="305" t="s">
        <v>167</v>
      </c>
      <c r="E36" s="313" t="s">
        <v>82</v>
      </c>
      <c r="G36" s="307" t="s">
        <v>304</v>
      </c>
      <c r="H36" s="307" t="s">
        <v>304</v>
      </c>
      <c r="I36" s="307" t="s">
        <v>1362</v>
      </c>
      <c r="J36" s="307" t="s">
        <v>1363</v>
      </c>
      <c r="K36" s="307"/>
    </row>
    <row r="37" spans="1:11" ht="12.9" customHeight="1">
      <c r="B37" s="327" t="s">
        <v>1335</v>
      </c>
    </row>
    <row r="38" spans="1:11" ht="12.9" customHeight="1">
      <c r="A38" s="307">
        <v>31</v>
      </c>
      <c r="B38" s="307">
        <v>1</v>
      </c>
      <c r="D38" s="305" t="s">
        <v>235</v>
      </c>
      <c r="E38" s="313" t="s">
        <v>270</v>
      </c>
      <c r="G38" s="307" t="s">
        <v>310</v>
      </c>
      <c r="H38" s="307" t="s">
        <v>310</v>
      </c>
      <c r="I38" s="307" t="s">
        <v>1362</v>
      </c>
      <c r="J38" s="307" t="s">
        <v>1363</v>
      </c>
      <c r="K38" s="307"/>
    </row>
    <row r="39" spans="1:11" ht="12.9" customHeight="1">
      <c r="A39" s="307">
        <v>32</v>
      </c>
      <c r="B39" s="307">
        <v>2</v>
      </c>
      <c r="D39" s="305" t="s">
        <v>211</v>
      </c>
      <c r="E39" s="313" t="s">
        <v>82</v>
      </c>
      <c r="F39" s="349"/>
      <c r="G39" s="307" t="s">
        <v>1389</v>
      </c>
      <c r="H39" s="307" t="s">
        <v>1389</v>
      </c>
      <c r="I39" s="307" t="s">
        <v>1362</v>
      </c>
      <c r="J39" s="307" t="s">
        <v>1363</v>
      </c>
      <c r="K39" s="307"/>
    </row>
    <row r="40" spans="1:11" ht="12.9" customHeight="1">
      <c r="A40" s="310">
        <v>33</v>
      </c>
      <c r="B40" s="310">
        <v>3</v>
      </c>
      <c r="D40" s="351" t="s">
        <v>162</v>
      </c>
      <c r="E40" s="352" t="s">
        <v>82</v>
      </c>
      <c r="G40" s="310" t="s">
        <v>1389</v>
      </c>
      <c r="H40" s="310" t="s">
        <v>1389</v>
      </c>
      <c r="I40" s="310" t="s">
        <v>1362</v>
      </c>
      <c r="J40" s="310" t="s">
        <v>1363</v>
      </c>
      <c r="K40" s="310"/>
    </row>
    <row r="41" spans="1:11" ht="12.9" customHeight="1">
      <c r="A41" s="307">
        <v>34</v>
      </c>
      <c r="B41" s="307">
        <v>4</v>
      </c>
      <c r="C41" s="307"/>
      <c r="D41" s="305" t="s">
        <v>163</v>
      </c>
      <c r="E41" s="313" t="s">
        <v>1371</v>
      </c>
      <c r="F41" s="307"/>
      <c r="G41" s="307" t="s">
        <v>1392</v>
      </c>
      <c r="H41" s="307" t="s">
        <v>1392</v>
      </c>
      <c r="I41" s="307" t="s">
        <v>1362</v>
      </c>
      <c r="J41" s="307" t="s">
        <v>1370</v>
      </c>
      <c r="K41" s="307"/>
    </row>
    <row r="42" spans="1:11" ht="12.9" customHeight="1">
      <c r="A42" s="307">
        <v>35</v>
      </c>
      <c r="B42" s="307">
        <v>5</v>
      </c>
      <c r="C42" s="307"/>
      <c r="D42" s="305" t="s">
        <v>181</v>
      </c>
      <c r="E42" s="307" t="s">
        <v>64</v>
      </c>
      <c r="F42" s="307"/>
      <c r="G42" s="306" t="s">
        <v>940</v>
      </c>
      <c r="H42" s="307" t="s">
        <v>1393</v>
      </c>
      <c r="I42" s="307" t="s">
        <v>1362</v>
      </c>
      <c r="J42" s="307" t="s">
        <v>1363</v>
      </c>
      <c r="K42" s="307"/>
    </row>
    <row r="43" spans="1:11" ht="12.9" customHeight="1">
      <c r="B43" s="327" t="s">
        <v>328</v>
      </c>
    </row>
    <row r="44" spans="1:11" ht="12.9" customHeight="1">
      <c r="A44" s="307">
        <v>36</v>
      </c>
      <c r="B44" s="307">
        <v>1</v>
      </c>
      <c r="C44" s="307"/>
      <c r="D44" s="305" t="s">
        <v>141</v>
      </c>
      <c r="E44" s="307" t="s">
        <v>82</v>
      </c>
      <c r="F44" s="307"/>
      <c r="G44" s="306" t="s">
        <v>1422</v>
      </c>
      <c r="H44" s="307" t="s">
        <v>1422</v>
      </c>
      <c r="I44" s="307" t="s">
        <v>1362</v>
      </c>
      <c r="J44" s="307" t="s">
        <v>1363</v>
      </c>
      <c r="K44" s="307"/>
    </row>
    <row r="45" spans="1:11" ht="12.9" customHeight="1">
      <c r="A45" s="307">
        <v>37</v>
      </c>
      <c r="B45" s="307">
        <v>2</v>
      </c>
      <c r="C45" s="307"/>
      <c r="D45" s="305" t="s">
        <v>199</v>
      </c>
      <c r="E45" s="307" t="s">
        <v>64</v>
      </c>
      <c r="F45" s="307"/>
      <c r="G45" s="306" t="s">
        <v>1422</v>
      </c>
      <c r="H45" s="307" t="s">
        <v>1422</v>
      </c>
      <c r="I45" s="307" t="s">
        <v>1362</v>
      </c>
      <c r="J45" s="307" t="s">
        <v>1363</v>
      </c>
      <c r="K45" s="307"/>
    </row>
    <row r="46" spans="1:11" ht="12.9" customHeight="1">
      <c r="A46" s="307">
        <v>38</v>
      </c>
      <c r="B46" s="307">
        <v>3</v>
      </c>
      <c r="D46" s="305" t="s">
        <v>197</v>
      </c>
      <c r="E46" s="307" t="s">
        <v>54</v>
      </c>
      <c r="F46" s="307"/>
      <c r="G46" s="306" t="s">
        <v>1422</v>
      </c>
      <c r="H46" s="307" t="s">
        <v>1422</v>
      </c>
      <c r="I46" s="307" t="s">
        <v>1362</v>
      </c>
      <c r="J46" s="307" t="s">
        <v>1370</v>
      </c>
      <c r="K46" s="307"/>
    </row>
    <row r="47" spans="1:11" ht="12.9" customHeight="1">
      <c r="A47" s="307">
        <v>39</v>
      </c>
      <c r="B47" s="307">
        <v>4</v>
      </c>
      <c r="D47" s="305" t="s">
        <v>176</v>
      </c>
      <c r="E47" s="313" t="s">
        <v>64</v>
      </c>
      <c r="F47" s="335"/>
      <c r="G47" s="306" t="s">
        <v>1422</v>
      </c>
      <c r="H47" s="307" t="s">
        <v>1422</v>
      </c>
      <c r="I47" s="307" t="s">
        <v>1362</v>
      </c>
      <c r="J47" s="307" t="s">
        <v>1363</v>
      </c>
      <c r="K47" s="307"/>
    </row>
    <row r="48" spans="1:11" ht="12.9" customHeight="1">
      <c r="A48" s="307">
        <v>40</v>
      </c>
      <c r="B48" s="307">
        <v>5</v>
      </c>
      <c r="D48" s="305" t="s">
        <v>133</v>
      </c>
      <c r="E48" s="313" t="s">
        <v>82</v>
      </c>
      <c r="F48" s="335"/>
      <c r="G48" s="306" t="s">
        <v>333</v>
      </c>
      <c r="H48" s="307" t="s">
        <v>333</v>
      </c>
      <c r="I48" s="307" t="s">
        <v>1362</v>
      </c>
      <c r="J48" s="307" t="s">
        <v>1363</v>
      </c>
      <c r="K48" s="307"/>
    </row>
    <row r="49" spans="1:11" ht="12.9" customHeight="1">
      <c r="A49" s="307">
        <v>41</v>
      </c>
      <c r="B49" s="307">
        <v>6</v>
      </c>
      <c r="D49" s="305" t="s">
        <v>195</v>
      </c>
      <c r="E49" s="313" t="s">
        <v>64</v>
      </c>
      <c r="G49" s="306" t="s">
        <v>1395</v>
      </c>
      <c r="H49" s="306" t="s">
        <v>1395</v>
      </c>
      <c r="I49" s="307" t="s">
        <v>1362</v>
      </c>
      <c r="J49" s="307" t="s">
        <v>1363</v>
      </c>
      <c r="K49" s="307"/>
    </row>
    <row r="50" spans="1:11" ht="12.9" customHeight="1">
      <c r="A50" s="307">
        <v>42</v>
      </c>
      <c r="B50" s="307">
        <v>7</v>
      </c>
      <c r="D50" s="305" t="s">
        <v>272</v>
      </c>
      <c r="E50" s="307" t="s">
        <v>82</v>
      </c>
      <c r="G50" s="306" t="s">
        <v>1395</v>
      </c>
      <c r="H50" s="306" t="s">
        <v>1395</v>
      </c>
      <c r="I50" s="307" t="s">
        <v>1362</v>
      </c>
      <c r="J50" s="307" t="s">
        <v>1363</v>
      </c>
      <c r="K50" s="307"/>
    </row>
    <row r="51" spans="1:11" ht="12.9" customHeight="1">
      <c r="A51" s="307">
        <v>43</v>
      </c>
      <c r="B51" s="307">
        <v>8</v>
      </c>
      <c r="D51" s="305" t="s">
        <v>219</v>
      </c>
      <c r="E51" s="307" t="s">
        <v>64</v>
      </c>
      <c r="F51" s="307"/>
      <c r="G51" s="306" t="s">
        <v>1395</v>
      </c>
      <c r="H51" s="306" t="s">
        <v>1395</v>
      </c>
      <c r="I51" s="307" t="s">
        <v>1362</v>
      </c>
      <c r="J51" s="307" t="s">
        <v>1363</v>
      </c>
      <c r="K51" s="307"/>
    </row>
    <row r="52" spans="1:11" ht="12.9" customHeight="1">
      <c r="A52" s="307">
        <v>44</v>
      </c>
      <c r="B52" s="307">
        <v>9</v>
      </c>
      <c r="D52" s="305" t="s">
        <v>218</v>
      </c>
      <c r="E52" s="313" t="s">
        <v>82</v>
      </c>
      <c r="G52" s="306" t="s">
        <v>339</v>
      </c>
      <c r="H52" s="306" t="s">
        <v>339</v>
      </c>
      <c r="I52" s="307" t="s">
        <v>1362</v>
      </c>
      <c r="J52" s="307" t="s">
        <v>1363</v>
      </c>
      <c r="K52" s="307"/>
    </row>
    <row r="53" spans="1:11" ht="12.9" customHeight="1">
      <c r="A53" s="307">
        <v>45</v>
      </c>
      <c r="B53" s="307">
        <v>10</v>
      </c>
      <c r="D53" s="305" t="s">
        <v>205</v>
      </c>
      <c r="E53" s="313" t="s">
        <v>82</v>
      </c>
      <c r="F53" s="307"/>
      <c r="G53" s="306" t="s">
        <v>339</v>
      </c>
      <c r="H53" s="306" t="s">
        <v>339</v>
      </c>
      <c r="I53" s="307" t="s">
        <v>1362</v>
      </c>
      <c r="J53" s="307" t="s">
        <v>1363</v>
      </c>
      <c r="K53" s="307"/>
    </row>
    <row r="54" spans="1:11" ht="12.9" customHeight="1">
      <c r="A54" s="307">
        <v>46</v>
      </c>
      <c r="B54" s="307">
        <v>11</v>
      </c>
      <c r="D54" s="305" t="s">
        <v>263</v>
      </c>
      <c r="E54" s="307" t="s">
        <v>264</v>
      </c>
      <c r="G54" s="306" t="s">
        <v>1420</v>
      </c>
      <c r="H54" s="306" t="s">
        <v>1420</v>
      </c>
      <c r="I54" s="307" t="s">
        <v>1362</v>
      </c>
      <c r="J54" s="307" t="s">
        <v>1363</v>
      </c>
      <c r="K54" s="307"/>
    </row>
    <row r="55" spans="1:11" ht="12.9" customHeight="1">
      <c r="A55" s="307">
        <v>47</v>
      </c>
      <c r="B55" s="307">
        <v>12</v>
      </c>
      <c r="D55" s="305" t="s">
        <v>89</v>
      </c>
      <c r="E55" s="307" t="s">
        <v>64</v>
      </c>
      <c r="G55" s="306" t="s">
        <v>1395</v>
      </c>
      <c r="H55" s="306" t="s">
        <v>1395</v>
      </c>
      <c r="I55" s="307" t="s">
        <v>1362</v>
      </c>
      <c r="J55" s="307" t="s">
        <v>1370</v>
      </c>
      <c r="K55" s="307"/>
    </row>
    <row r="56" spans="1:11" ht="12.9" customHeight="1">
      <c r="A56" s="307">
        <v>48</v>
      </c>
      <c r="B56" s="307">
        <v>13</v>
      </c>
      <c r="D56" s="305" t="s">
        <v>204</v>
      </c>
      <c r="E56" s="307" t="s">
        <v>82</v>
      </c>
      <c r="G56" s="306" t="s">
        <v>1397</v>
      </c>
      <c r="H56" s="306" t="s">
        <v>1397</v>
      </c>
      <c r="I56" s="307" t="s">
        <v>1362</v>
      </c>
      <c r="J56" s="307" t="s">
        <v>1363</v>
      </c>
      <c r="K56" s="307"/>
    </row>
    <row r="57" spans="1:11" ht="12.9" customHeight="1">
      <c r="A57" s="307">
        <v>49</v>
      </c>
      <c r="B57" s="307">
        <v>14</v>
      </c>
      <c r="D57" s="305" t="s">
        <v>194</v>
      </c>
      <c r="E57" s="313" t="s">
        <v>64</v>
      </c>
      <c r="G57" s="306" t="s">
        <v>1397</v>
      </c>
      <c r="H57" s="306" t="s">
        <v>1397</v>
      </c>
      <c r="I57" s="307" t="s">
        <v>1362</v>
      </c>
      <c r="J57" s="307" t="s">
        <v>1363</v>
      </c>
      <c r="K57" s="307"/>
    </row>
    <row r="58" spans="1:11" ht="12.9" customHeight="1">
      <c r="A58" s="307">
        <v>50</v>
      </c>
      <c r="B58" s="307">
        <v>15</v>
      </c>
      <c r="D58" s="305" t="s">
        <v>187</v>
      </c>
      <c r="E58" s="307" t="s">
        <v>54</v>
      </c>
      <c r="G58" s="306" t="s">
        <v>341</v>
      </c>
      <c r="H58" s="306" t="s">
        <v>341</v>
      </c>
      <c r="I58" s="307" t="s">
        <v>1362</v>
      </c>
      <c r="J58" s="307" t="s">
        <v>1370</v>
      </c>
      <c r="K58" s="307"/>
    </row>
    <row r="59" spans="1:11" ht="12.9" customHeight="1">
      <c r="A59" s="307">
        <v>51</v>
      </c>
      <c r="B59" s="307">
        <v>16</v>
      </c>
      <c r="D59" s="305" t="s">
        <v>53</v>
      </c>
      <c r="E59" s="307" t="s">
        <v>54</v>
      </c>
      <c r="G59" s="306" t="s">
        <v>341</v>
      </c>
      <c r="H59" s="306" t="s">
        <v>341</v>
      </c>
      <c r="I59" s="307" t="s">
        <v>1362</v>
      </c>
      <c r="J59" s="307" t="s">
        <v>1370</v>
      </c>
      <c r="K59" s="307"/>
    </row>
    <row r="60" spans="1:11" ht="12.9" customHeight="1">
      <c r="A60" s="307">
        <v>52</v>
      </c>
      <c r="B60" s="307">
        <v>17</v>
      </c>
      <c r="D60" s="305" t="s">
        <v>213</v>
      </c>
      <c r="E60" s="313" t="s">
        <v>64</v>
      </c>
      <c r="G60" s="306" t="s">
        <v>353</v>
      </c>
      <c r="H60" s="306" t="s">
        <v>353</v>
      </c>
      <c r="I60" s="307" t="s">
        <v>1362</v>
      </c>
      <c r="J60" s="307" t="s">
        <v>1363</v>
      </c>
      <c r="K60" s="307"/>
    </row>
    <row r="61" spans="1:11" ht="12.9" customHeight="1">
      <c r="A61" s="307">
        <v>53</v>
      </c>
      <c r="B61" s="307">
        <v>18</v>
      </c>
      <c r="D61" s="305" t="s">
        <v>131</v>
      </c>
      <c r="E61" s="307" t="s">
        <v>64</v>
      </c>
      <c r="G61" s="306" t="s">
        <v>353</v>
      </c>
      <c r="H61" s="306" t="s">
        <v>353</v>
      </c>
      <c r="I61" s="307" t="s">
        <v>1362</v>
      </c>
      <c r="J61" s="307" t="s">
        <v>1363</v>
      </c>
      <c r="K61" s="307"/>
    </row>
    <row r="62" spans="1:11" ht="12.9" customHeight="1">
      <c r="A62" s="307">
        <v>54</v>
      </c>
      <c r="B62" s="307">
        <v>13</v>
      </c>
      <c r="D62" s="305" t="s">
        <v>278</v>
      </c>
      <c r="E62" s="307" t="s">
        <v>64</v>
      </c>
      <c r="G62" s="306" t="s">
        <v>350</v>
      </c>
      <c r="H62" s="306" t="s">
        <v>350</v>
      </c>
      <c r="I62" s="307" t="s">
        <v>1362</v>
      </c>
      <c r="J62" s="307" t="s">
        <v>1363</v>
      </c>
      <c r="K62" s="307"/>
    </row>
    <row r="63" spans="1:11" ht="12.9" customHeight="1">
      <c r="A63" s="307">
        <v>55</v>
      </c>
      <c r="B63" s="307" t="s">
        <v>1423</v>
      </c>
      <c r="D63" s="305" t="s">
        <v>216</v>
      </c>
      <c r="E63" s="307" t="s">
        <v>64</v>
      </c>
      <c r="G63" s="306" t="s">
        <v>346</v>
      </c>
      <c r="H63" s="306" t="s">
        <v>346</v>
      </c>
      <c r="I63" s="307" t="s">
        <v>1362</v>
      </c>
      <c r="J63" s="307" t="s">
        <v>1363</v>
      </c>
      <c r="K63" s="307"/>
    </row>
    <row r="64" spans="1:11" ht="12.9" customHeight="1">
      <c r="B64" s="359" t="s">
        <v>363</v>
      </c>
    </row>
    <row r="65" spans="1:11" ht="12.9" customHeight="1">
      <c r="A65" s="307">
        <v>56</v>
      </c>
      <c r="B65" s="307">
        <v>1</v>
      </c>
      <c r="C65" s="349"/>
      <c r="D65" s="305" t="s">
        <v>171</v>
      </c>
      <c r="E65" s="307" t="s">
        <v>64</v>
      </c>
      <c r="G65" s="306" t="s">
        <v>1424</v>
      </c>
      <c r="H65" s="306" t="s">
        <v>1424</v>
      </c>
      <c r="I65" s="307" t="s">
        <v>1362</v>
      </c>
      <c r="J65" s="307" t="s">
        <v>1363</v>
      </c>
      <c r="K65" s="307"/>
    </row>
    <row r="66" spans="1:11" ht="12.9" customHeight="1">
      <c r="A66" s="307">
        <v>57</v>
      </c>
      <c r="B66" s="307">
        <v>2</v>
      </c>
      <c r="D66" s="305" t="s">
        <v>121</v>
      </c>
      <c r="E66" s="307" t="s">
        <v>122</v>
      </c>
      <c r="G66" s="306" t="s">
        <v>1399</v>
      </c>
      <c r="H66" s="306" t="s">
        <v>1399</v>
      </c>
      <c r="I66" s="307" t="s">
        <v>1362</v>
      </c>
      <c r="J66" s="307" t="s">
        <v>1363</v>
      </c>
      <c r="K66" s="307"/>
    </row>
    <row r="67" spans="1:11" ht="12.9" customHeight="1">
      <c r="A67" s="307">
        <v>58</v>
      </c>
      <c r="B67" s="307">
        <v>3</v>
      </c>
      <c r="D67" s="305" t="s">
        <v>230</v>
      </c>
      <c r="E67" s="307" t="s">
        <v>231</v>
      </c>
      <c r="G67" s="306" t="s">
        <v>369</v>
      </c>
      <c r="H67" s="306" t="s">
        <v>1349</v>
      </c>
      <c r="I67" s="307" t="s">
        <v>1362</v>
      </c>
      <c r="J67" s="307" t="s">
        <v>1363</v>
      </c>
      <c r="K67" s="307"/>
    </row>
    <row r="68" spans="1:11" ht="12.9" customHeight="1">
      <c r="A68" s="307">
        <v>59</v>
      </c>
      <c r="B68" s="307">
        <v>4</v>
      </c>
      <c r="D68" s="305" t="s">
        <v>126</v>
      </c>
      <c r="E68" s="313" t="s">
        <v>64</v>
      </c>
      <c r="G68" s="306" t="s">
        <v>371</v>
      </c>
      <c r="H68" s="306" t="s">
        <v>371</v>
      </c>
      <c r="I68" s="307" t="s">
        <v>1362</v>
      </c>
      <c r="J68" s="307" t="s">
        <v>1370</v>
      </c>
      <c r="K68" s="307"/>
    </row>
    <row r="69" spans="1:11" ht="12.9" customHeight="1">
      <c r="A69" s="307">
        <v>60</v>
      </c>
      <c r="B69" s="307">
        <v>5</v>
      </c>
      <c r="D69" s="305" t="s">
        <v>269</v>
      </c>
      <c r="E69" s="307" t="s">
        <v>270</v>
      </c>
      <c r="G69" s="306" t="s">
        <v>371</v>
      </c>
      <c r="H69" s="306" t="s">
        <v>371</v>
      </c>
      <c r="I69" s="307" t="s">
        <v>1362</v>
      </c>
      <c r="J69" s="307" t="s">
        <v>1363</v>
      </c>
      <c r="K69" s="307"/>
    </row>
    <row r="70" spans="1:11" ht="12.9" customHeight="1">
      <c r="A70" s="307">
        <v>61</v>
      </c>
      <c r="B70" s="307">
        <v>6</v>
      </c>
      <c r="D70" s="305" t="s">
        <v>173</v>
      </c>
      <c r="E70" s="307" t="s">
        <v>64</v>
      </c>
      <c r="G70" s="306" t="s">
        <v>371</v>
      </c>
      <c r="H70" s="306" t="s">
        <v>371</v>
      </c>
      <c r="I70" s="307" t="s">
        <v>1362</v>
      </c>
      <c r="J70" s="307" t="s">
        <v>1363</v>
      </c>
      <c r="K70" s="307"/>
    </row>
    <row r="71" spans="1:11" ht="12.9" customHeight="1">
      <c r="A71" s="307">
        <v>62</v>
      </c>
      <c r="B71" s="307">
        <v>7</v>
      </c>
      <c r="D71" s="305" t="s">
        <v>186</v>
      </c>
      <c r="E71" s="307" t="s">
        <v>82</v>
      </c>
      <c r="G71" s="306" t="s">
        <v>371</v>
      </c>
      <c r="H71" s="306" t="s">
        <v>371</v>
      </c>
      <c r="I71" s="307" t="s">
        <v>1362</v>
      </c>
      <c r="J71" s="307" t="s">
        <v>1363</v>
      </c>
      <c r="K71" s="307"/>
    </row>
    <row r="72" spans="1:11" ht="12.9" customHeight="1">
      <c r="A72" s="307">
        <v>63</v>
      </c>
      <c r="B72" s="307">
        <v>8</v>
      </c>
      <c r="D72" s="305" t="s">
        <v>192</v>
      </c>
      <c r="E72" s="307" t="s">
        <v>82</v>
      </c>
      <c r="G72" s="306" t="s">
        <v>371</v>
      </c>
      <c r="H72" s="306" t="s">
        <v>371</v>
      </c>
      <c r="I72" s="307" t="s">
        <v>1362</v>
      </c>
      <c r="J72" s="307" t="s">
        <v>1363</v>
      </c>
      <c r="K72" s="307"/>
    </row>
    <row r="73" spans="1:11" ht="12.9" customHeight="1">
      <c r="A73" s="307">
        <v>64</v>
      </c>
      <c r="B73" s="307">
        <v>9</v>
      </c>
      <c r="D73" s="305" t="s">
        <v>266</v>
      </c>
      <c r="E73" s="313" t="s">
        <v>64</v>
      </c>
      <c r="G73" s="306" t="s">
        <v>1402</v>
      </c>
      <c r="H73" s="306" t="s">
        <v>1402</v>
      </c>
      <c r="I73" s="307" t="s">
        <v>1362</v>
      </c>
      <c r="J73" s="307" t="s">
        <v>1370</v>
      </c>
      <c r="K73" s="307"/>
    </row>
    <row r="74" spans="1:11" ht="12.9" customHeight="1">
      <c r="A74" s="307">
        <v>65</v>
      </c>
      <c r="B74" s="307">
        <v>10</v>
      </c>
      <c r="D74" s="305" t="s">
        <v>107</v>
      </c>
      <c r="E74" s="307" t="s">
        <v>64</v>
      </c>
      <c r="G74" s="306" t="s">
        <v>1425</v>
      </c>
      <c r="H74" s="306" t="s">
        <v>1425</v>
      </c>
      <c r="I74" s="307" t="s">
        <v>1362</v>
      </c>
      <c r="J74" s="307" t="s">
        <v>1370</v>
      </c>
      <c r="K74" s="307"/>
    </row>
    <row r="75" spans="1:11" ht="12.9" customHeight="1">
      <c r="A75" s="307">
        <v>66</v>
      </c>
      <c r="B75" s="307">
        <v>11</v>
      </c>
      <c r="D75" s="305" t="s">
        <v>247</v>
      </c>
      <c r="E75" s="307" t="s">
        <v>54</v>
      </c>
      <c r="G75" s="306" t="s">
        <v>372</v>
      </c>
      <c r="H75" s="306" t="s">
        <v>372</v>
      </c>
      <c r="I75" s="307" t="s">
        <v>1362</v>
      </c>
      <c r="J75" s="307" t="s">
        <v>1370</v>
      </c>
      <c r="K75" s="307"/>
    </row>
    <row r="76" spans="1:11" ht="12.9" customHeight="1">
      <c r="A76" s="307">
        <v>67</v>
      </c>
      <c r="B76" s="307">
        <v>12</v>
      </c>
      <c r="D76" s="305" t="s">
        <v>236</v>
      </c>
      <c r="E76" s="307" t="s">
        <v>82</v>
      </c>
      <c r="G76" s="306" t="s">
        <v>372</v>
      </c>
      <c r="H76" s="306" t="s">
        <v>372</v>
      </c>
      <c r="I76" s="307" t="s">
        <v>1362</v>
      </c>
      <c r="J76" s="307" t="s">
        <v>1370</v>
      </c>
      <c r="K76" s="307"/>
    </row>
    <row r="77" spans="1:11" ht="12.9" customHeight="1">
      <c r="A77" s="307">
        <v>68</v>
      </c>
      <c r="B77" s="307">
        <v>13</v>
      </c>
      <c r="D77" s="305" t="s">
        <v>260</v>
      </c>
      <c r="E77" s="313" t="s">
        <v>64</v>
      </c>
      <c r="G77" s="306" t="s">
        <v>1403</v>
      </c>
      <c r="H77" s="306" t="s">
        <v>1403</v>
      </c>
      <c r="I77" s="307" t="s">
        <v>1362</v>
      </c>
      <c r="J77" s="307" t="s">
        <v>1370</v>
      </c>
      <c r="K77" s="307"/>
    </row>
    <row r="78" spans="1:11" ht="12.9" customHeight="1">
      <c r="A78" s="307">
        <v>69</v>
      </c>
      <c r="B78" s="307">
        <v>14</v>
      </c>
      <c r="D78" s="305" t="s">
        <v>259</v>
      </c>
      <c r="E78" s="313" t="s">
        <v>64</v>
      </c>
      <c r="G78" s="306" t="s">
        <v>1404</v>
      </c>
      <c r="H78" s="306" t="s">
        <v>1404</v>
      </c>
      <c r="I78" s="307" t="s">
        <v>1362</v>
      </c>
      <c r="J78" s="307" t="s">
        <v>1370</v>
      </c>
      <c r="K78" s="307"/>
    </row>
    <row r="79" spans="1:11" ht="12.9" customHeight="1">
      <c r="B79" s="359" t="s">
        <v>373</v>
      </c>
      <c r="E79" s="335"/>
      <c r="H79" s="334"/>
    </row>
    <row r="80" spans="1:11" ht="12.9" customHeight="1">
      <c r="A80" s="307">
        <v>70</v>
      </c>
      <c r="B80" s="307">
        <v>1</v>
      </c>
      <c r="D80" s="305" t="s">
        <v>239</v>
      </c>
      <c r="E80" s="307" t="s">
        <v>54</v>
      </c>
      <c r="G80" s="306" t="s">
        <v>1407</v>
      </c>
      <c r="H80" s="306" t="s">
        <v>1407</v>
      </c>
      <c r="I80" s="307" t="s">
        <v>1362</v>
      </c>
      <c r="J80" s="307" t="s">
        <v>1370</v>
      </c>
      <c r="K80" s="307"/>
    </row>
    <row r="81" spans="1:11" ht="12.9" customHeight="1">
      <c r="A81" s="307">
        <v>71</v>
      </c>
      <c r="B81" s="307">
        <v>2</v>
      </c>
      <c r="D81" s="305" t="s">
        <v>286</v>
      </c>
      <c r="E81" s="307" t="s">
        <v>1379</v>
      </c>
      <c r="G81" s="306" t="s">
        <v>1408</v>
      </c>
      <c r="H81" s="306" t="s">
        <v>1408</v>
      </c>
      <c r="I81" s="307" t="s">
        <v>1362</v>
      </c>
      <c r="J81" s="307" t="s">
        <v>1363</v>
      </c>
      <c r="K81" s="307"/>
    </row>
    <row r="82" spans="1:11" ht="12.9" customHeight="1">
      <c r="A82" s="307">
        <v>72</v>
      </c>
      <c r="B82" s="307">
        <v>3</v>
      </c>
      <c r="D82" s="305" t="s">
        <v>226</v>
      </c>
      <c r="E82" s="313" t="s">
        <v>270</v>
      </c>
      <c r="F82" s="307"/>
      <c r="G82" s="306" t="s">
        <v>1407</v>
      </c>
      <c r="H82" s="306" t="s">
        <v>1407</v>
      </c>
      <c r="I82" s="307" t="s">
        <v>1362</v>
      </c>
      <c r="J82" s="307" t="s">
        <v>1363</v>
      </c>
      <c r="K82" s="307"/>
    </row>
    <row r="83" spans="1:11" ht="12.9" customHeight="1">
      <c r="A83" s="307">
        <v>73</v>
      </c>
      <c r="B83" s="307">
        <v>4</v>
      </c>
      <c r="D83" s="305" t="s">
        <v>214</v>
      </c>
      <c r="E83" s="307" t="s">
        <v>54</v>
      </c>
      <c r="G83" s="306" t="s">
        <v>943</v>
      </c>
      <c r="H83" s="306" t="s">
        <v>943</v>
      </c>
      <c r="I83" s="307" t="s">
        <v>1362</v>
      </c>
      <c r="J83" s="307" t="s">
        <v>1363</v>
      </c>
      <c r="K83" s="307"/>
    </row>
    <row r="84" spans="1:11" ht="12.9" customHeight="1">
      <c r="A84" s="307">
        <v>74</v>
      </c>
      <c r="B84" s="307">
        <v>5</v>
      </c>
      <c r="D84" s="305" t="s">
        <v>97</v>
      </c>
      <c r="E84" s="313" t="s">
        <v>1154</v>
      </c>
      <c r="G84" s="306" t="s">
        <v>951</v>
      </c>
      <c r="H84" s="306" t="s">
        <v>951</v>
      </c>
      <c r="I84" s="307" t="s">
        <v>1362</v>
      </c>
      <c r="J84" s="307" t="s">
        <v>1363</v>
      </c>
      <c r="K84" s="307"/>
    </row>
    <row r="85" spans="1:11" ht="12.9" customHeight="1">
      <c r="A85" s="307"/>
      <c r="B85" s="359" t="s">
        <v>401</v>
      </c>
      <c r="D85" s="307"/>
      <c r="E85" s="313"/>
      <c r="G85" s="306"/>
      <c r="H85" s="306"/>
      <c r="I85" s="307"/>
      <c r="J85" s="307"/>
      <c r="K85" s="307"/>
    </row>
    <row r="86" spans="1:11" ht="12.9" customHeight="1">
      <c r="A86" s="307">
        <v>75</v>
      </c>
      <c r="B86" s="307">
        <v>1</v>
      </c>
      <c r="D86" s="305" t="s">
        <v>148</v>
      </c>
      <c r="E86" s="313" t="s">
        <v>82</v>
      </c>
      <c r="G86" s="306" t="s">
        <v>409</v>
      </c>
      <c r="H86" s="306" t="s">
        <v>409</v>
      </c>
      <c r="I86" s="307" t="s">
        <v>1362</v>
      </c>
      <c r="J86" s="307" t="s">
        <v>1363</v>
      </c>
      <c r="K86" s="307"/>
    </row>
    <row r="87" spans="1:11" ht="12.9" customHeight="1">
      <c r="A87" s="307">
        <v>76</v>
      </c>
      <c r="B87" s="307">
        <v>2</v>
      </c>
      <c r="D87" s="305" t="s">
        <v>153</v>
      </c>
      <c r="E87" s="307" t="s">
        <v>82</v>
      </c>
      <c r="G87" s="306" t="s">
        <v>406</v>
      </c>
      <c r="H87" s="306" t="s">
        <v>406</v>
      </c>
      <c r="I87" s="307" t="s">
        <v>1362</v>
      </c>
      <c r="J87" s="307" t="s">
        <v>1363</v>
      </c>
      <c r="K87" s="307"/>
    </row>
    <row r="88" spans="1:11" ht="12.9" customHeight="1">
      <c r="A88" s="307">
        <v>77</v>
      </c>
      <c r="B88" s="307">
        <v>3</v>
      </c>
      <c r="D88" s="305" t="s">
        <v>63</v>
      </c>
      <c r="E88" s="307" t="s">
        <v>64</v>
      </c>
      <c r="G88" s="306" t="s">
        <v>999</v>
      </c>
      <c r="H88" s="306" t="s">
        <v>999</v>
      </c>
      <c r="I88" s="307" t="s">
        <v>1362</v>
      </c>
      <c r="J88" s="307" t="s">
        <v>1363</v>
      </c>
      <c r="K88" s="307"/>
    </row>
    <row r="89" spans="1:11" ht="12.9" customHeight="1">
      <c r="A89" s="307">
        <v>78</v>
      </c>
      <c r="B89" s="307">
        <v>4</v>
      </c>
      <c r="D89" s="305" t="s">
        <v>172</v>
      </c>
      <c r="E89" s="307" t="s">
        <v>64</v>
      </c>
      <c r="G89" s="306" t="s">
        <v>1002</v>
      </c>
      <c r="H89" s="306" t="s">
        <v>1002</v>
      </c>
      <c r="I89" s="307" t="s">
        <v>1362</v>
      </c>
      <c r="J89" s="307" t="s">
        <v>1363</v>
      </c>
      <c r="K89" s="307"/>
    </row>
    <row r="90" spans="1:11" ht="12.9" customHeight="1">
      <c r="A90" s="307">
        <v>79</v>
      </c>
      <c r="B90" s="307">
        <v>5</v>
      </c>
      <c r="D90" s="305" t="s">
        <v>124</v>
      </c>
      <c r="E90" s="307" t="s">
        <v>82</v>
      </c>
      <c r="G90" s="306" t="s">
        <v>404</v>
      </c>
      <c r="H90" s="306" t="s">
        <v>404</v>
      </c>
      <c r="I90" s="307" t="s">
        <v>1362</v>
      </c>
      <c r="J90" s="307" t="s">
        <v>1363</v>
      </c>
      <c r="K90" s="307"/>
    </row>
    <row r="91" spans="1:11" ht="12.9" customHeight="1">
      <c r="A91" s="307">
        <v>80</v>
      </c>
      <c r="B91" s="307">
        <v>6</v>
      </c>
      <c r="D91" s="305" t="s">
        <v>142</v>
      </c>
      <c r="E91" s="307" t="s">
        <v>82</v>
      </c>
      <c r="G91" s="306" t="s">
        <v>1426</v>
      </c>
      <c r="H91" s="306" t="s">
        <v>1426</v>
      </c>
      <c r="I91" s="307" t="s">
        <v>1362</v>
      </c>
      <c r="J91" s="307" t="s">
        <v>1363</v>
      </c>
      <c r="K91" s="307"/>
    </row>
    <row r="92" spans="1:11" ht="12.9" customHeight="1">
      <c r="A92" s="307">
        <v>81</v>
      </c>
      <c r="B92" s="307">
        <v>7</v>
      </c>
      <c r="D92" s="351" t="s">
        <v>156</v>
      </c>
      <c r="E92" s="310" t="s">
        <v>64</v>
      </c>
      <c r="G92" s="358" t="s">
        <v>1427</v>
      </c>
      <c r="H92" s="358" t="s">
        <v>1427</v>
      </c>
      <c r="I92" s="310" t="s">
        <v>1362</v>
      </c>
      <c r="J92" s="310" t="s">
        <v>1363</v>
      </c>
      <c r="K92" s="310"/>
    </row>
    <row r="93" spans="1:11" ht="12.9" customHeight="1">
      <c r="A93" s="307">
        <v>82</v>
      </c>
      <c r="B93" s="307">
        <v>8</v>
      </c>
      <c r="C93" s="335"/>
      <c r="D93" s="351" t="s">
        <v>250</v>
      </c>
      <c r="E93" s="310" t="s">
        <v>64</v>
      </c>
      <c r="F93" s="335"/>
      <c r="G93" s="358" t="s">
        <v>1383</v>
      </c>
      <c r="H93" s="358" t="s">
        <v>1383</v>
      </c>
      <c r="I93" s="310" t="s">
        <v>1362</v>
      </c>
      <c r="J93" s="310" t="s">
        <v>1363</v>
      </c>
      <c r="K93" s="310"/>
    </row>
    <row r="94" spans="1:11" ht="12.9" customHeight="1">
      <c r="A94" s="307">
        <v>83</v>
      </c>
      <c r="B94" s="307">
        <v>9</v>
      </c>
      <c r="C94" s="307"/>
      <c r="D94" s="305" t="s">
        <v>275</v>
      </c>
      <c r="E94" s="307" t="s">
        <v>122</v>
      </c>
      <c r="F94" s="307"/>
      <c r="G94" s="306" t="s">
        <v>425</v>
      </c>
      <c r="H94" s="306" t="s">
        <v>425</v>
      </c>
      <c r="I94" s="307" t="s">
        <v>1362</v>
      </c>
      <c r="J94" s="307" t="s">
        <v>1363</v>
      </c>
      <c r="K94" s="307"/>
    </row>
    <row r="95" spans="1:11" ht="12.9" customHeight="1">
      <c r="A95" s="307"/>
      <c r="B95" s="327" t="s">
        <v>452</v>
      </c>
      <c r="C95" s="307"/>
      <c r="D95" s="307"/>
      <c r="E95" s="307"/>
      <c r="F95" s="307"/>
      <c r="G95" s="306"/>
      <c r="H95" s="307"/>
      <c r="I95" s="307"/>
      <c r="J95" s="307"/>
      <c r="K95" s="307"/>
    </row>
    <row r="96" spans="1:11" ht="12.9" customHeight="1">
      <c r="A96" s="307">
        <v>84</v>
      </c>
      <c r="B96" s="307">
        <v>1</v>
      </c>
      <c r="C96" s="307"/>
      <c r="D96" s="305" t="s">
        <v>385</v>
      </c>
      <c r="E96" s="307" t="s">
        <v>64</v>
      </c>
      <c r="F96" s="307"/>
      <c r="G96" s="306" t="s">
        <v>465</v>
      </c>
      <c r="H96" s="307" t="s">
        <v>465</v>
      </c>
      <c r="I96" s="307" t="s">
        <v>1362</v>
      </c>
      <c r="J96" s="307" t="s">
        <v>1363</v>
      </c>
      <c r="K96" s="307"/>
    </row>
    <row r="97" spans="1:11" ht="12.9" customHeight="1">
      <c r="A97" s="307">
        <v>85</v>
      </c>
      <c r="B97" s="307">
        <v>2</v>
      </c>
      <c r="C97" s="307"/>
      <c r="D97" s="305" t="s">
        <v>306</v>
      </c>
      <c r="E97" s="307" t="s">
        <v>82</v>
      </c>
      <c r="F97" s="307"/>
      <c r="G97" s="306" t="s">
        <v>466</v>
      </c>
      <c r="H97" s="306" t="s">
        <v>466</v>
      </c>
      <c r="I97" s="307" t="s">
        <v>1362</v>
      </c>
      <c r="J97" s="307" t="s">
        <v>1363</v>
      </c>
      <c r="K97" s="307"/>
    </row>
    <row r="98" spans="1:11" ht="12.9" customHeight="1">
      <c r="A98" s="307">
        <v>86</v>
      </c>
      <c r="B98" s="307">
        <v>3</v>
      </c>
      <c r="C98" s="307"/>
      <c r="D98" s="305" t="s">
        <v>312</v>
      </c>
      <c r="E98" s="307" t="s">
        <v>82</v>
      </c>
      <c r="F98" s="307"/>
      <c r="G98" s="306" t="s">
        <v>1428</v>
      </c>
      <c r="H98" s="307" t="s">
        <v>469</v>
      </c>
      <c r="I98" s="307" t="s">
        <v>1362</v>
      </c>
      <c r="J98" s="307" t="s">
        <v>1363</v>
      </c>
      <c r="K98" s="307"/>
    </row>
    <row r="99" spans="1:11" ht="12.9" customHeight="1">
      <c r="A99" s="307">
        <v>87</v>
      </c>
      <c r="B99" s="307">
        <v>4</v>
      </c>
      <c r="C99" s="307"/>
      <c r="D99" s="305" t="s">
        <v>374</v>
      </c>
      <c r="E99" s="307" t="s">
        <v>122</v>
      </c>
      <c r="F99" s="361"/>
      <c r="G99" s="306" t="s">
        <v>478</v>
      </c>
      <c r="H99" s="307" t="s">
        <v>478</v>
      </c>
      <c r="I99" s="307" t="s">
        <v>1362</v>
      </c>
      <c r="J99" s="307" t="s">
        <v>1363</v>
      </c>
      <c r="K99" s="307"/>
    </row>
    <row r="100" spans="1:11" ht="12.9" customHeight="1">
      <c r="A100" s="307">
        <v>88</v>
      </c>
      <c r="B100" s="307">
        <v>5</v>
      </c>
      <c r="D100" s="305" t="s">
        <v>408</v>
      </c>
      <c r="E100" s="307" t="s">
        <v>54</v>
      </c>
      <c r="G100" s="306" t="s">
        <v>1022</v>
      </c>
      <c r="H100" s="306" t="s">
        <v>1022</v>
      </c>
      <c r="I100" s="307" t="s">
        <v>1362</v>
      </c>
      <c r="J100" s="307" t="s">
        <v>1363</v>
      </c>
      <c r="K100" s="307"/>
    </row>
    <row r="101" spans="1:11" ht="12.9" customHeight="1">
      <c r="A101" s="307">
        <v>89</v>
      </c>
      <c r="B101" s="307">
        <v>6</v>
      </c>
      <c r="D101" s="305" t="s">
        <v>338</v>
      </c>
      <c r="E101" s="307" t="s">
        <v>54</v>
      </c>
      <c r="G101" s="306" t="s">
        <v>1023</v>
      </c>
      <c r="H101" s="306" t="s">
        <v>1023</v>
      </c>
      <c r="I101" s="307" t="s">
        <v>1362</v>
      </c>
      <c r="J101" s="307" t="s">
        <v>1363</v>
      </c>
      <c r="K101" s="307"/>
    </row>
    <row r="102" spans="1:11" ht="12.9" customHeight="1">
      <c r="A102" s="307">
        <v>90</v>
      </c>
      <c r="B102" s="307">
        <v>7</v>
      </c>
      <c r="D102" s="305" t="s">
        <v>314</v>
      </c>
      <c r="E102" s="307" t="s">
        <v>82</v>
      </c>
      <c r="G102" s="306" t="s">
        <v>1023</v>
      </c>
      <c r="H102" s="306" t="s">
        <v>1023</v>
      </c>
      <c r="I102" s="307" t="s">
        <v>1362</v>
      </c>
      <c r="J102" s="307" t="s">
        <v>1363</v>
      </c>
      <c r="K102" s="307"/>
    </row>
    <row r="103" spans="1:11" ht="12.9" customHeight="1">
      <c r="A103" s="307">
        <v>91</v>
      </c>
      <c r="B103" s="307">
        <v>8</v>
      </c>
      <c r="C103" s="307"/>
      <c r="D103" s="305" t="s">
        <v>361</v>
      </c>
      <c r="E103" s="307" t="s">
        <v>270</v>
      </c>
      <c r="F103" s="307"/>
      <c r="G103" s="306" t="s">
        <v>1410</v>
      </c>
      <c r="H103" s="307" t="s">
        <v>1410</v>
      </c>
      <c r="I103" s="307" t="s">
        <v>1362</v>
      </c>
      <c r="J103" s="307" t="s">
        <v>1363</v>
      </c>
      <c r="K103" s="307"/>
    </row>
    <row r="104" spans="1:11" ht="12.9" customHeight="1">
      <c r="B104" s="362" t="s">
        <v>484</v>
      </c>
    </row>
    <row r="105" spans="1:11" ht="12.9" customHeight="1">
      <c r="A105" s="307">
        <v>92</v>
      </c>
      <c r="B105" s="307">
        <v>1</v>
      </c>
      <c r="D105" s="305" t="s">
        <v>447</v>
      </c>
      <c r="E105" s="315" t="s">
        <v>54</v>
      </c>
      <c r="G105" s="306" t="s">
        <v>1411</v>
      </c>
      <c r="H105" s="306" t="s">
        <v>1411</v>
      </c>
      <c r="I105" s="307" t="s">
        <v>1362</v>
      </c>
      <c r="J105" s="307" t="s">
        <v>1363</v>
      </c>
      <c r="K105" s="307"/>
    </row>
    <row r="106" spans="1:11" ht="12.9" customHeight="1">
      <c r="A106" s="307">
        <v>93</v>
      </c>
      <c r="B106" s="307">
        <v>2</v>
      </c>
      <c r="D106" s="305" t="s">
        <v>334</v>
      </c>
      <c r="E106" s="315" t="s">
        <v>82</v>
      </c>
      <c r="G106" s="306" t="s">
        <v>1039</v>
      </c>
      <c r="H106" s="306" t="s">
        <v>1039</v>
      </c>
      <c r="I106" s="307" t="s">
        <v>1362</v>
      </c>
      <c r="J106" s="307" t="s">
        <v>1363</v>
      </c>
      <c r="K106" s="307"/>
    </row>
    <row r="107" spans="1:11" ht="12.9" customHeight="1">
      <c r="A107" s="307">
        <v>94</v>
      </c>
      <c r="B107" s="307">
        <v>3</v>
      </c>
      <c r="D107" s="305" t="s">
        <v>424</v>
      </c>
      <c r="E107" s="315" t="s">
        <v>82</v>
      </c>
      <c r="G107" s="306" t="s">
        <v>1039</v>
      </c>
      <c r="H107" s="306" t="s">
        <v>1039</v>
      </c>
      <c r="I107" s="307" t="s">
        <v>1362</v>
      </c>
      <c r="J107" s="307" t="s">
        <v>1363</v>
      </c>
      <c r="K107" s="307"/>
    </row>
    <row r="108" spans="1:11" ht="12.9" customHeight="1">
      <c r="A108" s="307">
        <v>95</v>
      </c>
      <c r="B108" s="307">
        <v>4</v>
      </c>
      <c r="D108" s="305" t="s">
        <v>415</v>
      </c>
      <c r="E108" s="315" t="s">
        <v>82</v>
      </c>
      <c r="G108" s="306" t="s">
        <v>1040</v>
      </c>
      <c r="H108" s="306" t="s">
        <v>1040</v>
      </c>
      <c r="I108" s="307" t="s">
        <v>1362</v>
      </c>
      <c r="J108" s="307" t="s">
        <v>1363</v>
      </c>
      <c r="K108" s="307"/>
    </row>
    <row r="109" spans="1:11" ht="12.9" customHeight="1">
      <c r="A109" s="307">
        <v>96</v>
      </c>
      <c r="B109" s="307">
        <v>5</v>
      </c>
      <c r="D109" s="305" t="s">
        <v>255</v>
      </c>
      <c r="E109" s="315" t="s">
        <v>64</v>
      </c>
      <c r="G109" s="306" t="s">
        <v>488</v>
      </c>
      <c r="H109" s="306" t="s">
        <v>488</v>
      </c>
      <c r="I109" s="307" t="s">
        <v>1362</v>
      </c>
      <c r="J109" s="307" t="s">
        <v>1363</v>
      </c>
      <c r="K109" s="307"/>
    </row>
    <row r="110" spans="1:11" ht="12.9" customHeight="1">
      <c r="A110" s="307">
        <v>97</v>
      </c>
      <c r="B110" s="307">
        <v>6</v>
      </c>
      <c r="D110" s="305" t="s">
        <v>419</v>
      </c>
      <c r="E110" s="315" t="s">
        <v>82</v>
      </c>
      <c r="G110" s="306" t="s">
        <v>1412</v>
      </c>
      <c r="H110" s="306" t="s">
        <v>1412</v>
      </c>
      <c r="I110" s="307" t="s">
        <v>1362</v>
      </c>
      <c r="J110" s="307" t="s">
        <v>1363</v>
      </c>
      <c r="K110" s="307"/>
    </row>
    <row r="111" spans="1:11" ht="12.9" customHeight="1">
      <c r="A111" s="307">
        <v>98</v>
      </c>
      <c r="B111" s="307">
        <v>7</v>
      </c>
      <c r="D111" s="305" t="s">
        <v>209</v>
      </c>
      <c r="E111" s="315" t="s">
        <v>54</v>
      </c>
      <c r="G111" s="306" t="s">
        <v>1054</v>
      </c>
      <c r="H111" s="306" t="s">
        <v>1054</v>
      </c>
      <c r="I111" s="307" t="s">
        <v>1362</v>
      </c>
      <c r="J111" s="307" t="s">
        <v>1363</v>
      </c>
      <c r="K111" s="307"/>
    </row>
    <row r="112" spans="1:11" ht="12.9" customHeight="1">
      <c r="A112" s="307">
        <v>99</v>
      </c>
      <c r="B112" s="307">
        <v>8</v>
      </c>
      <c r="D112" s="351" t="s">
        <v>224</v>
      </c>
      <c r="E112" s="315" t="s">
        <v>64</v>
      </c>
      <c r="G112" s="306" t="s">
        <v>1046</v>
      </c>
      <c r="H112" s="306" t="s">
        <v>1046</v>
      </c>
      <c r="I112" s="307" t="s">
        <v>1362</v>
      </c>
      <c r="J112" s="307" t="s">
        <v>1363</v>
      </c>
      <c r="K112" s="307"/>
    </row>
    <row r="113" spans="1:11" ht="12.9" customHeight="1">
      <c r="A113" s="307">
        <v>100</v>
      </c>
      <c r="B113" s="307">
        <v>9</v>
      </c>
      <c r="D113" s="351" t="s">
        <v>234</v>
      </c>
      <c r="E113" s="315" t="s">
        <v>54</v>
      </c>
      <c r="G113" s="306" t="s">
        <v>1046</v>
      </c>
      <c r="H113" s="306" t="s">
        <v>1046</v>
      </c>
      <c r="I113" s="307" t="s">
        <v>1362</v>
      </c>
      <c r="J113" s="307" t="s">
        <v>1363</v>
      </c>
      <c r="K113" s="307"/>
    </row>
    <row r="114" spans="1:11" ht="12.9" customHeight="1">
      <c r="A114" s="307">
        <v>101</v>
      </c>
      <c r="B114" s="307">
        <v>11</v>
      </c>
      <c r="D114" s="305" t="s">
        <v>316</v>
      </c>
      <c r="E114" s="315" t="s">
        <v>270</v>
      </c>
      <c r="G114" s="306" t="s">
        <v>495</v>
      </c>
      <c r="H114" s="306" t="s">
        <v>495</v>
      </c>
      <c r="I114" s="307" t="s">
        <v>1362</v>
      </c>
      <c r="J114" s="307" t="s">
        <v>1363</v>
      </c>
      <c r="K114" s="307"/>
    </row>
    <row r="115" spans="1:11" ht="12.9" customHeight="1">
      <c r="B115" s="362" t="s">
        <v>1056</v>
      </c>
    </row>
    <row r="116" spans="1:11" ht="12.9" customHeight="1">
      <c r="A116" s="307">
        <v>102</v>
      </c>
      <c r="B116" s="307">
        <v>1</v>
      </c>
      <c r="D116" s="305" t="s">
        <v>288</v>
      </c>
      <c r="E116" s="315" t="s">
        <v>64</v>
      </c>
      <c r="G116" s="306" t="s">
        <v>491</v>
      </c>
      <c r="H116" s="306" t="s">
        <v>491</v>
      </c>
      <c r="I116" s="307" t="s">
        <v>1362</v>
      </c>
      <c r="J116" s="307" t="s">
        <v>1363</v>
      </c>
      <c r="K116" s="307"/>
    </row>
    <row r="117" spans="1:11" ht="12.9" customHeight="1">
      <c r="A117" s="307">
        <v>103</v>
      </c>
      <c r="B117" s="307">
        <v>2</v>
      </c>
      <c r="D117" s="305" t="s">
        <v>308</v>
      </c>
      <c r="E117" s="315" t="s">
        <v>309</v>
      </c>
      <c r="G117" s="306" t="s">
        <v>491</v>
      </c>
      <c r="H117" s="306" t="s">
        <v>491</v>
      </c>
      <c r="I117" s="307" t="s">
        <v>1362</v>
      </c>
      <c r="J117" s="307" t="s">
        <v>1363</v>
      </c>
      <c r="K117" s="307"/>
    </row>
    <row r="118" spans="1:11" ht="12.9" customHeight="1">
      <c r="A118" s="307">
        <v>104</v>
      </c>
      <c r="B118" s="307">
        <v>3</v>
      </c>
      <c r="D118" s="305" t="s">
        <v>292</v>
      </c>
      <c r="E118" s="315" t="s">
        <v>54</v>
      </c>
      <c r="G118" s="306" t="s">
        <v>494</v>
      </c>
      <c r="H118" s="306" t="s">
        <v>494</v>
      </c>
      <c r="I118" s="307" t="s">
        <v>1362</v>
      </c>
      <c r="J118" s="307" t="s">
        <v>1363</v>
      </c>
      <c r="K118" s="307"/>
    </row>
    <row r="119" spans="1:11" ht="12.9" customHeight="1">
      <c r="A119" s="307">
        <v>105</v>
      </c>
      <c r="B119" s="307">
        <v>4</v>
      </c>
      <c r="D119" s="305" t="s">
        <v>284</v>
      </c>
      <c r="E119" s="313" t="s">
        <v>82</v>
      </c>
      <c r="G119" s="306" t="s">
        <v>1079</v>
      </c>
      <c r="H119" s="306" t="s">
        <v>1079</v>
      </c>
      <c r="I119" s="307" t="s">
        <v>1362</v>
      </c>
      <c r="J119" s="307" t="s">
        <v>1363</v>
      </c>
      <c r="K119" s="307"/>
    </row>
    <row r="120" spans="1:11" ht="12.9" customHeight="1">
      <c r="A120" s="307">
        <v>106</v>
      </c>
      <c r="B120" s="307">
        <v>5</v>
      </c>
      <c r="D120" s="305" t="s">
        <v>289</v>
      </c>
      <c r="E120" s="315" t="s">
        <v>64</v>
      </c>
      <c r="G120" s="334" t="s">
        <v>1061</v>
      </c>
      <c r="H120" s="334" t="s">
        <v>1061</v>
      </c>
      <c r="I120" s="307" t="s">
        <v>1362</v>
      </c>
      <c r="J120" s="307" t="s">
        <v>1363</v>
      </c>
      <c r="K120" s="307"/>
    </row>
    <row r="121" spans="1:11" ht="12.9" customHeight="1">
      <c r="A121" s="307">
        <v>107</v>
      </c>
      <c r="B121" s="307">
        <v>6</v>
      </c>
      <c r="D121" s="305" t="s">
        <v>477</v>
      </c>
      <c r="E121" s="315" t="s">
        <v>64</v>
      </c>
      <c r="G121" s="334" t="s">
        <v>1065</v>
      </c>
      <c r="H121" s="334" t="s">
        <v>1065</v>
      </c>
      <c r="I121" s="307" t="s">
        <v>1362</v>
      </c>
      <c r="J121" s="307" t="s">
        <v>1363</v>
      </c>
      <c r="K121" s="307"/>
    </row>
    <row r="122" spans="1:11" ht="12.9" customHeight="1">
      <c r="A122" s="307">
        <v>108</v>
      </c>
      <c r="B122" s="307">
        <v>7</v>
      </c>
      <c r="D122" s="305" t="s">
        <v>483</v>
      </c>
      <c r="E122" s="307" t="s">
        <v>82</v>
      </c>
      <c r="G122" s="306" t="s">
        <v>1059</v>
      </c>
      <c r="H122" s="306" t="s">
        <v>1059</v>
      </c>
      <c r="I122" s="307" t="s">
        <v>1362</v>
      </c>
      <c r="J122" s="307" t="s">
        <v>1363</v>
      </c>
      <c r="K122" s="307"/>
    </row>
    <row r="123" spans="1:11" ht="12.9" customHeight="1">
      <c r="A123" s="307">
        <v>109</v>
      </c>
      <c r="B123" s="307">
        <v>8</v>
      </c>
      <c r="D123" s="305" t="s">
        <v>428</v>
      </c>
      <c r="E123" s="315" t="s">
        <v>82</v>
      </c>
      <c r="G123" s="334" t="s">
        <v>521</v>
      </c>
      <c r="H123" s="334" t="s">
        <v>521</v>
      </c>
      <c r="I123" s="307" t="s">
        <v>1362</v>
      </c>
      <c r="J123" s="307" t="s">
        <v>1363</v>
      </c>
      <c r="K123" s="307"/>
    </row>
    <row r="124" spans="1:11" ht="12.9" customHeight="1">
      <c r="A124" s="307">
        <v>110</v>
      </c>
      <c r="B124" s="307">
        <v>9</v>
      </c>
      <c r="D124" s="305" t="s">
        <v>439</v>
      </c>
      <c r="E124" s="313" t="s">
        <v>64</v>
      </c>
      <c r="G124" s="306" t="s">
        <v>502</v>
      </c>
      <c r="H124" s="306" t="s">
        <v>502</v>
      </c>
      <c r="I124" s="307" t="s">
        <v>1362</v>
      </c>
      <c r="J124" s="307" t="s">
        <v>1363</v>
      </c>
      <c r="K124" s="307"/>
    </row>
    <row r="125" spans="1:11" ht="12.9" customHeight="1">
      <c r="A125" s="307">
        <v>111</v>
      </c>
      <c r="B125" s="307">
        <v>10</v>
      </c>
      <c r="D125" s="305" t="s">
        <v>389</v>
      </c>
      <c r="E125" s="313" t="s">
        <v>64</v>
      </c>
      <c r="G125" s="306" t="s">
        <v>509</v>
      </c>
      <c r="H125" s="306" t="s">
        <v>509</v>
      </c>
      <c r="I125" s="307" t="s">
        <v>1362</v>
      </c>
      <c r="J125" s="307" t="s">
        <v>1363</v>
      </c>
      <c r="K125" s="307"/>
    </row>
    <row r="126" spans="1:11" ht="12.9" customHeight="1">
      <c r="A126" s="307">
        <v>112</v>
      </c>
      <c r="B126" s="307">
        <v>11</v>
      </c>
      <c r="D126" s="305" t="s">
        <v>119</v>
      </c>
      <c r="E126" s="313" t="s">
        <v>64</v>
      </c>
      <c r="G126" s="306" t="s">
        <v>1068</v>
      </c>
      <c r="H126" s="306" t="s">
        <v>1068</v>
      </c>
      <c r="I126" s="307" t="s">
        <v>1362</v>
      </c>
      <c r="J126" s="307" t="s">
        <v>1363</v>
      </c>
      <c r="K126" s="307"/>
    </row>
    <row r="127" spans="1:11" ht="12.9" customHeight="1">
      <c r="A127" s="307">
        <v>113</v>
      </c>
      <c r="B127" s="307">
        <v>12</v>
      </c>
      <c r="D127" s="305" t="s">
        <v>470</v>
      </c>
      <c r="E127" s="313" t="s">
        <v>64</v>
      </c>
      <c r="G127" s="306" t="s">
        <v>499</v>
      </c>
      <c r="H127" s="306" t="s">
        <v>499</v>
      </c>
      <c r="I127" s="307" t="s">
        <v>1362</v>
      </c>
      <c r="J127" s="307" t="s">
        <v>1363</v>
      </c>
      <c r="K127" s="307"/>
    </row>
    <row r="128" spans="1:11" ht="12.9" customHeight="1">
      <c r="A128" s="307">
        <v>114</v>
      </c>
      <c r="B128" s="307">
        <v>13</v>
      </c>
      <c r="D128" s="305" t="s">
        <v>320</v>
      </c>
      <c r="E128" s="315" t="s">
        <v>270</v>
      </c>
      <c r="G128" s="306" t="s">
        <v>519</v>
      </c>
      <c r="H128" s="306" t="s">
        <v>519</v>
      </c>
      <c r="I128" s="307" t="s">
        <v>1362</v>
      </c>
      <c r="J128" s="307" t="s">
        <v>1363</v>
      </c>
      <c r="K128" s="307"/>
    </row>
    <row r="129" spans="1:11" ht="12.9" customHeight="1">
      <c r="A129" s="307">
        <v>115</v>
      </c>
      <c r="B129" s="307">
        <v>14</v>
      </c>
      <c r="D129" s="305" t="s">
        <v>356</v>
      </c>
      <c r="E129" s="315" t="s">
        <v>82</v>
      </c>
      <c r="G129" s="334" t="s">
        <v>1413</v>
      </c>
      <c r="H129" s="334" t="s">
        <v>1413</v>
      </c>
      <c r="I129" s="307" t="s">
        <v>1362</v>
      </c>
      <c r="J129" s="307" t="s">
        <v>1363</v>
      </c>
      <c r="K129" s="307"/>
    </row>
    <row r="130" spans="1:11" ht="12.9" customHeight="1">
      <c r="A130" s="307">
        <v>116</v>
      </c>
      <c r="B130" s="307">
        <v>15</v>
      </c>
      <c r="D130" s="305" t="s">
        <v>242</v>
      </c>
      <c r="E130" s="307" t="s">
        <v>82</v>
      </c>
      <c r="G130" s="306" t="s">
        <v>1413</v>
      </c>
      <c r="H130" s="306" t="s">
        <v>1413</v>
      </c>
      <c r="I130" s="307" t="s">
        <v>1362</v>
      </c>
      <c r="J130" s="307" t="s">
        <v>1363</v>
      </c>
      <c r="K130" s="307"/>
    </row>
    <row r="131" spans="1:11" ht="12.9" customHeight="1">
      <c r="A131" s="307">
        <v>117</v>
      </c>
      <c r="B131" s="307">
        <v>16</v>
      </c>
      <c r="D131" s="305" t="s">
        <v>281</v>
      </c>
      <c r="E131" s="307" t="s">
        <v>64</v>
      </c>
      <c r="G131" s="306" t="s">
        <v>1413</v>
      </c>
      <c r="H131" s="306" t="s">
        <v>1413</v>
      </c>
      <c r="I131" s="307" t="s">
        <v>1362</v>
      </c>
      <c r="J131" s="307" t="s">
        <v>1363</v>
      </c>
      <c r="K131" s="307"/>
    </row>
    <row r="132" spans="1:11" ht="12.9" customHeight="1">
      <c r="A132" s="307">
        <v>118</v>
      </c>
      <c r="B132" s="307">
        <v>17</v>
      </c>
      <c r="D132" s="305" t="s">
        <v>324</v>
      </c>
      <c r="E132" s="307" t="s">
        <v>82</v>
      </c>
      <c r="G132" s="306" t="s">
        <v>533</v>
      </c>
      <c r="H132" s="306" t="s">
        <v>533</v>
      </c>
      <c r="I132" s="307" t="s">
        <v>1362</v>
      </c>
      <c r="J132" s="307" t="s">
        <v>1363</v>
      </c>
      <c r="K132" s="307"/>
    </row>
    <row r="133" spans="1:11" ht="12.9" customHeight="1">
      <c r="A133" s="307">
        <v>119</v>
      </c>
      <c r="B133" s="307">
        <v>18</v>
      </c>
      <c r="D133" s="305" t="s">
        <v>437</v>
      </c>
      <c r="E133" s="307" t="s">
        <v>82</v>
      </c>
      <c r="G133" s="306" t="s">
        <v>533</v>
      </c>
      <c r="H133" s="306" t="s">
        <v>533</v>
      </c>
      <c r="I133" s="307" t="s">
        <v>1362</v>
      </c>
      <c r="J133" s="307" t="s">
        <v>1363</v>
      </c>
      <c r="K133" s="307"/>
    </row>
    <row r="134" spans="1:11" ht="12.9" customHeight="1">
      <c r="B134" s="362" t="s">
        <v>15</v>
      </c>
    </row>
    <row r="135" spans="1:11" ht="12.9" customHeight="1">
      <c r="A135" s="307">
        <v>120</v>
      </c>
      <c r="B135" s="307">
        <v>1</v>
      </c>
      <c r="D135" s="305" t="s">
        <v>352</v>
      </c>
      <c r="E135" s="307" t="s">
        <v>270</v>
      </c>
      <c r="G135" s="306" t="s">
        <v>543</v>
      </c>
      <c r="H135" s="307" t="s">
        <v>543</v>
      </c>
      <c r="I135" s="307" t="s">
        <v>1362</v>
      </c>
      <c r="J135" s="307" t="s">
        <v>1363</v>
      </c>
      <c r="K135" s="307"/>
    </row>
    <row r="136" spans="1:11" ht="12.9" customHeight="1">
      <c r="A136" s="307">
        <v>121</v>
      </c>
      <c r="B136" s="307">
        <v>2</v>
      </c>
      <c r="D136" s="351" t="s">
        <v>456</v>
      </c>
      <c r="E136" s="310" t="s">
        <v>309</v>
      </c>
      <c r="G136" s="358" t="s">
        <v>549</v>
      </c>
      <c r="H136" s="310" t="s">
        <v>549</v>
      </c>
      <c r="I136" s="310" t="s">
        <v>1362</v>
      </c>
      <c r="J136" s="310" t="s">
        <v>1363</v>
      </c>
      <c r="K136" s="307"/>
    </row>
    <row r="137" spans="1:11" ht="12.9" customHeight="1">
      <c r="A137" s="307">
        <v>122</v>
      </c>
      <c r="B137" s="307">
        <v>3</v>
      </c>
      <c r="C137" s="349"/>
      <c r="D137" s="305" t="s">
        <v>392</v>
      </c>
      <c r="E137" s="307" t="s">
        <v>270</v>
      </c>
      <c r="F137" s="349"/>
      <c r="G137" s="306" t="s">
        <v>561</v>
      </c>
      <c r="H137" s="307" t="s">
        <v>561</v>
      </c>
      <c r="I137" s="307" t="s">
        <v>1362</v>
      </c>
      <c r="J137" s="307" t="s">
        <v>1363</v>
      </c>
      <c r="K137" s="307"/>
    </row>
    <row r="138" spans="1:11" ht="12.9" customHeight="1">
      <c r="A138" s="307">
        <v>123</v>
      </c>
      <c r="B138" s="307">
        <v>4</v>
      </c>
      <c r="C138" s="349"/>
      <c r="D138" s="305" t="s">
        <v>493</v>
      </c>
      <c r="E138" s="307" t="s">
        <v>82</v>
      </c>
      <c r="F138" s="349"/>
      <c r="G138" s="306" t="s">
        <v>590</v>
      </c>
      <c r="H138" s="307" t="s">
        <v>590</v>
      </c>
      <c r="I138" s="307" t="s">
        <v>1362</v>
      </c>
      <c r="J138" s="307" t="s">
        <v>1363</v>
      </c>
      <c r="K138" s="349"/>
    </row>
    <row r="139" spans="1:11" ht="12.9" customHeight="1">
      <c r="A139" s="307">
        <v>124</v>
      </c>
      <c r="B139" s="307">
        <v>5</v>
      </c>
      <c r="C139" s="307"/>
      <c r="D139" s="305" t="s">
        <v>489</v>
      </c>
      <c r="E139" s="307" t="s">
        <v>82</v>
      </c>
      <c r="F139" s="307"/>
      <c r="G139" s="306" t="s">
        <v>590</v>
      </c>
      <c r="H139" s="307" t="s">
        <v>590</v>
      </c>
      <c r="I139" s="307" t="s">
        <v>1362</v>
      </c>
      <c r="J139" s="307" t="s">
        <v>1363</v>
      </c>
      <c r="K139" s="307"/>
    </row>
    <row r="140" spans="1:11" ht="12.9" customHeight="1">
      <c r="A140" s="307">
        <v>125</v>
      </c>
      <c r="B140" s="307">
        <v>6</v>
      </c>
      <c r="C140" s="307"/>
      <c r="D140" s="305" t="s">
        <v>449</v>
      </c>
      <c r="E140" s="307" t="s">
        <v>82</v>
      </c>
      <c r="F140" s="307"/>
      <c r="G140" s="306" t="s">
        <v>601</v>
      </c>
      <c r="H140" s="307" t="s">
        <v>601</v>
      </c>
      <c r="I140" s="307" t="s">
        <v>1362</v>
      </c>
      <c r="J140" s="307" t="s">
        <v>1363</v>
      </c>
      <c r="K140" s="307"/>
    </row>
    <row r="141" spans="1:11" ht="12.9" customHeight="1">
      <c r="A141" s="307">
        <v>126</v>
      </c>
      <c r="B141" s="307">
        <v>7</v>
      </c>
      <c r="C141" s="307"/>
      <c r="D141" s="305" t="s">
        <v>464</v>
      </c>
      <c r="E141" s="307" t="s">
        <v>82</v>
      </c>
      <c r="F141" s="307"/>
      <c r="G141" s="306" t="s">
        <v>1105</v>
      </c>
      <c r="H141" s="307" t="s">
        <v>1105</v>
      </c>
      <c r="I141" s="307" t="s">
        <v>1362</v>
      </c>
      <c r="J141" s="307" t="s">
        <v>1363</v>
      </c>
      <c r="K141" s="307"/>
    </row>
    <row r="142" spans="1:11" ht="12.9" customHeight="1">
      <c r="B142" s="362" t="s">
        <v>17</v>
      </c>
    </row>
    <row r="143" spans="1:11" ht="12.9" customHeight="1">
      <c r="A143" s="307">
        <v>127</v>
      </c>
      <c r="B143" s="307">
        <v>1</v>
      </c>
      <c r="D143" s="305" t="s">
        <v>434</v>
      </c>
      <c r="E143" s="307" t="s">
        <v>82</v>
      </c>
      <c r="F143" s="307"/>
      <c r="G143" s="306" t="s">
        <v>2252</v>
      </c>
      <c r="H143" s="307" t="s">
        <v>2252</v>
      </c>
      <c r="I143" s="307" t="s">
        <v>1362</v>
      </c>
      <c r="J143" s="307" t="s">
        <v>1363</v>
      </c>
      <c r="K143" s="307"/>
    </row>
    <row r="144" spans="1:11" ht="12.9" customHeight="1">
      <c r="A144" s="307">
        <v>128</v>
      </c>
      <c r="B144" s="307">
        <v>2</v>
      </c>
      <c r="C144" s="307"/>
      <c r="D144" s="305" t="s">
        <v>596</v>
      </c>
      <c r="E144" s="307" t="s">
        <v>82</v>
      </c>
      <c r="F144" s="307"/>
      <c r="G144" s="306" t="s">
        <v>2255</v>
      </c>
      <c r="H144" s="307" t="s">
        <v>2255</v>
      </c>
      <c r="I144" s="307" t="s">
        <v>1362</v>
      </c>
      <c r="J144" s="307" t="s">
        <v>1363</v>
      </c>
      <c r="K144" s="307"/>
    </row>
    <row r="145" spans="1:11" ht="12.9" customHeight="1">
      <c r="A145" s="307">
        <v>129</v>
      </c>
      <c r="B145" s="307">
        <v>3</v>
      </c>
      <c r="C145" s="307"/>
      <c r="D145" s="305" t="s">
        <v>444</v>
      </c>
      <c r="E145" s="307" t="s">
        <v>445</v>
      </c>
      <c r="F145" s="307"/>
      <c r="G145" s="306" t="s">
        <v>2260</v>
      </c>
      <c r="H145" s="307" t="s">
        <v>2260</v>
      </c>
      <c r="I145" s="307" t="s">
        <v>1362</v>
      </c>
      <c r="J145" s="307" t="s">
        <v>1363</v>
      </c>
      <c r="K145" s="307"/>
    </row>
    <row r="146" spans="1:11" ht="12.9" customHeight="1">
      <c r="A146" s="307">
        <v>130</v>
      </c>
      <c r="B146" s="307">
        <v>4</v>
      </c>
      <c r="D146" s="305" t="s">
        <v>368</v>
      </c>
      <c r="E146" s="307" t="s">
        <v>309</v>
      </c>
      <c r="F146" s="307"/>
      <c r="G146" s="306" t="s">
        <v>2272</v>
      </c>
      <c r="H146" s="307" t="s">
        <v>2272</v>
      </c>
      <c r="I146" s="307" t="s">
        <v>1362</v>
      </c>
      <c r="J146" s="307" t="s">
        <v>1363</v>
      </c>
      <c r="K146" s="307"/>
    </row>
    <row r="147" spans="1:11" ht="12.9" customHeight="1">
      <c r="A147" s="307">
        <v>131</v>
      </c>
      <c r="B147" s="307">
        <v>5</v>
      </c>
      <c r="D147" s="305" t="s">
        <v>467</v>
      </c>
      <c r="E147" s="307" t="s">
        <v>1371</v>
      </c>
      <c r="F147" s="307"/>
      <c r="G147" s="306" t="s">
        <v>2249</v>
      </c>
      <c r="H147" s="307" t="s">
        <v>2249</v>
      </c>
      <c r="I147" s="307" t="s">
        <v>1362</v>
      </c>
      <c r="J147" s="307" t="s">
        <v>1363</v>
      </c>
      <c r="K147" s="307"/>
    </row>
    <row r="148" spans="1:11" ht="12.9" customHeight="1">
      <c r="A148" s="307">
        <v>132</v>
      </c>
      <c r="B148" s="307">
        <v>6</v>
      </c>
      <c r="D148" s="305" t="s">
        <v>453</v>
      </c>
      <c r="E148" s="307" t="s">
        <v>82</v>
      </c>
      <c r="F148" s="307"/>
      <c r="G148" s="306" t="s">
        <v>2248</v>
      </c>
      <c r="H148" s="307" t="s">
        <v>2248</v>
      </c>
      <c r="I148" s="307" t="s">
        <v>1362</v>
      </c>
      <c r="J148" s="307" t="s">
        <v>1363</v>
      </c>
      <c r="K148" s="307"/>
    </row>
    <row r="149" spans="1:11" ht="12.9" customHeight="1">
      <c r="B149" s="362" t="s">
        <v>2279</v>
      </c>
    </row>
    <row r="150" spans="1:11" ht="12.9" customHeight="1">
      <c r="A150" s="307">
        <v>133</v>
      </c>
      <c r="B150" s="307">
        <v>1</v>
      </c>
      <c r="D150" s="305" t="s">
        <v>577</v>
      </c>
      <c r="E150" s="307"/>
      <c r="F150" s="307"/>
      <c r="G150" s="306" t="s">
        <v>2289</v>
      </c>
      <c r="H150" s="307" t="s">
        <v>2289</v>
      </c>
      <c r="I150" s="307" t="s">
        <v>1362</v>
      </c>
      <c r="J150" s="307" t="s">
        <v>1363</v>
      </c>
      <c r="K150" s="307"/>
    </row>
    <row r="151" spans="1:11" ht="12.9" customHeight="1">
      <c r="A151" s="307">
        <v>134</v>
      </c>
      <c r="B151" s="307">
        <v>2</v>
      </c>
      <c r="D151" s="305" t="s">
        <v>329</v>
      </c>
      <c r="E151" s="307"/>
      <c r="F151" s="307"/>
      <c r="G151" s="306" t="s">
        <v>2297</v>
      </c>
      <c r="H151" s="307" t="s">
        <v>2297</v>
      </c>
      <c r="I151" s="307" t="s">
        <v>1362</v>
      </c>
      <c r="J151" s="307" t="s">
        <v>1363</v>
      </c>
      <c r="K151" s="307"/>
    </row>
    <row r="152" spans="1:11" ht="12.9" customHeight="1">
      <c r="A152" s="307">
        <v>135</v>
      </c>
      <c r="B152" s="307">
        <v>5</v>
      </c>
      <c r="C152" s="307"/>
      <c r="D152" s="305" t="s">
        <v>240</v>
      </c>
      <c r="E152" s="307"/>
      <c r="F152" s="307"/>
      <c r="G152" s="306" t="s">
        <v>2303</v>
      </c>
      <c r="H152" s="307" t="s">
        <v>2303</v>
      </c>
      <c r="I152" s="307" t="s">
        <v>1362</v>
      </c>
      <c r="J152" s="307" t="s">
        <v>1363</v>
      </c>
      <c r="K152" s="307"/>
    </row>
    <row r="153" spans="1:11" ht="12.9" customHeight="1">
      <c r="A153" s="307">
        <v>136</v>
      </c>
      <c r="B153" s="307">
        <v>6</v>
      </c>
      <c r="D153" s="305" t="s">
        <v>413</v>
      </c>
      <c r="E153" s="307"/>
      <c r="G153" s="646" t="s">
        <v>2305</v>
      </c>
      <c r="H153" s="646" t="s">
        <v>2305</v>
      </c>
      <c r="I153" s="647" t="s">
        <v>1362</v>
      </c>
      <c r="J153" s="647" t="s">
        <v>1363</v>
      </c>
      <c r="K153" s="307"/>
    </row>
    <row r="154" spans="1:11" ht="12.9" customHeight="1">
      <c r="A154" s="307">
        <v>137</v>
      </c>
      <c r="B154" s="307">
        <v>7</v>
      </c>
      <c r="D154" s="305" t="s">
        <v>202</v>
      </c>
      <c r="E154" s="307"/>
      <c r="G154" s="646" t="s">
        <v>2309</v>
      </c>
      <c r="H154" s="646" t="s">
        <v>2309</v>
      </c>
      <c r="I154" s="647" t="s">
        <v>1362</v>
      </c>
      <c r="J154" s="647" t="s">
        <v>1363</v>
      </c>
      <c r="K154" s="307"/>
    </row>
    <row r="155" spans="1:11" ht="12.9" customHeight="1">
      <c r="A155" s="307">
        <v>138</v>
      </c>
      <c r="B155" s="307">
        <v>4</v>
      </c>
      <c r="C155" s="307"/>
      <c r="D155" s="305" t="s">
        <v>245</v>
      </c>
      <c r="E155" s="307"/>
      <c r="F155" s="307"/>
      <c r="G155" s="306" t="s">
        <v>2301</v>
      </c>
      <c r="H155" s="307" t="s">
        <v>2301</v>
      </c>
      <c r="I155" s="307" t="s">
        <v>1362</v>
      </c>
      <c r="J155" s="307" t="s">
        <v>1363</v>
      </c>
      <c r="K155" s="307"/>
    </row>
    <row r="156" spans="1:11" ht="12.9" customHeight="1">
      <c r="A156" s="307">
        <v>139</v>
      </c>
      <c r="B156" s="307">
        <v>5</v>
      </c>
      <c r="D156" s="305" t="s">
        <v>591</v>
      </c>
      <c r="E156" s="307"/>
      <c r="F156" s="307"/>
      <c r="G156" s="306" t="s">
        <v>2284</v>
      </c>
      <c r="H156" s="307" t="s">
        <v>2284</v>
      </c>
      <c r="I156" s="307" t="s">
        <v>1362</v>
      </c>
      <c r="J156" s="307" t="s">
        <v>1363</v>
      </c>
      <c r="K156" s="307"/>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2463" priority="611" stopIfTrue="1"/>
  </conditionalFormatting>
  <conditionalFormatting sqref="D1:D142 D149 D157:D1048576">
    <cfRule type="duplicateValues" dxfId="2462" priority="37"/>
  </conditionalFormatting>
  <conditionalFormatting sqref="D6">
    <cfRule type="duplicateValues" dxfId="2461" priority="290" stopIfTrue="1"/>
    <cfRule type="duplicateValues" dxfId="2460" priority="289" stopIfTrue="1"/>
    <cfRule type="duplicateValues" dxfId="2459" priority="288" stopIfTrue="1"/>
    <cfRule type="duplicateValues" dxfId="2458" priority="287" stopIfTrue="1"/>
    <cfRule type="duplicateValues" dxfId="2457" priority="286" stopIfTrue="1"/>
    <cfRule type="duplicateValues" dxfId="2456" priority="285" stopIfTrue="1"/>
    <cfRule type="duplicateValues" dxfId="2455" priority="284" stopIfTrue="1"/>
    <cfRule type="duplicateValues" dxfId="2454" priority="283" stopIfTrue="1"/>
    <cfRule type="duplicateValues" dxfId="2453" priority="282" stopIfTrue="1"/>
    <cfRule type="duplicateValues" dxfId="2452" priority="281" stopIfTrue="1"/>
    <cfRule type="duplicateValues" dxfId="2451" priority="280" stopIfTrue="1"/>
    <cfRule type="duplicateValues" dxfId="2450" priority="279" stopIfTrue="1"/>
    <cfRule type="duplicateValues" dxfId="2449" priority="278" stopIfTrue="1"/>
    <cfRule type="duplicateValues" dxfId="2448" priority="277" stopIfTrue="1"/>
    <cfRule type="duplicateValues" dxfId="2447" priority="261" stopIfTrue="1"/>
    <cfRule type="duplicateValues" dxfId="2446" priority="275" stopIfTrue="1"/>
    <cfRule type="duplicateValues" dxfId="2445" priority="274" stopIfTrue="1"/>
    <cfRule type="duplicateValues" dxfId="2444" priority="273" stopIfTrue="1"/>
    <cfRule type="duplicateValues" dxfId="2443" priority="272" stopIfTrue="1"/>
    <cfRule type="duplicateValues" dxfId="2442" priority="271" stopIfTrue="1"/>
    <cfRule type="duplicateValues" dxfId="2441" priority="270" stopIfTrue="1"/>
    <cfRule type="duplicateValues" dxfId="2440" priority="269" stopIfTrue="1"/>
    <cfRule type="duplicateValues" dxfId="2439" priority="268" stopIfTrue="1"/>
    <cfRule type="duplicateValues" dxfId="2438" priority="267" stopIfTrue="1"/>
    <cfRule type="duplicateValues" dxfId="2437" priority="266" stopIfTrue="1"/>
    <cfRule type="duplicateValues" dxfId="2436" priority="265" stopIfTrue="1"/>
    <cfRule type="duplicateValues" dxfId="2435" priority="263" stopIfTrue="1"/>
    <cfRule type="duplicateValues" dxfId="2434" priority="262" stopIfTrue="1"/>
    <cfRule type="duplicateValues" dxfId="2433" priority="264" stopIfTrue="1"/>
    <cfRule type="duplicateValues" dxfId="2432" priority="260" stopIfTrue="1"/>
    <cfRule type="duplicateValues" dxfId="2431" priority="259" stopIfTrue="1"/>
    <cfRule type="duplicateValues" dxfId="2430" priority="258" stopIfTrue="1"/>
    <cfRule type="duplicateValues" dxfId="2429" priority="257" stopIfTrue="1"/>
    <cfRule type="duplicateValues" dxfId="2428" priority="256" stopIfTrue="1"/>
    <cfRule type="duplicateValues" dxfId="2427" priority="255" stopIfTrue="1"/>
    <cfRule type="duplicateValues" dxfId="2426" priority="254" stopIfTrue="1"/>
    <cfRule type="duplicateValues" dxfId="2425" priority="253" stopIfTrue="1"/>
    <cfRule type="duplicateValues" dxfId="2424" priority="252" stopIfTrue="1"/>
    <cfRule type="duplicateValues" dxfId="2423" priority="251" stopIfTrue="1"/>
    <cfRule type="duplicateValues" dxfId="2422" priority="250" stopIfTrue="1"/>
    <cfRule type="duplicateValues" dxfId="2421" priority="249" stopIfTrue="1"/>
    <cfRule type="duplicateValues" dxfId="2420" priority="248" stopIfTrue="1"/>
    <cfRule type="duplicateValues" dxfId="2419" priority="247" stopIfTrue="1"/>
    <cfRule type="duplicateValues" dxfId="2418" priority="246" stopIfTrue="1"/>
    <cfRule type="duplicateValues" dxfId="2417" priority="245" stopIfTrue="1"/>
    <cfRule type="duplicateValues" dxfId="2416" priority="244" stopIfTrue="1"/>
    <cfRule type="duplicateValues" dxfId="2415" priority="243" stopIfTrue="1"/>
    <cfRule type="duplicateValues" dxfId="2414" priority="242" stopIfTrue="1"/>
    <cfRule type="duplicateValues" dxfId="2413" priority="241" stopIfTrue="1"/>
    <cfRule type="duplicateValues" dxfId="2412" priority="276" stopIfTrue="1"/>
  </conditionalFormatting>
  <conditionalFormatting sqref="D6:D31 D37">
    <cfRule type="duplicateValues" dxfId="2411" priority="154"/>
  </conditionalFormatting>
  <conditionalFormatting sqref="D6:D35 D37">
    <cfRule type="duplicateValues" dxfId="2410" priority="145"/>
  </conditionalFormatting>
  <conditionalFormatting sqref="D7">
    <cfRule type="duplicateValues" dxfId="2409" priority="240" stopIfTrue="1"/>
    <cfRule type="duplicateValues" dxfId="2408" priority="239" stopIfTrue="1"/>
    <cfRule type="duplicateValues" dxfId="2407" priority="238" stopIfTrue="1"/>
    <cfRule type="duplicateValues" dxfId="2406" priority="237" stopIfTrue="1"/>
    <cfRule type="duplicateValues" dxfId="2405" priority="236" stopIfTrue="1"/>
    <cfRule type="duplicateValues" dxfId="2404" priority="235" stopIfTrue="1"/>
  </conditionalFormatting>
  <conditionalFormatting sqref="D8 D1:D6 D37 D42:D45 D64 D98:D99 D104 D115 D134 D140:D142 D149 D157:D65168">
    <cfRule type="duplicateValues" dxfId="2403" priority="510" stopIfTrue="1"/>
  </conditionalFormatting>
  <conditionalFormatting sqref="D8 D1:D6 D37 D42:D45 D64 D98:D99 D104 D115 D134 D140:D142 D149 D157:D65169">
    <cfRule type="duplicateValues" dxfId="2402" priority="509" stopIfTrue="1"/>
  </conditionalFormatting>
  <conditionalFormatting sqref="D9:D10">
    <cfRule type="duplicateValues" dxfId="2401" priority="234" stopIfTrue="1"/>
    <cfRule type="duplicateValues" dxfId="2400" priority="233" stopIfTrue="1"/>
  </conditionalFormatting>
  <conditionalFormatting sqref="D11">
    <cfRule type="duplicateValues" dxfId="2399" priority="232" stopIfTrue="1"/>
    <cfRule type="duplicateValues" dxfId="2398" priority="231" stopIfTrue="1"/>
  </conditionalFormatting>
  <conditionalFormatting sqref="D12">
    <cfRule type="duplicateValues" dxfId="2397" priority="230" stopIfTrue="1"/>
    <cfRule type="duplicateValues" dxfId="2396" priority="229" stopIfTrue="1"/>
  </conditionalFormatting>
  <conditionalFormatting sqref="D13">
    <cfRule type="duplicateValues" dxfId="2395" priority="228" stopIfTrue="1"/>
    <cfRule type="duplicateValues" dxfId="2394" priority="227" stopIfTrue="1"/>
  </conditionalFormatting>
  <conditionalFormatting sqref="D14:D15">
    <cfRule type="duplicateValues" dxfId="2393" priority="226" stopIfTrue="1"/>
    <cfRule type="duplicateValues" dxfId="2392" priority="225" stopIfTrue="1"/>
  </conditionalFormatting>
  <conditionalFormatting sqref="D16">
    <cfRule type="duplicateValues" dxfId="2391" priority="224" stopIfTrue="1"/>
    <cfRule type="duplicateValues" dxfId="2390" priority="223" stopIfTrue="1"/>
  </conditionalFormatting>
  <conditionalFormatting sqref="D17">
    <cfRule type="duplicateValues" dxfId="2389" priority="222" stopIfTrue="1"/>
    <cfRule type="duplicateValues" dxfId="2388" priority="221" stopIfTrue="1"/>
  </conditionalFormatting>
  <conditionalFormatting sqref="D18">
    <cfRule type="duplicateValues" dxfId="2387" priority="220" stopIfTrue="1"/>
    <cfRule type="duplicateValues" dxfId="2386" priority="219" stopIfTrue="1"/>
  </conditionalFormatting>
  <conditionalFormatting sqref="D19">
    <cfRule type="duplicateValues" dxfId="2385" priority="218" stopIfTrue="1"/>
    <cfRule type="duplicateValues" dxfId="2384" priority="217" stopIfTrue="1"/>
  </conditionalFormatting>
  <conditionalFormatting sqref="D20">
    <cfRule type="duplicateValues" dxfId="2383" priority="216" stopIfTrue="1"/>
    <cfRule type="duplicateValues" dxfId="2382" priority="215" stopIfTrue="1"/>
  </conditionalFormatting>
  <conditionalFormatting sqref="D21">
    <cfRule type="duplicateValues" dxfId="2381" priority="214" stopIfTrue="1"/>
    <cfRule type="duplicateValues" dxfId="2380" priority="213" stopIfTrue="1"/>
  </conditionalFormatting>
  <conditionalFormatting sqref="D22">
    <cfRule type="duplicateValues" dxfId="2379" priority="212" stopIfTrue="1"/>
    <cfRule type="duplicateValues" dxfId="2378" priority="211" stopIfTrue="1"/>
  </conditionalFormatting>
  <conditionalFormatting sqref="D23">
    <cfRule type="duplicateValues" dxfId="2377" priority="210" stopIfTrue="1"/>
    <cfRule type="duplicateValues" dxfId="2376" priority="209" stopIfTrue="1"/>
  </conditionalFormatting>
  <conditionalFormatting sqref="D24">
    <cfRule type="duplicateValues" dxfId="2375" priority="208" stopIfTrue="1"/>
    <cfRule type="duplicateValues" dxfId="2374" priority="207" stopIfTrue="1"/>
  </conditionalFormatting>
  <conditionalFormatting sqref="D25">
    <cfRule type="duplicateValues" dxfId="2373" priority="206" stopIfTrue="1"/>
    <cfRule type="duplicateValues" dxfId="2372" priority="205" stopIfTrue="1"/>
  </conditionalFormatting>
  <conditionalFormatting sqref="D26">
    <cfRule type="duplicateValues" dxfId="2371" priority="204" stopIfTrue="1"/>
    <cfRule type="duplicateValues" dxfId="2370" priority="203" stopIfTrue="1"/>
  </conditionalFormatting>
  <conditionalFormatting sqref="D27">
    <cfRule type="duplicateValues" dxfId="2369" priority="201" stopIfTrue="1"/>
    <cfRule type="duplicateValues" dxfId="2368" priority="202" stopIfTrue="1"/>
  </conditionalFormatting>
  <conditionalFormatting sqref="D28">
    <cfRule type="duplicateValues" dxfId="2367" priority="200" stopIfTrue="1"/>
    <cfRule type="duplicateValues" dxfId="2366" priority="199" stopIfTrue="1"/>
  </conditionalFormatting>
  <conditionalFormatting sqref="D29">
    <cfRule type="duplicateValues" dxfId="2365" priority="198" stopIfTrue="1"/>
    <cfRule type="duplicateValues" dxfId="2364" priority="197" stopIfTrue="1"/>
  </conditionalFormatting>
  <conditionalFormatting sqref="D30">
    <cfRule type="duplicateValues" dxfId="2363" priority="196" stopIfTrue="1"/>
    <cfRule type="duplicateValues" dxfId="2362" priority="195" stopIfTrue="1"/>
  </conditionalFormatting>
  <conditionalFormatting sqref="D31">
    <cfRule type="duplicateValues" dxfId="2361" priority="194" stopIfTrue="1"/>
    <cfRule type="duplicateValues" dxfId="2360" priority="193" stopIfTrue="1"/>
  </conditionalFormatting>
  <conditionalFormatting sqref="D32">
    <cfRule type="duplicateValues" dxfId="2359" priority="153" stopIfTrue="1"/>
    <cfRule type="duplicateValues" dxfId="2358" priority="152" stopIfTrue="1"/>
  </conditionalFormatting>
  <conditionalFormatting sqref="D33">
    <cfRule type="duplicateValues" dxfId="2357" priority="151" stopIfTrue="1"/>
    <cfRule type="duplicateValues" dxfId="2356" priority="150" stopIfTrue="1"/>
  </conditionalFormatting>
  <conditionalFormatting sqref="D34">
    <cfRule type="duplicateValues" dxfId="2355" priority="149" stopIfTrue="1"/>
    <cfRule type="duplicateValues" dxfId="2354" priority="148" stopIfTrue="1"/>
  </conditionalFormatting>
  <conditionalFormatting sqref="D35">
    <cfRule type="duplicateValues" dxfId="2353" priority="146" stopIfTrue="1"/>
    <cfRule type="duplicateValues" dxfId="2352" priority="147" stopIfTrue="1"/>
  </conditionalFormatting>
  <conditionalFormatting sqref="D36">
    <cfRule type="duplicateValues" dxfId="2351" priority="144" stopIfTrue="1"/>
    <cfRule type="duplicateValues" dxfId="2350" priority="143" stopIfTrue="1"/>
  </conditionalFormatting>
  <conditionalFormatting sqref="D38">
    <cfRule type="duplicateValues" dxfId="2349" priority="142" stopIfTrue="1"/>
    <cfRule type="duplicateValues" dxfId="2348" priority="141" stopIfTrue="1"/>
  </conditionalFormatting>
  <conditionalFormatting sqref="D39">
    <cfRule type="duplicateValues" dxfId="2347" priority="140" stopIfTrue="1"/>
    <cfRule type="duplicateValues" dxfId="2346" priority="139" stopIfTrue="1"/>
  </conditionalFormatting>
  <conditionalFormatting sqref="D40">
    <cfRule type="duplicateValues" dxfId="2345" priority="138" stopIfTrue="1"/>
    <cfRule type="duplicateValues" dxfId="2344" priority="137" stopIfTrue="1"/>
  </conditionalFormatting>
  <conditionalFormatting sqref="D41">
    <cfRule type="duplicateValues" dxfId="2343" priority="135" stopIfTrue="1"/>
    <cfRule type="duplicateValues" dxfId="2342" priority="136" stopIfTrue="1"/>
  </conditionalFormatting>
  <conditionalFormatting sqref="D46">
    <cfRule type="duplicateValues" dxfId="2341" priority="130" stopIfTrue="1"/>
    <cfRule type="duplicateValues" dxfId="2340" priority="129" stopIfTrue="1"/>
  </conditionalFormatting>
  <conditionalFormatting sqref="D47:D48">
    <cfRule type="duplicateValues" dxfId="2339" priority="128" stopIfTrue="1"/>
    <cfRule type="duplicateValues" dxfId="2338" priority="127" stopIfTrue="1"/>
  </conditionalFormatting>
  <conditionalFormatting sqref="D49">
    <cfRule type="duplicateValues" dxfId="2337" priority="122" stopIfTrue="1"/>
    <cfRule type="duplicateValues" dxfId="2336" priority="121" stopIfTrue="1"/>
  </conditionalFormatting>
  <conditionalFormatting sqref="D50">
    <cfRule type="duplicateValues" dxfId="2335" priority="120" stopIfTrue="1"/>
    <cfRule type="duplicateValues" dxfId="2334" priority="119" stopIfTrue="1"/>
  </conditionalFormatting>
  <conditionalFormatting sqref="D51">
    <cfRule type="duplicateValues" dxfId="2333" priority="118" stopIfTrue="1"/>
    <cfRule type="duplicateValues" dxfId="2332" priority="117" stopIfTrue="1"/>
  </conditionalFormatting>
  <conditionalFormatting sqref="D52">
    <cfRule type="duplicateValues" dxfId="2331" priority="116" stopIfTrue="1"/>
    <cfRule type="duplicateValues" dxfId="2330" priority="115" stopIfTrue="1"/>
  </conditionalFormatting>
  <conditionalFormatting sqref="D53">
    <cfRule type="duplicateValues" dxfId="2329" priority="114" stopIfTrue="1"/>
    <cfRule type="duplicateValues" dxfId="2328" priority="113" stopIfTrue="1"/>
  </conditionalFormatting>
  <conditionalFormatting sqref="D54">
    <cfRule type="duplicateValues" dxfId="2327" priority="112" stopIfTrue="1"/>
    <cfRule type="duplicateValues" dxfId="2326" priority="111" stopIfTrue="1"/>
  </conditionalFormatting>
  <conditionalFormatting sqref="D55">
    <cfRule type="duplicateValues" dxfId="2325" priority="110" stopIfTrue="1"/>
    <cfRule type="duplicateValues" dxfId="2324" priority="109" stopIfTrue="1"/>
  </conditionalFormatting>
  <conditionalFormatting sqref="D56">
    <cfRule type="duplicateValues" dxfId="2323" priority="108" stopIfTrue="1"/>
    <cfRule type="duplicateValues" dxfId="2322" priority="107" stopIfTrue="1"/>
  </conditionalFormatting>
  <conditionalFormatting sqref="D57">
    <cfRule type="duplicateValues" dxfId="2321" priority="106" stopIfTrue="1"/>
    <cfRule type="duplicateValues" dxfId="2320" priority="105" stopIfTrue="1"/>
  </conditionalFormatting>
  <conditionalFormatting sqref="D58">
    <cfRule type="duplicateValues" dxfId="2319" priority="104" stopIfTrue="1"/>
    <cfRule type="duplicateValues" dxfId="2318" priority="103" stopIfTrue="1"/>
  </conditionalFormatting>
  <conditionalFormatting sqref="D59">
    <cfRule type="duplicateValues" dxfId="2317" priority="102" stopIfTrue="1"/>
    <cfRule type="duplicateValues" dxfId="2316" priority="101" stopIfTrue="1"/>
  </conditionalFormatting>
  <conditionalFormatting sqref="D60">
    <cfRule type="duplicateValues" dxfId="2315" priority="100" stopIfTrue="1"/>
    <cfRule type="duplicateValues" dxfId="2314" priority="99" stopIfTrue="1"/>
  </conditionalFormatting>
  <conditionalFormatting sqref="D61">
    <cfRule type="duplicateValues" dxfId="2313" priority="98" stopIfTrue="1"/>
    <cfRule type="duplicateValues" dxfId="2312" priority="97" stopIfTrue="1"/>
  </conditionalFormatting>
  <conditionalFormatting sqref="D62">
    <cfRule type="duplicateValues" dxfId="2311" priority="96" stopIfTrue="1"/>
    <cfRule type="duplicateValues" dxfId="2310" priority="95" stopIfTrue="1"/>
  </conditionalFormatting>
  <conditionalFormatting sqref="D63">
    <cfRule type="duplicateValues" dxfId="2309" priority="94" stopIfTrue="1"/>
    <cfRule type="duplicateValues" dxfId="2308" priority="93" stopIfTrue="1"/>
  </conditionalFormatting>
  <conditionalFormatting sqref="D65">
    <cfRule type="duplicateValues" dxfId="2307" priority="92" stopIfTrue="1"/>
    <cfRule type="duplicateValues" dxfId="2306" priority="91" stopIfTrue="1"/>
  </conditionalFormatting>
  <conditionalFormatting sqref="D66">
    <cfRule type="duplicateValues" dxfId="2305" priority="90" stopIfTrue="1"/>
    <cfRule type="duplicateValues" dxfId="2304" priority="89" stopIfTrue="1"/>
  </conditionalFormatting>
  <conditionalFormatting sqref="D67">
    <cfRule type="duplicateValues" dxfId="2303" priority="88" stopIfTrue="1"/>
    <cfRule type="duplicateValues" dxfId="2302" priority="87" stopIfTrue="1"/>
  </conditionalFormatting>
  <conditionalFormatting sqref="D68">
    <cfRule type="duplicateValues" dxfId="2301" priority="86" stopIfTrue="1"/>
    <cfRule type="duplicateValues" dxfId="2300" priority="85" stopIfTrue="1"/>
  </conditionalFormatting>
  <conditionalFormatting sqref="D69">
    <cfRule type="duplicateValues" dxfId="2299" priority="84" stopIfTrue="1"/>
    <cfRule type="duplicateValues" dxfId="2298" priority="83" stopIfTrue="1"/>
  </conditionalFormatting>
  <conditionalFormatting sqref="D70">
    <cfRule type="duplicateValues" dxfId="2297" priority="82" stopIfTrue="1"/>
    <cfRule type="duplicateValues" dxfId="2296" priority="81" stopIfTrue="1"/>
  </conditionalFormatting>
  <conditionalFormatting sqref="D71">
    <cfRule type="duplicateValues" dxfId="2295" priority="80" stopIfTrue="1"/>
    <cfRule type="duplicateValues" dxfId="2294" priority="79" stopIfTrue="1"/>
  </conditionalFormatting>
  <conditionalFormatting sqref="D72">
    <cfRule type="duplicateValues" dxfId="2293" priority="78" stopIfTrue="1"/>
    <cfRule type="duplicateValues" dxfId="2292" priority="77" stopIfTrue="1"/>
  </conditionalFormatting>
  <conditionalFormatting sqref="D73">
    <cfRule type="duplicateValues" dxfId="2291" priority="76" stopIfTrue="1"/>
    <cfRule type="duplicateValues" dxfId="2290" priority="75" stopIfTrue="1"/>
  </conditionalFormatting>
  <conditionalFormatting sqref="D74">
    <cfRule type="duplicateValues" dxfId="2289" priority="74" stopIfTrue="1"/>
    <cfRule type="duplicateValues" dxfId="2288" priority="73" stopIfTrue="1"/>
  </conditionalFormatting>
  <conditionalFormatting sqref="D75">
    <cfRule type="duplicateValues" dxfId="2287" priority="71" stopIfTrue="1"/>
    <cfRule type="duplicateValues" dxfId="2286" priority="72" stopIfTrue="1"/>
  </conditionalFormatting>
  <conditionalFormatting sqref="D76">
    <cfRule type="duplicateValues" dxfId="2285" priority="70" stopIfTrue="1"/>
    <cfRule type="duplicateValues" dxfId="2284" priority="69" stopIfTrue="1"/>
  </conditionalFormatting>
  <conditionalFormatting sqref="D77">
    <cfRule type="duplicateValues" dxfId="2283" priority="68" stopIfTrue="1"/>
    <cfRule type="duplicateValues" dxfId="2282" priority="67" stopIfTrue="1"/>
  </conditionalFormatting>
  <conditionalFormatting sqref="D78">
    <cfRule type="duplicateValues" dxfId="2281" priority="66" stopIfTrue="1"/>
    <cfRule type="duplicateValues" dxfId="2280" priority="65" stopIfTrue="1"/>
  </conditionalFormatting>
  <conditionalFormatting sqref="D80">
    <cfRule type="duplicateValues" dxfId="2279" priority="64" stopIfTrue="1"/>
    <cfRule type="duplicateValues" dxfId="2278" priority="63" stopIfTrue="1"/>
  </conditionalFormatting>
  <conditionalFormatting sqref="D81">
    <cfRule type="duplicateValues" dxfId="2277" priority="62" stopIfTrue="1"/>
    <cfRule type="duplicateValues" dxfId="2276" priority="61" stopIfTrue="1"/>
  </conditionalFormatting>
  <conditionalFormatting sqref="D82">
    <cfRule type="duplicateValues" dxfId="2275" priority="60" stopIfTrue="1"/>
    <cfRule type="duplicateValues" dxfId="2274" priority="59" stopIfTrue="1"/>
  </conditionalFormatting>
  <conditionalFormatting sqref="D83">
    <cfRule type="duplicateValues" dxfId="2273" priority="58" stopIfTrue="1"/>
    <cfRule type="duplicateValues" dxfId="2272" priority="57" stopIfTrue="1"/>
  </conditionalFormatting>
  <conditionalFormatting sqref="D84:D85">
    <cfRule type="duplicateValues" dxfId="2271" priority="56" stopIfTrue="1"/>
    <cfRule type="duplicateValues" dxfId="2270" priority="55" stopIfTrue="1"/>
  </conditionalFormatting>
  <conditionalFormatting sqref="D86">
    <cfRule type="duplicateValues" dxfId="2269" priority="54" stopIfTrue="1"/>
    <cfRule type="duplicateValues" dxfId="2268" priority="53" stopIfTrue="1"/>
  </conditionalFormatting>
  <conditionalFormatting sqref="D87">
    <cfRule type="duplicateValues" dxfId="2267" priority="52" stopIfTrue="1"/>
    <cfRule type="duplicateValues" dxfId="2266" priority="51" stopIfTrue="1"/>
  </conditionalFormatting>
  <conditionalFormatting sqref="D97">
    <cfRule type="duplicateValues" dxfId="2265" priority="50" stopIfTrue="1"/>
    <cfRule type="duplicateValues" dxfId="2264" priority="49" stopIfTrue="1"/>
  </conditionalFormatting>
  <conditionalFormatting sqref="D103">
    <cfRule type="duplicateValues" dxfId="2263" priority="46"/>
    <cfRule type="duplicateValues" dxfId="2262" priority="45" stopIfTrue="1"/>
    <cfRule type="duplicateValues" dxfId="2261" priority="44" stopIfTrue="1"/>
  </conditionalFormatting>
  <conditionalFormatting sqref="D143">
    <cfRule type="duplicateValues" dxfId="2260" priority="36" stopIfTrue="1"/>
    <cfRule type="duplicateValues" dxfId="2259" priority="35" stopIfTrue="1"/>
    <cfRule type="duplicateValues" dxfId="2258" priority="34"/>
  </conditionalFormatting>
  <conditionalFormatting sqref="D144">
    <cfRule type="duplicateValues" dxfId="2257" priority="33" stopIfTrue="1"/>
    <cfRule type="duplicateValues" dxfId="2256" priority="32" stopIfTrue="1"/>
    <cfRule type="duplicateValues" dxfId="2255" priority="31"/>
  </conditionalFormatting>
  <conditionalFormatting sqref="D145">
    <cfRule type="duplicateValues" dxfId="2254" priority="29" stopIfTrue="1"/>
    <cfRule type="duplicateValues" dxfId="2253" priority="28"/>
    <cfRule type="duplicateValues" dxfId="2252" priority="30" stopIfTrue="1"/>
  </conditionalFormatting>
  <conditionalFormatting sqref="D146">
    <cfRule type="duplicateValues" dxfId="2251" priority="25"/>
    <cfRule type="duplicateValues" dxfId="2250" priority="27" stopIfTrue="1"/>
    <cfRule type="duplicateValues" dxfId="2249" priority="26" stopIfTrue="1"/>
  </conditionalFormatting>
  <conditionalFormatting sqref="D147">
    <cfRule type="duplicateValues" dxfId="2248" priority="22"/>
    <cfRule type="duplicateValues" dxfId="2247" priority="24" stopIfTrue="1"/>
    <cfRule type="duplicateValues" dxfId="2246" priority="23" stopIfTrue="1"/>
  </conditionalFormatting>
  <conditionalFormatting sqref="D148">
    <cfRule type="duplicateValues" dxfId="2245" priority="21" stopIfTrue="1"/>
    <cfRule type="duplicateValues" dxfId="2244" priority="20" stopIfTrue="1"/>
    <cfRule type="duplicateValues" dxfId="2243" priority="19"/>
  </conditionalFormatting>
  <conditionalFormatting sqref="D150:D151">
    <cfRule type="duplicateValues" dxfId="2242" priority="18" stopIfTrue="1"/>
    <cfRule type="duplicateValues" dxfId="2241" priority="17" stopIfTrue="1"/>
    <cfRule type="duplicateValues" dxfId="2240" priority="16"/>
  </conditionalFormatting>
  <conditionalFormatting sqref="D152">
    <cfRule type="duplicateValues" dxfId="2239" priority="15" stopIfTrue="1"/>
    <cfRule type="duplicateValues" dxfId="2238" priority="14" stopIfTrue="1"/>
    <cfRule type="duplicateValues" dxfId="2237" priority="13"/>
  </conditionalFormatting>
  <conditionalFormatting sqref="D153">
    <cfRule type="duplicateValues" dxfId="2236" priority="12" stopIfTrue="1"/>
    <cfRule type="duplicateValues" dxfId="2235" priority="10"/>
    <cfRule type="duplicateValues" dxfId="2234" priority="11" stopIfTrue="1"/>
  </conditionalFormatting>
  <conditionalFormatting sqref="D154">
    <cfRule type="duplicateValues" dxfId="2233" priority="9" stopIfTrue="1"/>
    <cfRule type="duplicateValues" dxfId="2232" priority="8" stopIfTrue="1"/>
    <cfRule type="duplicateValues" dxfId="2231" priority="7"/>
  </conditionalFormatting>
  <conditionalFormatting sqref="D155">
    <cfRule type="duplicateValues" dxfId="2230" priority="6" stopIfTrue="1"/>
    <cfRule type="duplicateValues" dxfId="2229" priority="4"/>
    <cfRule type="duplicateValues" dxfId="2228" priority="5" stopIfTrue="1"/>
  </conditionalFormatting>
  <conditionalFormatting sqref="D156">
    <cfRule type="duplicateValues" dxfId="2227" priority="3" stopIfTrue="1"/>
    <cfRule type="duplicateValues" dxfId="2226" priority="2" stopIfTrue="1"/>
    <cfRule type="duplicateValues" dxfId="2225"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303"/>
  <sheetViews>
    <sheetView topLeftCell="A286" workbookViewId="0">
      <selection activeCell="I305" sqref="I305"/>
    </sheetView>
  </sheetViews>
  <sheetFormatPr defaultColWidth="7.88671875" defaultRowHeight="12.9" customHeight="1"/>
  <cols>
    <col min="1" max="1" width="5.109375" style="333" customWidth="1"/>
    <col min="2" max="2" width="8.109375" style="333" customWidth="1"/>
    <col min="3" max="3" width="5.33203125" style="333" hidden="1" customWidth="1"/>
    <col min="4" max="4" width="8.44140625" style="333" customWidth="1"/>
    <col min="5" max="5" width="6.88671875" style="333" customWidth="1"/>
    <col min="6" max="6" width="10" style="333" hidden="1" customWidth="1"/>
    <col min="7" max="7" width="10.109375" style="334" customWidth="1"/>
    <col min="8" max="8" width="11" style="335" customWidth="1"/>
    <col min="9" max="9" width="13" style="335" customWidth="1"/>
    <col min="10" max="10" width="15.44140625" style="333" customWidth="1"/>
    <col min="11" max="11" width="29.109375" style="333" customWidth="1"/>
    <col min="12" max="184" width="7.88671875" style="333"/>
    <col min="185" max="186" width="5.109375" style="333" customWidth="1"/>
    <col min="187" max="187" width="5.33203125" style="333" customWidth="1"/>
    <col min="188" max="188" width="6.5546875" style="333" customWidth="1"/>
    <col min="189" max="189" width="8.6640625" style="333" customWidth="1"/>
    <col min="190" max="190" width="12.33203125" style="333" customWidth="1"/>
    <col min="191" max="191" width="10.5546875" style="333" customWidth="1"/>
    <col min="192" max="192" width="9.88671875" style="333" customWidth="1"/>
    <col min="193" max="193" width="9.5546875" style="333" customWidth="1"/>
    <col min="194" max="199" width="8.109375" style="333" customWidth="1"/>
    <col min="200" max="200" width="9.33203125" style="333" customWidth="1"/>
    <col min="201" max="201" width="8" style="333" customWidth="1"/>
    <col min="202" max="202" width="8.109375" style="333" customWidth="1"/>
    <col min="203" max="203" width="7.44140625" style="333" customWidth="1"/>
    <col min="204" max="204" width="7.6640625" style="333" customWidth="1"/>
    <col min="205" max="212" width="7.88671875" style="333" hidden="1" customWidth="1"/>
    <col min="213" max="213" width="9.109375" style="333" customWidth="1"/>
    <col min="214" max="214" width="8.6640625" style="333" customWidth="1"/>
    <col min="215" max="215" width="10.6640625" style="333" customWidth="1"/>
    <col min="216" max="216" width="25.44140625" style="333" customWidth="1"/>
    <col min="217" max="217" width="14.33203125" style="333" customWidth="1"/>
    <col min="218" max="218" width="4.5546875" style="333" customWidth="1"/>
    <col min="219" max="219" width="9.88671875" style="333" customWidth="1"/>
    <col min="220" max="220" width="9.5546875" style="333" customWidth="1"/>
    <col min="221" max="440" width="7.88671875" style="333"/>
    <col min="441" max="442" width="5.109375" style="333" customWidth="1"/>
    <col min="443" max="443" width="5.33203125" style="333" customWidth="1"/>
    <col min="444" max="444" width="6.5546875" style="333" customWidth="1"/>
    <col min="445" max="445" width="8.6640625" style="333" customWidth="1"/>
    <col min="446" max="446" width="12.33203125" style="333" customWidth="1"/>
    <col min="447" max="447" width="10.5546875" style="333" customWidth="1"/>
    <col min="448" max="448" width="9.88671875" style="333" customWidth="1"/>
    <col min="449" max="449" width="9.5546875" style="333" customWidth="1"/>
    <col min="450" max="455" width="8.109375" style="333" customWidth="1"/>
    <col min="456" max="456" width="9.33203125" style="333" customWidth="1"/>
    <col min="457" max="457" width="8" style="333" customWidth="1"/>
    <col min="458" max="458" width="8.109375" style="333" customWidth="1"/>
    <col min="459" max="459" width="7.44140625" style="333" customWidth="1"/>
    <col min="460" max="460" width="7.6640625" style="333" customWidth="1"/>
    <col min="461" max="468" width="7.88671875" style="333" hidden="1" customWidth="1"/>
    <col min="469" max="469" width="9.109375" style="333" customWidth="1"/>
    <col min="470" max="470" width="8.6640625" style="333" customWidth="1"/>
    <col min="471" max="471" width="10.6640625" style="333" customWidth="1"/>
    <col min="472" max="472" width="25.44140625" style="333" customWidth="1"/>
    <col min="473" max="473" width="14.33203125" style="333" customWidth="1"/>
    <col min="474" max="474" width="4.5546875" style="333" customWidth="1"/>
    <col min="475" max="475" width="9.88671875" style="333" customWidth="1"/>
    <col min="476" max="476" width="9.5546875" style="333" customWidth="1"/>
    <col min="477" max="696" width="7.88671875" style="333"/>
    <col min="697" max="698" width="5.109375" style="333" customWidth="1"/>
    <col min="699" max="699" width="5.33203125" style="333" customWidth="1"/>
    <col min="700" max="700" width="6.5546875" style="333" customWidth="1"/>
    <col min="701" max="701" width="8.6640625" style="333" customWidth="1"/>
    <col min="702" max="702" width="12.33203125" style="333" customWidth="1"/>
    <col min="703" max="703" width="10.5546875" style="333" customWidth="1"/>
    <col min="704" max="704" width="9.88671875" style="333" customWidth="1"/>
    <col min="705" max="705" width="9.5546875" style="333" customWidth="1"/>
    <col min="706" max="711" width="8.109375" style="333" customWidth="1"/>
    <col min="712" max="712" width="9.33203125" style="333" customWidth="1"/>
    <col min="713" max="713" width="8" style="333" customWidth="1"/>
    <col min="714" max="714" width="8.109375" style="333" customWidth="1"/>
    <col min="715" max="715" width="7.44140625" style="333" customWidth="1"/>
    <col min="716" max="716" width="7.6640625" style="333" customWidth="1"/>
    <col min="717" max="724" width="7.88671875" style="333" hidden="1" customWidth="1"/>
    <col min="725" max="725" width="9.109375" style="333" customWidth="1"/>
    <col min="726" max="726" width="8.6640625" style="333" customWidth="1"/>
    <col min="727" max="727" width="10.6640625" style="333" customWidth="1"/>
    <col min="728" max="728" width="25.44140625" style="333" customWidth="1"/>
    <col min="729" max="729" width="14.33203125" style="333" customWidth="1"/>
    <col min="730" max="730" width="4.5546875" style="333" customWidth="1"/>
    <col min="731" max="731" width="9.88671875" style="333" customWidth="1"/>
    <col min="732" max="732" width="9.5546875" style="333" customWidth="1"/>
    <col min="733" max="952" width="7.88671875" style="333"/>
    <col min="953" max="954" width="5.109375" style="333" customWidth="1"/>
    <col min="955" max="955" width="5.33203125" style="333" customWidth="1"/>
    <col min="956" max="956" width="6.5546875" style="333" customWidth="1"/>
    <col min="957" max="957" width="8.6640625" style="333" customWidth="1"/>
    <col min="958" max="958" width="12.33203125" style="333" customWidth="1"/>
    <col min="959" max="959" width="10.5546875" style="333" customWidth="1"/>
    <col min="960" max="960" width="9.88671875" style="333" customWidth="1"/>
    <col min="961" max="961" width="9.5546875" style="333" customWidth="1"/>
    <col min="962" max="967" width="8.109375" style="333" customWidth="1"/>
    <col min="968" max="968" width="9.33203125" style="333" customWidth="1"/>
    <col min="969" max="969" width="8" style="333" customWidth="1"/>
    <col min="970" max="970" width="8.109375" style="333" customWidth="1"/>
    <col min="971" max="971" width="7.44140625" style="333" customWidth="1"/>
    <col min="972" max="972" width="7.6640625" style="333" customWidth="1"/>
    <col min="973" max="980" width="7.88671875" style="333" hidden="1" customWidth="1"/>
    <col min="981" max="981" width="9.109375" style="333" customWidth="1"/>
    <col min="982" max="982" width="8.6640625" style="333" customWidth="1"/>
    <col min="983" max="983" width="10.6640625" style="333" customWidth="1"/>
    <col min="984" max="984" width="25.44140625" style="333" customWidth="1"/>
    <col min="985" max="985" width="14.33203125" style="333" customWidth="1"/>
    <col min="986" max="986" width="4.5546875" style="333" customWidth="1"/>
    <col min="987" max="987" width="9.88671875" style="333" customWidth="1"/>
    <col min="988" max="988" width="9.5546875" style="333" customWidth="1"/>
    <col min="989" max="1208" width="7.88671875" style="333"/>
    <col min="1209" max="1210" width="5.109375" style="333" customWidth="1"/>
    <col min="1211" max="1211" width="5.33203125" style="333" customWidth="1"/>
    <col min="1212" max="1212" width="6.5546875" style="333" customWidth="1"/>
    <col min="1213" max="1213" width="8.6640625" style="333" customWidth="1"/>
    <col min="1214" max="1214" width="12.33203125" style="333" customWidth="1"/>
    <col min="1215" max="1215" width="10.5546875" style="333" customWidth="1"/>
    <col min="1216" max="1216" width="9.88671875" style="333" customWidth="1"/>
    <col min="1217" max="1217" width="9.5546875" style="333" customWidth="1"/>
    <col min="1218" max="1223" width="8.109375" style="333" customWidth="1"/>
    <col min="1224" max="1224" width="9.33203125" style="333" customWidth="1"/>
    <col min="1225" max="1225" width="8" style="333" customWidth="1"/>
    <col min="1226" max="1226" width="8.109375" style="333" customWidth="1"/>
    <col min="1227" max="1227" width="7.44140625" style="333" customWidth="1"/>
    <col min="1228" max="1228" width="7.6640625" style="333" customWidth="1"/>
    <col min="1229" max="1236" width="7.88671875" style="333" hidden="1" customWidth="1"/>
    <col min="1237" max="1237" width="9.109375" style="333" customWidth="1"/>
    <col min="1238" max="1238" width="8.6640625" style="333" customWidth="1"/>
    <col min="1239" max="1239" width="10.6640625" style="333" customWidth="1"/>
    <col min="1240" max="1240" width="25.44140625" style="333" customWidth="1"/>
    <col min="1241" max="1241" width="14.33203125" style="333" customWidth="1"/>
    <col min="1242" max="1242" width="4.5546875" style="333" customWidth="1"/>
    <col min="1243" max="1243" width="9.88671875" style="333" customWidth="1"/>
    <col min="1244" max="1244" width="9.5546875" style="333" customWidth="1"/>
    <col min="1245" max="1464" width="7.88671875" style="333"/>
    <col min="1465" max="1466" width="5.109375" style="333" customWidth="1"/>
    <col min="1467" max="1467" width="5.33203125" style="333" customWidth="1"/>
    <col min="1468" max="1468" width="6.5546875" style="333" customWidth="1"/>
    <col min="1469" max="1469" width="8.6640625" style="333" customWidth="1"/>
    <col min="1470" max="1470" width="12.33203125" style="333" customWidth="1"/>
    <col min="1471" max="1471" width="10.5546875" style="333" customWidth="1"/>
    <col min="1472" max="1472" width="9.88671875" style="333" customWidth="1"/>
    <col min="1473" max="1473" width="9.5546875" style="333" customWidth="1"/>
    <col min="1474" max="1479" width="8.109375" style="333" customWidth="1"/>
    <col min="1480" max="1480" width="9.33203125" style="333" customWidth="1"/>
    <col min="1481" max="1481" width="8" style="333" customWidth="1"/>
    <col min="1482" max="1482" width="8.109375" style="333" customWidth="1"/>
    <col min="1483" max="1483" width="7.44140625" style="333" customWidth="1"/>
    <col min="1484" max="1484" width="7.6640625" style="333" customWidth="1"/>
    <col min="1485" max="1492" width="7.88671875" style="333" hidden="1" customWidth="1"/>
    <col min="1493" max="1493" width="9.109375" style="333" customWidth="1"/>
    <col min="1494" max="1494" width="8.6640625" style="333" customWidth="1"/>
    <col min="1495" max="1495" width="10.6640625" style="333" customWidth="1"/>
    <col min="1496" max="1496" width="25.44140625" style="333" customWidth="1"/>
    <col min="1497" max="1497" width="14.33203125" style="333" customWidth="1"/>
    <col min="1498" max="1498" width="4.5546875" style="333" customWidth="1"/>
    <col min="1499" max="1499" width="9.88671875" style="333" customWidth="1"/>
    <col min="1500" max="1500" width="9.5546875" style="333" customWidth="1"/>
    <col min="1501" max="1720" width="7.88671875" style="333"/>
    <col min="1721" max="1722" width="5.109375" style="333" customWidth="1"/>
    <col min="1723" max="1723" width="5.33203125" style="333" customWidth="1"/>
    <col min="1724" max="1724" width="6.5546875" style="333" customWidth="1"/>
    <col min="1725" max="1725" width="8.6640625" style="333" customWidth="1"/>
    <col min="1726" max="1726" width="12.33203125" style="333" customWidth="1"/>
    <col min="1727" max="1727" width="10.5546875" style="333" customWidth="1"/>
    <col min="1728" max="1728" width="9.88671875" style="333" customWidth="1"/>
    <col min="1729" max="1729" width="9.5546875" style="333" customWidth="1"/>
    <col min="1730" max="1735" width="8.109375" style="333" customWidth="1"/>
    <col min="1736" max="1736" width="9.33203125" style="333" customWidth="1"/>
    <col min="1737" max="1737" width="8" style="333" customWidth="1"/>
    <col min="1738" max="1738" width="8.109375" style="333" customWidth="1"/>
    <col min="1739" max="1739" width="7.44140625" style="333" customWidth="1"/>
    <col min="1740" max="1740" width="7.6640625" style="333" customWidth="1"/>
    <col min="1741" max="1748" width="7.88671875" style="333" hidden="1" customWidth="1"/>
    <col min="1749" max="1749" width="9.109375" style="333" customWidth="1"/>
    <col min="1750" max="1750" width="8.6640625" style="333" customWidth="1"/>
    <col min="1751" max="1751" width="10.6640625" style="333" customWidth="1"/>
    <col min="1752" max="1752" width="25.44140625" style="333" customWidth="1"/>
    <col min="1753" max="1753" width="14.33203125" style="333" customWidth="1"/>
    <col min="1754" max="1754" width="4.5546875" style="333" customWidth="1"/>
    <col min="1755" max="1755" width="9.88671875" style="333" customWidth="1"/>
    <col min="1756" max="1756" width="9.5546875" style="333" customWidth="1"/>
    <col min="1757" max="1976" width="7.88671875" style="333"/>
    <col min="1977" max="1978" width="5.109375" style="333" customWidth="1"/>
    <col min="1979" max="1979" width="5.33203125" style="333" customWidth="1"/>
    <col min="1980" max="1980" width="6.5546875" style="333" customWidth="1"/>
    <col min="1981" max="1981" width="8.6640625" style="333" customWidth="1"/>
    <col min="1982" max="1982" width="12.33203125" style="333" customWidth="1"/>
    <col min="1983" max="1983" width="10.5546875" style="333" customWidth="1"/>
    <col min="1984" max="1984" width="9.88671875" style="333" customWidth="1"/>
    <col min="1985" max="1985" width="9.5546875" style="333" customWidth="1"/>
    <col min="1986" max="1991" width="8.109375" style="333" customWidth="1"/>
    <col min="1992" max="1992" width="9.33203125" style="333" customWidth="1"/>
    <col min="1993" max="1993" width="8" style="333" customWidth="1"/>
    <col min="1994" max="1994" width="8.109375" style="333" customWidth="1"/>
    <col min="1995" max="1995" width="7.44140625" style="333" customWidth="1"/>
    <col min="1996" max="1996" width="7.6640625" style="333" customWidth="1"/>
    <col min="1997" max="2004" width="7.88671875" style="333" hidden="1" customWidth="1"/>
    <col min="2005" max="2005" width="9.109375" style="333" customWidth="1"/>
    <col min="2006" max="2006" width="8.6640625" style="333" customWidth="1"/>
    <col min="2007" max="2007" width="10.6640625" style="333" customWidth="1"/>
    <col min="2008" max="2008" width="25.44140625" style="333" customWidth="1"/>
    <col min="2009" max="2009" width="14.33203125" style="333" customWidth="1"/>
    <col min="2010" max="2010" width="4.5546875" style="333" customWidth="1"/>
    <col min="2011" max="2011" width="9.88671875" style="333" customWidth="1"/>
    <col min="2012" max="2012" width="9.5546875" style="333" customWidth="1"/>
    <col min="2013" max="2232" width="7.88671875" style="333"/>
    <col min="2233" max="2234" width="5.109375" style="333" customWidth="1"/>
    <col min="2235" max="2235" width="5.33203125" style="333" customWidth="1"/>
    <col min="2236" max="2236" width="6.5546875" style="333" customWidth="1"/>
    <col min="2237" max="2237" width="8.6640625" style="333" customWidth="1"/>
    <col min="2238" max="2238" width="12.33203125" style="333" customWidth="1"/>
    <col min="2239" max="2239" width="10.5546875" style="333" customWidth="1"/>
    <col min="2240" max="2240" width="9.88671875" style="333" customWidth="1"/>
    <col min="2241" max="2241" width="9.5546875" style="333" customWidth="1"/>
    <col min="2242" max="2247" width="8.109375" style="333" customWidth="1"/>
    <col min="2248" max="2248" width="9.33203125" style="333" customWidth="1"/>
    <col min="2249" max="2249" width="8" style="333" customWidth="1"/>
    <col min="2250" max="2250" width="8.109375" style="333" customWidth="1"/>
    <col min="2251" max="2251" width="7.44140625" style="333" customWidth="1"/>
    <col min="2252" max="2252" width="7.6640625" style="333" customWidth="1"/>
    <col min="2253" max="2260" width="7.88671875" style="333" hidden="1" customWidth="1"/>
    <col min="2261" max="2261" width="9.109375" style="333" customWidth="1"/>
    <col min="2262" max="2262" width="8.6640625" style="333" customWidth="1"/>
    <col min="2263" max="2263" width="10.6640625" style="333" customWidth="1"/>
    <col min="2264" max="2264" width="25.44140625" style="333" customWidth="1"/>
    <col min="2265" max="2265" width="14.33203125" style="333" customWidth="1"/>
    <col min="2266" max="2266" width="4.5546875" style="333" customWidth="1"/>
    <col min="2267" max="2267" width="9.88671875" style="333" customWidth="1"/>
    <col min="2268" max="2268" width="9.5546875" style="333" customWidth="1"/>
    <col min="2269" max="2488" width="7.88671875" style="333"/>
    <col min="2489" max="2490" width="5.109375" style="333" customWidth="1"/>
    <col min="2491" max="2491" width="5.33203125" style="333" customWidth="1"/>
    <col min="2492" max="2492" width="6.5546875" style="333" customWidth="1"/>
    <col min="2493" max="2493" width="8.6640625" style="333" customWidth="1"/>
    <col min="2494" max="2494" width="12.33203125" style="333" customWidth="1"/>
    <col min="2495" max="2495" width="10.5546875" style="333" customWidth="1"/>
    <col min="2496" max="2496" width="9.88671875" style="333" customWidth="1"/>
    <col min="2497" max="2497" width="9.5546875" style="333" customWidth="1"/>
    <col min="2498" max="2503" width="8.109375" style="333" customWidth="1"/>
    <col min="2504" max="2504" width="9.33203125" style="333" customWidth="1"/>
    <col min="2505" max="2505" width="8" style="333" customWidth="1"/>
    <col min="2506" max="2506" width="8.109375" style="333" customWidth="1"/>
    <col min="2507" max="2507" width="7.44140625" style="333" customWidth="1"/>
    <col min="2508" max="2508" width="7.6640625" style="333" customWidth="1"/>
    <col min="2509" max="2516" width="7.88671875" style="333" hidden="1" customWidth="1"/>
    <col min="2517" max="2517" width="9.109375" style="333" customWidth="1"/>
    <col min="2518" max="2518" width="8.6640625" style="333" customWidth="1"/>
    <col min="2519" max="2519" width="10.6640625" style="333" customWidth="1"/>
    <col min="2520" max="2520" width="25.44140625" style="333" customWidth="1"/>
    <col min="2521" max="2521" width="14.33203125" style="333" customWidth="1"/>
    <col min="2522" max="2522" width="4.5546875" style="333" customWidth="1"/>
    <col min="2523" max="2523" width="9.88671875" style="333" customWidth="1"/>
    <col min="2524" max="2524" width="9.5546875" style="333" customWidth="1"/>
    <col min="2525" max="2744" width="7.88671875" style="333"/>
    <col min="2745" max="2746" width="5.109375" style="333" customWidth="1"/>
    <col min="2747" max="2747" width="5.33203125" style="333" customWidth="1"/>
    <col min="2748" max="2748" width="6.5546875" style="333" customWidth="1"/>
    <col min="2749" max="2749" width="8.6640625" style="333" customWidth="1"/>
    <col min="2750" max="2750" width="12.33203125" style="333" customWidth="1"/>
    <col min="2751" max="2751" width="10.5546875" style="333" customWidth="1"/>
    <col min="2752" max="2752" width="9.88671875" style="333" customWidth="1"/>
    <col min="2753" max="2753" width="9.5546875" style="333" customWidth="1"/>
    <col min="2754" max="2759" width="8.109375" style="333" customWidth="1"/>
    <col min="2760" max="2760" width="9.33203125" style="333" customWidth="1"/>
    <col min="2761" max="2761" width="8" style="333" customWidth="1"/>
    <col min="2762" max="2762" width="8.109375" style="333" customWidth="1"/>
    <col min="2763" max="2763" width="7.44140625" style="333" customWidth="1"/>
    <col min="2764" max="2764" width="7.6640625" style="333" customWidth="1"/>
    <col min="2765" max="2772" width="7.88671875" style="333" hidden="1" customWidth="1"/>
    <col min="2773" max="2773" width="9.109375" style="333" customWidth="1"/>
    <col min="2774" max="2774" width="8.6640625" style="333" customWidth="1"/>
    <col min="2775" max="2775" width="10.6640625" style="333" customWidth="1"/>
    <col min="2776" max="2776" width="25.44140625" style="333" customWidth="1"/>
    <col min="2777" max="2777" width="14.33203125" style="333" customWidth="1"/>
    <col min="2778" max="2778" width="4.5546875" style="333" customWidth="1"/>
    <col min="2779" max="2779" width="9.88671875" style="333" customWidth="1"/>
    <col min="2780" max="2780" width="9.5546875" style="333" customWidth="1"/>
    <col min="2781" max="3000" width="7.88671875" style="333"/>
    <col min="3001" max="3002" width="5.109375" style="333" customWidth="1"/>
    <col min="3003" max="3003" width="5.33203125" style="333" customWidth="1"/>
    <col min="3004" max="3004" width="6.5546875" style="333" customWidth="1"/>
    <col min="3005" max="3005" width="8.6640625" style="333" customWidth="1"/>
    <col min="3006" max="3006" width="12.33203125" style="333" customWidth="1"/>
    <col min="3007" max="3007" width="10.5546875" style="333" customWidth="1"/>
    <col min="3008" max="3008" width="9.88671875" style="333" customWidth="1"/>
    <col min="3009" max="3009" width="9.5546875" style="333" customWidth="1"/>
    <col min="3010" max="3015" width="8.109375" style="333" customWidth="1"/>
    <col min="3016" max="3016" width="9.33203125" style="333" customWidth="1"/>
    <col min="3017" max="3017" width="8" style="333" customWidth="1"/>
    <col min="3018" max="3018" width="8.109375" style="333" customWidth="1"/>
    <col min="3019" max="3019" width="7.44140625" style="333" customWidth="1"/>
    <col min="3020" max="3020" width="7.6640625" style="333" customWidth="1"/>
    <col min="3021" max="3028" width="7.88671875" style="333" hidden="1" customWidth="1"/>
    <col min="3029" max="3029" width="9.109375" style="333" customWidth="1"/>
    <col min="3030" max="3030" width="8.6640625" style="333" customWidth="1"/>
    <col min="3031" max="3031" width="10.6640625" style="333" customWidth="1"/>
    <col min="3032" max="3032" width="25.44140625" style="333" customWidth="1"/>
    <col min="3033" max="3033" width="14.33203125" style="333" customWidth="1"/>
    <col min="3034" max="3034" width="4.5546875" style="333" customWidth="1"/>
    <col min="3035" max="3035" width="9.88671875" style="333" customWidth="1"/>
    <col min="3036" max="3036" width="9.5546875" style="333" customWidth="1"/>
    <col min="3037" max="3256" width="7.88671875" style="333"/>
    <col min="3257" max="3258" width="5.109375" style="333" customWidth="1"/>
    <col min="3259" max="3259" width="5.33203125" style="333" customWidth="1"/>
    <col min="3260" max="3260" width="6.5546875" style="333" customWidth="1"/>
    <col min="3261" max="3261" width="8.6640625" style="333" customWidth="1"/>
    <col min="3262" max="3262" width="12.33203125" style="333" customWidth="1"/>
    <col min="3263" max="3263" width="10.5546875" style="333" customWidth="1"/>
    <col min="3264" max="3264" width="9.88671875" style="333" customWidth="1"/>
    <col min="3265" max="3265" width="9.5546875" style="333" customWidth="1"/>
    <col min="3266" max="3271" width="8.109375" style="333" customWidth="1"/>
    <col min="3272" max="3272" width="9.33203125" style="333" customWidth="1"/>
    <col min="3273" max="3273" width="8" style="333" customWidth="1"/>
    <col min="3274" max="3274" width="8.109375" style="333" customWidth="1"/>
    <col min="3275" max="3275" width="7.44140625" style="333" customWidth="1"/>
    <col min="3276" max="3276" width="7.6640625" style="333" customWidth="1"/>
    <col min="3277" max="3284" width="7.88671875" style="333" hidden="1" customWidth="1"/>
    <col min="3285" max="3285" width="9.109375" style="333" customWidth="1"/>
    <col min="3286" max="3286" width="8.6640625" style="333" customWidth="1"/>
    <col min="3287" max="3287" width="10.6640625" style="333" customWidth="1"/>
    <col min="3288" max="3288" width="25.44140625" style="333" customWidth="1"/>
    <col min="3289" max="3289" width="14.33203125" style="333" customWidth="1"/>
    <col min="3290" max="3290" width="4.5546875" style="333" customWidth="1"/>
    <col min="3291" max="3291" width="9.88671875" style="333" customWidth="1"/>
    <col min="3292" max="3292" width="9.5546875" style="333" customWidth="1"/>
    <col min="3293" max="3512" width="7.88671875" style="333"/>
    <col min="3513" max="3514" width="5.109375" style="333" customWidth="1"/>
    <col min="3515" max="3515" width="5.33203125" style="333" customWidth="1"/>
    <col min="3516" max="3516" width="6.5546875" style="333" customWidth="1"/>
    <col min="3517" max="3517" width="8.6640625" style="333" customWidth="1"/>
    <col min="3518" max="3518" width="12.33203125" style="333" customWidth="1"/>
    <col min="3519" max="3519" width="10.5546875" style="333" customWidth="1"/>
    <col min="3520" max="3520" width="9.88671875" style="333" customWidth="1"/>
    <col min="3521" max="3521" width="9.5546875" style="333" customWidth="1"/>
    <col min="3522" max="3527" width="8.109375" style="333" customWidth="1"/>
    <col min="3528" max="3528" width="9.33203125" style="333" customWidth="1"/>
    <col min="3529" max="3529" width="8" style="333" customWidth="1"/>
    <col min="3530" max="3530" width="8.109375" style="333" customWidth="1"/>
    <col min="3531" max="3531" width="7.44140625" style="333" customWidth="1"/>
    <col min="3532" max="3532" width="7.6640625" style="333" customWidth="1"/>
    <col min="3533" max="3540" width="7.88671875" style="333" hidden="1" customWidth="1"/>
    <col min="3541" max="3541" width="9.109375" style="333" customWidth="1"/>
    <col min="3542" max="3542" width="8.6640625" style="333" customWidth="1"/>
    <col min="3543" max="3543" width="10.6640625" style="333" customWidth="1"/>
    <col min="3544" max="3544" width="25.44140625" style="333" customWidth="1"/>
    <col min="3545" max="3545" width="14.33203125" style="333" customWidth="1"/>
    <col min="3546" max="3546" width="4.5546875" style="333" customWidth="1"/>
    <col min="3547" max="3547" width="9.88671875" style="333" customWidth="1"/>
    <col min="3548" max="3548" width="9.5546875" style="333" customWidth="1"/>
    <col min="3549" max="3768" width="7.88671875" style="333"/>
    <col min="3769" max="3770" width="5.109375" style="333" customWidth="1"/>
    <col min="3771" max="3771" width="5.33203125" style="333" customWidth="1"/>
    <col min="3772" max="3772" width="6.5546875" style="333" customWidth="1"/>
    <col min="3773" max="3773" width="8.6640625" style="333" customWidth="1"/>
    <col min="3774" max="3774" width="12.33203125" style="333" customWidth="1"/>
    <col min="3775" max="3775" width="10.5546875" style="333" customWidth="1"/>
    <col min="3776" max="3776" width="9.88671875" style="333" customWidth="1"/>
    <col min="3777" max="3777" width="9.5546875" style="333" customWidth="1"/>
    <col min="3778" max="3783" width="8.109375" style="333" customWidth="1"/>
    <col min="3784" max="3784" width="9.33203125" style="333" customWidth="1"/>
    <col min="3785" max="3785" width="8" style="333" customWidth="1"/>
    <col min="3786" max="3786" width="8.109375" style="333" customWidth="1"/>
    <col min="3787" max="3787" width="7.44140625" style="333" customWidth="1"/>
    <col min="3788" max="3788" width="7.6640625" style="333" customWidth="1"/>
    <col min="3789" max="3796" width="7.88671875" style="333" hidden="1" customWidth="1"/>
    <col min="3797" max="3797" width="9.109375" style="333" customWidth="1"/>
    <col min="3798" max="3798" width="8.6640625" style="333" customWidth="1"/>
    <col min="3799" max="3799" width="10.6640625" style="333" customWidth="1"/>
    <col min="3800" max="3800" width="25.44140625" style="333" customWidth="1"/>
    <col min="3801" max="3801" width="14.33203125" style="333" customWidth="1"/>
    <col min="3802" max="3802" width="4.5546875" style="333" customWidth="1"/>
    <col min="3803" max="3803" width="9.88671875" style="333" customWidth="1"/>
    <col min="3804" max="3804" width="9.5546875" style="333" customWidth="1"/>
    <col min="3805" max="4024" width="7.88671875" style="333"/>
    <col min="4025" max="4026" width="5.109375" style="333" customWidth="1"/>
    <col min="4027" max="4027" width="5.33203125" style="333" customWidth="1"/>
    <col min="4028" max="4028" width="6.5546875" style="333" customWidth="1"/>
    <col min="4029" max="4029" width="8.6640625" style="333" customWidth="1"/>
    <col min="4030" max="4030" width="12.33203125" style="333" customWidth="1"/>
    <col min="4031" max="4031" width="10.5546875" style="333" customWidth="1"/>
    <col min="4032" max="4032" width="9.88671875" style="333" customWidth="1"/>
    <col min="4033" max="4033" width="9.5546875" style="333" customWidth="1"/>
    <col min="4034" max="4039" width="8.109375" style="333" customWidth="1"/>
    <col min="4040" max="4040" width="9.33203125" style="333" customWidth="1"/>
    <col min="4041" max="4041" width="8" style="333" customWidth="1"/>
    <col min="4042" max="4042" width="8.109375" style="333" customWidth="1"/>
    <col min="4043" max="4043" width="7.44140625" style="333" customWidth="1"/>
    <col min="4044" max="4044" width="7.6640625" style="333" customWidth="1"/>
    <col min="4045" max="4052" width="7.88671875" style="333" hidden="1" customWidth="1"/>
    <col min="4053" max="4053" width="9.109375" style="333" customWidth="1"/>
    <col min="4054" max="4054" width="8.6640625" style="333" customWidth="1"/>
    <col min="4055" max="4055" width="10.6640625" style="333" customWidth="1"/>
    <col min="4056" max="4056" width="25.44140625" style="333" customWidth="1"/>
    <col min="4057" max="4057" width="14.33203125" style="333" customWidth="1"/>
    <col min="4058" max="4058" width="4.5546875" style="333" customWidth="1"/>
    <col min="4059" max="4059" width="9.88671875" style="333" customWidth="1"/>
    <col min="4060" max="4060" width="9.5546875" style="333" customWidth="1"/>
    <col min="4061" max="4280" width="7.88671875" style="333"/>
    <col min="4281" max="4282" width="5.109375" style="333" customWidth="1"/>
    <col min="4283" max="4283" width="5.33203125" style="333" customWidth="1"/>
    <col min="4284" max="4284" width="6.5546875" style="333" customWidth="1"/>
    <col min="4285" max="4285" width="8.6640625" style="333" customWidth="1"/>
    <col min="4286" max="4286" width="12.33203125" style="333" customWidth="1"/>
    <col min="4287" max="4287" width="10.5546875" style="333" customWidth="1"/>
    <col min="4288" max="4288" width="9.88671875" style="333" customWidth="1"/>
    <col min="4289" max="4289" width="9.5546875" style="333" customWidth="1"/>
    <col min="4290" max="4295" width="8.109375" style="333" customWidth="1"/>
    <col min="4296" max="4296" width="9.33203125" style="333" customWidth="1"/>
    <col min="4297" max="4297" width="8" style="333" customWidth="1"/>
    <col min="4298" max="4298" width="8.109375" style="333" customWidth="1"/>
    <col min="4299" max="4299" width="7.44140625" style="333" customWidth="1"/>
    <col min="4300" max="4300" width="7.6640625" style="333" customWidth="1"/>
    <col min="4301" max="4308" width="7.88671875" style="333" hidden="1" customWidth="1"/>
    <col min="4309" max="4309" width="9.109375" style="333" customWidth="1"/>
    <col min="4310" max="4310" width="8.6640625" style="333" customWidth="1"/>
    <col min="4311" max="4311" width="10.6640625" style="333" customWidth="1"/>
    <col min="4312" max="4312" width="25.44140625" style="333" customWidth="1"/>
    <col min="4313" max="4313" width="14.33203125" style="333" customWidth="1"/>
    <col min="4314" max="4314" width="4.5546875" style="333" customWidth="1"/>
    <col min="4315" max="4315" width="9.88671875" style="333" customWidth="1"/>
    <col min="4316" max="4316" width="9.5546875" style="333" customWidth="1"/>
    <col min="4317" max="4536" width="7.88671875" style="333"/>
    <col min="4537" max="4538" width="5.109375" style="333" customWidth="1"/>
    <col min="4539" max="4539" width="5.33203125" style="333" customWidth="1"/>
    <col min="4540" max="4540" width="6.5546875" style="333" customWidth="1"/>
    <col min="4541" max="4541" width="8.6640625" style="333" customWidth="1"/>
    <col min="4542" max="4542" width="12.33203125" style="333" customWidth="1"/>
    <col min="4543" max="4543" width="10.5546875" style="333" customWidth="1"/>
    <col min="4544" max="4544" width="9.88671875" style="333" customWidth="1"/>
    <col min="4545" max="4545" width="9.5546875" style="333" customWidth="1"/>
    <col min="4546" max="4551" width="8.109375" style="333" customWidth="1"/>
    <col min="4552" max="4552" width="9.33203125" style="333" customWidth="1"/>
    <col min="4553" max="4553" width="8" style="333" customWidth="1"/>
    <col min="4554" max="4554" width="8.109375" style="333" customWidth="1"/>
    <col min="4555" max="4555" width="7.44140625" style="333" customWidth="1"/>
    <col min="4556" max="4556" width="7.6640625" style="333" customWidth="1"/>
    <col min="4557" max="4564" width="7.88671875" style="333" hidden="1" customWidth="1"/>
    <col min="4565" max="4565" width="9.109375" style="333" customWidth="1"/>
    <col min="4566" max="4566" width="8.6640625" style="333" customWidth="1"/>
    <col min="4567" max="4567" width="10.6640625" style="333" customWidth="1"/>
    <col min="4568" max="4568" width="25.44140625" style="333" customWidth="1"/>
    <col min="4569" max="4569" width="14.33203125" style="333" customWidth="1"/>
    <col min="4570" max="4570" width="4.5546875" style="333" customWidth="1"/>
    <col min="4571" max="4571" width="9.88671875" style="333" customWidth="1"/>
    <col min="4572" max="4572" width="9.5546875" style="333" customWidth="1"/>
    <col min="4573" max="4792" width="7.88671875" style="333"/>
    <col min="4793" max="4794" width="5.109375" style="333" customWidth="1"/>
    <col min="4795" max="4795" width="5.33203125" style="333" customWidth="1"/>
    <col min="4796" max="4796" width="6.5546875" style="333" customWidth="1"/>
    <col min="4797" max="4797" width="8.6640625" style="333" customWidth="1"/>
    <col min="4798" max="4798" width="12.33203125" style="333" customWidth="1"/>
    <col min="4799" max="4799" width="10.5546875" style="333" customWidth="1"/>
    <col min="4800" max="4800" width="9.88671875" style="333" customWidth="1"/>
    <col min="4801" max="4801" width="9.5546875" style="333" customWidth="1"/>
    <col min="4802" max="4807" width="8.109375" style="333" customWidth="1"/>
    <col min="4808" max="4808" width="9.33203125" style="333" customWidth="1"/>
    <col min="4809" max="4809" width="8" style="333" customWidth="1"/>
    <col min="4810" max="4810" width="8.109375" style="333" customWidth="1"/>
    <col min="4811" max="4811" width="7.44140625" style="333" customWidth="1"/>
    <col min="4812" max="4812" width="7.6640625" style="333" customWidth="1"/>
    <col min="4813" max="4820" width="7.88671875" style="333" hidden="1" customWidth="1"/>
    <col min="4821" max="4821" width="9.109375" style="333" customWidth="1"/>
    <col min="4822" max="4822" width="8.6640625" style="333" customWidth="1"/>
    <col min="4823" max="4823" width="10.6640625" style="333" customWidth="1"/>
    <col min="4824" max="4824" width="25.44140625" style="333" customWidth="1"/>
    <col min="4825" max="4825" width="14.33203125" style="333" customWidth="1"/>
    <col min="4826" max="4826" width="4.5546875" style="333" customWidth="1"/>
    <col min="4827" max="4827" width="9.88671875" style="333" customWidth="1"/>
    <col min="4828" max="4828" width="9.5546875" style="333" customWidth="1"/>
    <col min="4829" max="5048" width="7.88671875" style="333"/>
    <col min="5049" max="5050" width="5.109375" style="333" customWidth="1"/>
    <col min="5051" max="5051" width="5.33203125" style="333" customWidth="1"/>
    <col min="5052" max="5052" width="6.5546875" style="333" customWidth="1"/>
    <col min="5053" max="5053" width="8.6640625" style="333" customWidth="1"/>
    <col min="5054" max="5054" width="12.33203125" style="333" customWidth="1"/>
    <col min="5055" max="5055" width="10.5546875" style="333" customWidth="1"/>
    <col min="5056" max="5056" width="9.88671875" style="333" customWidth="1"/>
    <col min="5057" max="5057" width="9.5546875" style="333" customWidth="1"/>
    <col min="5058" max="5063" width="8.109375" style="333" customWidth="1"/>
    <col min="5064" max="5064" width="9.33203125" style="333" customWidth="1"/>
    <col min="5065" max="5065" width="8" style="333" customWidth="1"/>
    <col min="5066" max="5066" width="8.109375" style="333" customWidth="1"/>
    <col min="5067" max="5067" width="7.44140625" style="333" customWidth="1"/>
    <col min="5068" max="5068" width="7.6640625" style="333" customWidth="1"/>
    <col min="5069" max="5076" width="7.88671875" style="333" hidden="1" customWidth="1"/>
    <col min="5077" max="5077" width="9.109375" style="333" customWidth="1"/>
    <col min="5078" max="5078" width="8.6640625" style="333" customWidth="1"/>
    <col min="5079" max="5079" width="10.6640625" style="333" customWidth="1"/>
    <col min="5080" max="5080" width="25.44140625" style="333" customWidth="1"/>
    <col min="5081" max="5081" width="14.33203125" style="333" customWidth="1"/>
    <col min="5082" max="5082" width="4.5546875" style="333" customWidth="1"/>
    <col min="5083" max="5083" width="9.88671875" style="333" customWidth="1"/>
    <col min="5084" max="5084" width="9.5546875" style="333" customWidth="1"/>
    <col min="5085" max="5304" width="7.88671875" style="333"/>
    <col min="5305" max="5306" width="5.109375" style="333" customWidth="1"/>
    <col min="5307" max="5307" width="5.33203125" style="333" customWidth="1"/>
    <col min="5308" max="5308" width="6.5546875" style="333" customWidth="1"/>
    <col min="5309" max="5309" width="8.6640625" style="333" customWidth="1"/>
    <col min="5310" max="5310" width="12.33203125" style="333" customWidth="1"/>
    <col min="5311" max="5311" width="10.5546875" style="333" customWidth="1"/>
    <col min="5312" max="5312" width="9.88671875" style="333" customWidth="1"/>
    <col min="5313" max="5313" width="9.5546875" style="333" customWidth="1"/>
    <col min="5314" max="5319" width="8.109375" style="333" customWidth="1"/>
    <col min="5320" max="5320" width="9.33203125" style="333" customWidth="1"/>
    <col min="5321" max="5321" width="8" style="333" customWidth="1"/>
    <col min="5322" max="5322" width="8.109375" style="333" customWidth="1"/>
    <col min="5323" max="5323" width="7.44140625" style="333" customWidth="1"/>
    <col min="5324" max="5324" width="7.6640625" style="333" customWidth="1"/>
    <col min="5325" max="5332" width="7.88671875" style="333" hidden="1" customWidth="1"/>
    <col min="5333" max="5333" width="9.109375" style="333" customWidth="1"/>
    <col min="5334" max="5334" width="8.6640625" style="333" customWidth="1"/>
    <col min="5335" max="5335" width="10.6640625" style="333" customWidth="1"/>
    <col min="5336" max="5336" width="25.44140625" style="333" customWidth="1"/>
    <col min="5337" max="5337" width="14.33203125" style="333" customWidth="1"/>
    <col min="5338" max="5338" width="4.5546875" style="333" customWidth="1"/>
    <col min="5339" max="5339" width="9.88671875" style="333" customWidth="1"/>
    <col min="5340" max="5340" width="9.5546875" style="333" customWidth="1"/>
    <col min="5341" max="5560" width="7.88671875" style="333"/>
    <col min="5561" max="5562" width="5.109375" style="333" customWidth="1"/>
    <col min="5563" max="5563" width="5.33203125" style="333" customWidth="1"/>
    <col min="5564" max="5564" width="6.5546875" style="333" customWidth="1"/>
    <col min="5565" max="5565" width="8.6640625" style="333" customWidth="1"/>
    <col min="5566" max="5566" width="12.33203125" style="333" customWidth="1"/>
    <col min="5567" max="5567" width="10.5546875" style="333" customWidth="1"/>
    <col min="5568" max="5568" width="9.88671875" style="333" customWidth="1"/>
    <col min="5569" max="5569" width="9.5546875" style="333" customWidth="1"/>
    <col min="5570" max="5575" width="8.109375" style="333" customWidth="1"/>
    <col min="5576" max="5576" width="9.33203125" style="333" customWidth="1"/>
    <col min="5577" max="5577" width="8" style="333" customWidth="1"/>
    <col min="5578" max="5578" width="8.109375" style="333" customWidth="1"/>
    <col min="5579" max="5579" width="7.44140625" style="333" customWidth="1"/>
    <col min="5580" max="5580" width="7.6640625" style="333" customWidth="1"/>
    <col min="5581" max="5588" width="7.88671875" style="333" hidden="1" customWidth="1"/>
    <col min="5589" max="5589" width="9.109375" style="333" customWidth="1"/>
    <col min="5590" max="5590" width="8.6640625" style="333" customWidth="1"/>
    <col min="5591" max="5591" width="10.6640625" style="333" customWidth="1"/>
    <col min="5592" max="5592" width="25.44140625" style="333" customWidth="1"/>
    <col min="5593" max="5593" width="14.33203125" style="333" customWidth="1"/>
    <col min="5594" max="5594" width="4.5546875" style="333" customWidth="1"/>
    <col min="5595" max="5595" width="9.88671875" style="333" customWidth="1"/>
    <col min="5596" max="5596" width="9.5546875" style="333" customWidth="1"/>
    <col min="5597" max="5816" width="7.88671875" style="333"/>
    <col min="5817" max="5818" width="5.109375" style="333" customWidth="1"/>
    <col min="5819" max="5819" width="5.33203125" style="333" customWidth="1"/>
    <col min="5820" max="5820" width="6.5546875" style="333" customWidth="1"/>
    <col min="5821" max="5821" width="8.6640625" style="333" customWidth="1"/>
    <col min="5822" max="5822" width="12.33203125" style="333" customWidth="1"/>
    <col min="5823" max="5823" width="10.5546875" style="333" customWidth="1"/>
    <col min="5824" max="5824" width="9.88671875" style="333" customWidth="1"/>
    <col min="5825" max="5825" width="9.5546875" style="333" customWidth="1"/>
    <col min="5826" max="5831" width="8.109375" style="333" customWidth="1"/>
    <col min="5832" max="5832" width="9.33203125" style="333" customWidth="1"/>
    <col min="5833" max="5833" width="8" style="333" customWidth="1"/>
    <col min="5834" max="5834" width="8.109375" style="333" customWidth="1"/>
    <col min="5835" max="5835" width="7.44140625" style="333" customWidth="1"/>
    <col min="5836" max="5836" width="7.6640625" style="333" customWidth="1"/>
    <col min="5837" max="5844" width="7.88671875" style="333" hidden="1" customWidth="1"/>
    <col min="5845" max="5845" width="9.109375" style="333" customWidth="1"/>
    <col min="5846" max="5846" width="8.6640625" style="333" customWidth="1"/>
    <col min="5847" max="5847" width="10.6640625" style="333" customWidth="1"/>
    <col min="5848" max="5848" width="25.44140625" style="333" customWidth="1"/>
    <col min="5849" max="5849" width="14.33203125" style="333" customWidth="1"/>
    <col min="5850" max="5850" width="4.5546875" style="333" customWidth="1"/>
    <col min="5851" max="5851" width="9.88671875" style="333" customWidth="1"/>
    <col min="5852" max="5852" width="9.5546875" style="333" customWidth="1"/>
    <col min="5853" max="6072" width="7.88671875" style="333"/>
    <col min="6073" max="6074" width="5.109375" style="333" customWidth="1"/>
    <col min="6075" max="6075" width="5.33203125" style="333" customWidth="1"/>
    <col min="6076" max="6076" width="6.5546875" style="333" customWidth="1"/>
    <col min="6077" max="6077" width="8.6640625" style="333" customWidth="1"/>
    <col min="6078" max="6078" width="12.33203125" style="333" customWidth="1"/>
    <col min="6079" max="6079" width="10.5546875" style="333" customWidth="1"/>
    <col min="6080" max="6080" width="9.88671875" style="333" customWidth="1"/>
    <col min="6081" max="6081" width="9.5546875" style="333" customWidth="1"/>
    <col min="6082" max="6087" width="8.109375" style="333" customWidth="1"/>
    <col min="6088" max="6088" width="9.33203125" style="333" customWidth="1"/>
    <col min="6089" max="6089" width="8" style="333" customWidth="1"/>
    <col min="6090" max="6090" width="8.109375" style="333" customWidth="1"/>
    <col min="6091" max="6091" width="7.44140625" style="333" customWidth="1"/>
    <col min="6092" max="6092" width="7.6640625" style="333" customWidth="1"/>
    <col min="6093" max="6100" width="7.88671875" style="333" hidden="1" customWidth="1"/>
    <col min="6101" max="6101" width="9.109375" style="333" customWidth="1"/>
    <col min="6102" max="6102" width="8.6640625" style="333" customWidth="1"/>
    <col min="6103" max="6103" width="10.6640625" style="333" customWidth="1"/>
    <col min="6104" max="6104" width="25.44140625" style="333" customWidth="1"/>
    <col min="6105" max="6105" width="14.33203125" style="333" customWidth="1"/>
    <col min="6106" max="6106" width="4.5546875" style="333" customWidth="1"/>
    <col min="6107" max="6107" width="9.88671875" style="333" customWidth="1"/>
    <col min="6108" max="6108" width="9.5546875" style="333" customWidth="1"/>
    <col min="6109" max="6328" width="7.88671875" style="333"/>
    <col min="6329" max="6330" width="5.109375" style="333" customWidth="1"/>
    <col min="6331" max="6331" width="5.33203125" style="333" customWidth="1"/>
    <col min="6332" max="6332" width="6.5546875" style="333" customWidth="1"/>
    <col min="6333" max="6333" width="8.6640625" style="333" customWidth="1"/>
    <col min="6334" max="6334" width="12.33203125" style="333" customWidth="1"/>
    <col min="6335" max="6335" width="10.5546875" style="333" customWidth="1"/>
    <col min="6336" max="6336" width="9.88671875" style="333" customWidth="1"/>
    <col min="6337" max="6337" width="9.5546875" style="333" customWidth="1"/>
    <col min="6338" max="6343" width="8.109375" style="333" customWidth="1"/>
    <col min="6344" max="6344" width="9.33203125" style="333" customWidth="1"/>
    <col min="6345" max="6345" width="8" style="333" customWidth="1"/>
    <col min="6346" max="6346" width="8.109375" style="333" customWidth="1"/>
    <col min="6347" max="6347" width="7.44140625" style="333" customWidth="1"/>
    <col min="6348" max="6348" width="7.6640625" style="333" customWidth="1"/>
    <col min="6349" max="6356" width="7.88671875" style="333" hidden="1" customWidth="1"/>
    <col min="6357" max="6357" width="9.109375" style="333" customWidth="1"/>
    <col min="6358" max="6358" width="8.6640625" style="333" customWidth="1"/>
    <col min="6359" max="6359" width="10.6640625" style="333" customWidth="1"/>
    <col min="6360" max="6360" width="25.44140625" style="333" customWidth="1"/>
    <col min="6361" max="6361" width="14.33203125" style="333" customWidth="1"/>
    <col min="6362" max="6362" width="4.5546875" style="333" customWidth="1"/>
    <col min="6363" max="6363" width="9.88671875" style="333" customWidth="1"/>
    <col min="6364" max="6364" width="9.5546875" style="333" customWidth="1"/>
    <col min="6365" max="6584" width="7.88671875" style="333"/>
    <col min="6585" max="6586" width="5.109375" style="333" customWidth="1"/>
    <col min="6587" max="6587" width="5.33203125" style="333" customWidth="1"/>
    <col min="6588" max="6588" width="6.5546875" style="333" customWidth="1"/>
    <col min="6589" max="6589" width="8.6640625" style="333" customWidth="1"/>
    <col min="6590" max="6590" width="12.33203125" style="333" customWidth="1"/>
    <col min="6591" max="6591" width="10.5546875" style="333" customWidth="1"/>
    <col min="6592" max="6592" width="9.88671875" style="333" customWidth="1"/>
    <col min="6593" max="6593" width="9.5546875" style="333" customWidth="1"/>
    <col min="6594" max="6599" width="8.109375" style="333" customWidth="1"/>
    <col min="6600" max="6600" width="9.33203125" style="333" customWidth="1"/>
    <col min="6601" max="6601" width="8" style="333" customWidth="1"/>
    <col min="6602" max="6602" width="8.109375" style="333" customWidth="1"/>
    <col min="6603" max="6603" width="7.44140625" style="333" customWidth="1"/>
    <col min="6604" max="6604" width="7.6640625" style="333" customWidth="1"/>
    <col min="6605" max="6612" width="7.88671875" style="333" hidden="1" customWidth="1"/>
    <col min="6613" max="6613" width="9.109375" style="333" customWidth="1"/>
    <col min="6614" max="6614" width="8.6640625" style="333" customWidth="1"/>
    <col min="6615" max="6615" width="10.6640625" style="333" customWidth="1"/>
    <col min="6616" max="6616" width="25.44140625" style="333" customWidth="1"/>
    <col min="6617" max="6617" width="14.33203125" style="333" customWidth="1"/>
    <col min="6618" max="6618" width="4.5546875" style="333" customWidth="1"/>
    <col min="6619" max="6619" width="9.88671875" style="333" customWidth="1"/>
    <col min="6620" max="6620" width="9.5546875" style="333" customWidth="1"/>
    <col min="6621" max="6840" width="7.88671875" style="333"/>
    <col min="6841" max="6842" width="5.109375" style="333" customWidth="1"/>
    <col min="6843" max="6843" width="5.33203125" style="333" customWidth="1"/>
    <col min="6844" max="6844" width="6.5546875" style="333" customWidth="1"/>
    <col min="6845" max="6845" width="8.6640625" style="333" customWidth="1"/>
    <col min="6846" max="6846" width="12.33203125" style="333" customWidth="1"/>
    <col min="6847" max="6847" width="10.5546875" style="333" customWidth="1"/>
    <col min="6848" max="6848" width="9.88671875" style="333" customWidth="1"/>
    <col min="6849" max="6849" width="9.5546875" style="333" customWidth="1"/>
    <col min="6850" max="6855" width="8.109375" style="333" customWidth="1"/>
    <col min="6856" max="6856" width="9.33203125" style="333" customWidth="1"/>
    <col min="6857" max="6857" width="8" style="333" customWidth="1"/>
    <col min="6858" max="6858" width="8.109375" style="333" customWidth="1"/>
    <col min="6859" max="6859" width="7.44140625" style="333" customWidth="1"/>
    <col min="6860" max="6860" width="7.6640625" style="333" customWidth="1"/>
    <col min="6861" max="6868" width="7.88671875" style="333" hidden="1" customWidth="1"/>
    <col min="6869" max="6869" width="9.109375" style="333" customWidth="1"/>
    <col min="6870" max="6870" width="8.6640625" style="333" customWidth="1"/>
    <col min="6871" max="6871" width="10.6640625" style="333" customWidth="1"/>
    <col min="6872" max="6872" width="25.44140625" style="333" customWidth="1"/>
    <col min="6873" max="6873" width="14.33203125" style="333" customWidth="1"/>
    <col min="6874" max="6874" width="4.5546875" style="333" customWidth="1"/>
    <col min="6875" max="6875" width="9.88671875" style="333" customWidth="1"/>
    <col min="6876" max="6876" width="9.5546875" style="333" customWidth="1"/>
    <col min="6877" max="7096" width="7.88671875" style="333"/>
    <col min="7097" max="7098" width="5.109375" style="333" customWidth="1"/>
    <col min="7099" max="7099" width="5.33203125" style="333" customWidth="1"/>
    <col min="7100" max="7100" width="6.5546875" style="333" customWidth="1"/>
    <col min="7101" max="7101" width="8.6640625" style="333" customWidth="1"/>
    <col min="7102" max="7102" width="12.33203125" style="333" customWidth="1"/>
    <col min="7103" max="7103" width="10.5546875" style="333" customWidth="1"/>
    <col min="7104" max="7104" width="9.88671875" style="333" customWidth="1"/>
    <col min="7105" max="7105" width="9.5546875" style="333" customWidth="1"/>
    <col min="7106" max="7111" width="8.109375" style="333" customWidth="1"/>
    <col min="7112" max="7112" width="9.33203125" style="333" customWidth="1"/>
    <col min="7113" max="7113" width="8" style="333" customWidth="1"/>
    <col min="7114" max="7114" width="8.109375" style="333" customWidth="1"/>
    <col min="7115" max="7115" width="7.44140625" style="333" customWidth="1"/>
    <col min="7116" max="7116" width="7.6640625" style="333" customWidth="1"/>
    <col min="7117" max="7124" width="7.88671875" style="333" hidden="1" customWidth="1"/>
    <col min="7125" max="7125" width="9.109375" style="333" customWidth="1"/>
    <col min="7126" max="7126" width="8.6640625" style="333" customWidth="1"/>
    <col min="7127" max="7127" width="10.6640625" style="333" customWidth="1"/>
    <col min="7128" max="7128" width="25.44140625" style="333" customWidth="1"/>
    <col min="7129" max="7129" width="14.33203125" style="333" customWidth="1"/>
    <col min="7130" max="7130" width="4.5546875" style="333" customWidth="1"/>
    <col min="7131" max="7131" width="9.88671875" style="333" customWidth="1"/>
    <col min="7132" max="7132" width="9.5546875" style="333" customWidth="1"/>
    <col min="7133" max="7352" width="7.88671875" style="333"/>
    <col min="7353" max="7354" width="5.109375" style="333" customWidth="1"/>
    <col min="7355" max="7355" width="5.33203125" style="333" customWidth="1"/>
    <col min="7356" max="7356" width="6.5546875" style="333" customWidth="1"/>
    <col min="7357" max="7357" width="8.6640625" style="333" customWidth="1"/>
    <col min="7358" max="7358" width="12.33203125" style="333" customWidth="1"/>
    <col min="7359" max="7359" width="10.5546875" style="333" customWidth="1"/>
    <col min="7360" max="7360" width="9.88671875" style="333" customWidth="1"/>
    <col min="7361" max="7361" width="9.5546875" style="333" customWidth="1"/>
    <col min="7362" max="7367" width="8.109375" style="333" customWidth="1"/>
    <col min="7368" max="7368" width="9.33203125" style="333" customWidth="1"/>
    <col min="7369" max="7369" width="8" style="333" customWidth="1"/>
    <col min="7370" max="7370" width="8.109375" style="333" customWidth="1"/>
    <col min="7371" max="7371" width="7.44140625" style="333" customWidth="1"/>
    <col min="7372" max="7372" width="7.6640625" style="333" customWidth="1"/>
    <col min="7373" max="7380" width="7.88671875" style="333" hidden="1" customWidth="1"/>
    <col min="7381" max="7381" width="9.109375" style="333" customWidth="1"/>
    <col min="7382" max="7382" width="8.6640625" style="333" customWidth="1"/>
    <col min="7383" max="7383" width="10.6640625" style="333" customWidth="1"/>
    <col min="7384" max="7384" width="25.44140625" style="333" customWidth="1"/>
    <col min="7385" max="7385" width="14.33203125" style="333" customWidth="1"/>
    <col min="7386" max="7386" width="4.5546875" style="333" customWidth="1"/>
    <col min="7387" max="7387" width="9.88671875" style="333" customWidth="1"/>
    <col min="7388" max="7388" width="9.5546875" style="333" customWidth="1"/>
    <col min="7389" max="7608" width="7.88671875" style="333"/>
    <col min="7609" max="7610" width="5.109375" style="333" customWidth="1"/>
    <col min="7611" max="7611" width="5.33203125" style="333" customWidth="1"/>
    <col min="7612" max="7612" width="6.5546875" style="333" customWidth="1"/>
    <col min="7613" max="7613" width="8.6640625" style="333" customWidth="1"/>
    <col min="7614" max="7614" width="12.33203125" style="333" customWidth="1"/>
    <col min="7615" max="7615" width="10.5546875" style="333" customWidth="1"/>
    <col min="7616" max="7616" width="9.88671875" style="333" customWidth="1"/>
    <col min="7617" max="7617" width="9.5546875" style="333" customWidth="1"/>
    <col min="7618" max="7623" width="8.109375" style="333" customWidth="1"/>
    <col min="7624" max="7624" width="9.33203125" style="333" customWidth="1"/>
    <col min="7625" max="7625" width="8" style="333" customWidth="1"/>
    <col min="7626" max="7626" width="8.109375" style="333" customWidth="1"/>
    <col min="7627" max="7627" width="7.44140625" style="333" customWidth="1"/>
    <col min="7628" max="7628" width="7.6640625" style="333" customWidth="1"/>
    <col min="7629" max="7636" width="7.88671875" style="333" hidden="1" customWidth="1"/>
    <col min="7637" max="7637" width="9.109375" style="333" customWidth="1"/>
    <col min="7638" max="7638" width="8.6640625" style="333" customWidth="1"/>
    <col min="7639" max="7639" width="10.6640625" style="333" customWidth="1"/>
    <col min="7640" max="7640" width="25.44140625" style="333" customWidth="1"/>
    <col min="7641" max="7641" width="14.33203125" style="333" customWidth="1"/>
    <col min="7642" max="7642" width="4.5546875" style="333" customWidth="1"/>
    <col min="7643" max="7643" width="9.88671875" style="333" customWidth="1"/>
    <col min="7644" max="7644" width="9.5546875" style="333" customWidth="1"/>
    <col min="7645" max="7864" width="7.88671875" style="333"/>
    <col min="7865" max="7866" width="5.109375" style="333" customWidth="1"/>
    <col min="7867" max="7867" width="5.33203125" style="333" customWidth="1"/>
    <col min="7868" max="7868" width="6.5546875" style="333" customWidth="1"/>
    <col min="7869" max="7869" width="8.6640625" style="333" customWidth="1"/>
    <col min="7870" max="7870" width="12.33203125" style="333" customWidth="1"/>
    <col min="7871" max="7871" width="10.5546875" style="333" customWidth="1"/>
    <col min="7872" max="7872" width="9.88671875" style="333" customWidth="1"/>
    <col min="7873" max="7873" width="9.5546875" style="333" customWidth="1"/>
    <col min="7874" max="7879" width="8.109375" style="333" customWidth="1"/>
    <col min="7880" max="7880" width="9.33203125" style="333" customWidth="1"/>
    <col min="7881" max="7881" width="8" style="333" customWidth="1"/>
    <col min="7882" max="7882" width="8.109375" style="333" customWidth="1"/>
    <col min="7883" max="7883" width="7.44140625" style="333" customWidth="1"/>
    <col min="7884" max="7884" width="7.6640625" style="333" customWidth="1"/>
    <col min="7885" max="7892" width="7.88671875" style="333" hidden="1" customWidth="1"/>
    <col min="7893" max="7893" width="9.109375" style="333" customWidth="1"/>
    <col min="7894" max="7894" width="8.6640625" style="333" customWidth="1"/>
    <col min="7895" max="7895" width="10.6640625" style="333" customWidth="1"/>
    <col min="7896" max="7896" width="25.44140625" style="333" customWidth="1"/>
    <col min="7897" max="7897" width="14.33203125" style="333" customWidth="1"/>
    <col min="7898" max="7898" width="4.5546875" style="333" customWidth="1"/>
    <col min="7899" max="7899" width="9.88671875" style="333" customWidth="1"/>
    <col min="7900" max="7900" width="9.5546875" style="333" customWidth="1"/>
    <col min="7901" max="8120" width="7.88671875" style="333"/>
    <col min="8121" max="8122" width="5.109375" style="333" customWidth="1"/>
    <col min="8123" max="8123" width="5.33203125" style="333" customWidth="1"/>
    <col min="8124" max="8124" width="6.5546875" style="333" customWidth="1"/>
    <col min="8125" max="8125" width="8.6640625" style="333" customWidth="1"/>
    <col min="8126" max="8126" width="12.33203125" style="333" customWidth="1"/>
    <col min="8127" max="8127" width="10.5546875" style="333" customWidth="1"/>
    <col min="8128" max="8128" width="9.88671875" style="333" customWidth="1"/>
    <col min="8129" max="8129" width="9.5546875" style="333" customWidth="1"/>
    <col min="8130" max="8135" width="8.109375" style="333" customWidth="1"/>
    <col min="8136" max="8136" width="9.33203125" style="333" customWidth="1"/>
    <col min="8137" max="8137" width="8" style="333" customWidth="1"/>
    <col min="8138" max="8138" width="8.109375" style="333" customWidth="1"/>
    <col min="8139" max="8139" width="7.44140625" style="333" customWidth="1"/>
    <col min="8140" max="8140" width="7.6640625" style="333" customWidth="1"/>
    <col min="8141" max="8148" width="7.88671875" style="333" hidden="1" customWidth="1"/>
    <col min="8149" max="8149" width="9.109375" style="333" customWidth="1"/>
    <col min="8150" max="8150" width="8.6640625" style="333" customWidth="1"/>
    <col min="8151" max="8151" width="10.6640625" style="333" customWidth="1"/>
    <col min="8152" max="8152" width="25.44140625" style="333" customWidth="1"/>
    <col min="8153" max="8153" width="14.33203125" style="333" customWidth="1"/>
    <col min="8154" max="8154" width="4.5546875" style="333" customWidth="1"/>
    <col min="8155" max="8155" width="9.88671875" style="333" customWidth="1"/>
    <col min="8156" max="8156" width="9.5546875" style="333" customWidth="1"/>
    <col min="8157" max="8376" width="7.88671875" style="333"/>
    <col min="8377" max="8378" width="5.109375" style="333" customWidth="1"/>
    <col min="8379" max="8379" width="5.33203125" style="333" customWidth="1"/>
    <col min="8380" max="8380" width="6.5546875" style="333" customWidth="1"/>
    <col min="8381" max="8381" width="8.6640625" style="333" customWidth="1"/>
    <col min="8382" max="8382" width="12.33203125" style="333" customWidth="1"/>
    <col min="8383" max="8383" width="10.5546875" style="333" customWidth="1"/>
    <col min="8384" max="8384" width="9.88671875" style="333" customWidth="1"/>
    <col min="8385" max="8385" width="9.5546875" style="333" customWidth="1"/>
    <col min="8386" max="8391" width="8.109375" style="333" customWidth="1"/>
    <col min="8392" max="8392" width="9.33203125" style="333" customWidth="1"/>
    <col min="8393" max="8393" width="8" style="333" customWidth="1"/>
    <col min="8394" max="8394" width="8.109375" style="333" customWidth="1"/>
    <col min="8395" max="8395" width="7.44140625" style="333" customWidth="1"/>
    <col min="8396" max="8396" width="7.6640625" style="333" customWidth="1"/>
    <col min="8397" max="8404" width="7.88671875" style="333" hidden="1" customWidth="1"/>
    <col min="8405" max="8405" width="9.109375" style="333" customWidth="1"/>
    <col min="8406" max="8406" width="8.6640625" style="333" customWidth="1"/>
    <col min="8407" max="8407" width="10.6640625" style="333" customWidth="1"/>
    <col min="8408" max="8408" width="25.44140625" style="333" customWidth="1"/>
    <col min="8409" max="8409" width="14.33203125" style="333" customWidth="1"/>
    <col min="8410" max="8410" width="4.5546875" style="333" customWidth="1"/>
    <col min="8411" max="8411" width="9.88671875" style="333" customWidth="1"/>
    <col min="8412" max="8412" width="9.5546875" style="333" customWidth="1"/>
    <col min="8413" max="8632" width="7.88671875" style="333"/>
    <col min="8633" max="8634" width="5.109375" style="333" customWidth="1"/>
    <col min="8635" max="8635" width="5.33203125" style="333" customWidth="1"/>
    <col min="8636" max="8636" width="6.5546875" style="333" customWidth="1"/>
    <col min="8637" max="8637" width="8.6640625" style="333" customWidth="1"/>
    <col min="8638" max="8638" width="12.33203125" style="333" customWidth="1"/>
    <col min="8639" max="8639" width="10.5546875" style="333" customWidth="1"/>
    <col min="8640" max="8640" width="9.88671875" style="333" customWidth="1"/>
    <col min="8641" max="8641" width="9.5546875" style="333" customWidth="1"/>
    <col min="8642" max="8647" width="8.109375" style="333" customWidth="1"/>
    <col min="8648" max="8648" width="9.33203125" style="333" customWidth="1"/>
    <col min="8649" max="8649" width="8" style="333" customWidth="1"/>
    <col min="8650" max="8650" width="8.109375" style="333" customWidth="1"/>
    <col min="8651" max="8651" width="7.44140625" style="333" customWidth="1"/>
    <col min="8652" max="8652" width="7.6640625" style="333" customWidth="1"/>
    <col min="8653" max="8660" width="7.88671875" style="333" hidden="1" customWidth="1"/>
    <col min="8661" max="8661" width="9.109375" style="333" customWidth="1"/>
    <col min="8662" max="8662" width="8.6640625" style="333" customWidth="1"/>
    <col min="8663" max="8663" width="10.6640625" style="333" customWidth="1"/>
    <col min="8664" max="8664" width="25.44140625" style="333" customWidth="1"/>
    <col min="8665" max="8665" width="14.33203125" style="333" customWidth="1"/>
    <col min="8666" max="8666" width="4.5546875" style="333" customWidth="1"/>
    <col min="8667" max="8667" width="9.88671875" style="333" customWidth="1"/>
    <col min="8668" max="8668" width="9.5546875" style="333" customWidth="1"/>
    <col min="8669" max="8888" width="7.88671875" style="333"/>
    <col min="8889" max="8890" width="5.109375" style="333" customWidth="1"/>
    <col min="8891" max="8891" width="5.33203125" style="333" customWidth="1"/>
    <col min="8892" max="8892" width="6.5546875" style="333" customWidth="1"/>
    <col min="8893" max="8893" width="8.6640625" style="333" customWidth="1"/>
    <col min="8894" max="8894" width="12.33203125" style="333" customWidth="1"/>
    <col min="8895" max="8895" width="10.5546875" style="333" customWidth="1"/>
    <col min="8896" max="8896" width="9.88671875" style="333" customWidth="1"/>
    <col min="8897" max="8897" width="9.5546875" style="333" customWidth="1"/>
    <col min="8898" max="8903" width="8.109375" style="333" customWidth="1"/>
    <col min="8904" max="8904" width="9.33203125" style="333" customWidth="1"/>
    <col min="8905" max="8905" width="8" style="333" customWidth="1"/>
    <col min="8906" max="8906" width="8.109375" style="333" customWidth="1"/>
    <col min="8907" max="8907" width="7.44140625" style="333" customWidth="1"/>
    <col min="8908" max="8908" width="7.6640625" style="333" customWidth="1"/>
    <col min="8909" max="8916" width="7.88671875" style="333" hidden="1" customWidth="1"/>
    <col min="8917" max="8917" width="9.109375" style="333" customWidth="1"/>
    <col min="8918" max="8918" width="8.6640625" style="333" customWidth="1"/>
    <col min="8919" max="8919" width="10.6640625" style="333" customWidth="1"/>
    <col min="8920" max="8920" width="25.44140625" style="333" customWidth="1"/>
    <col min="8921" max="8921" width="14.33203125" style="333" customWidth="1"/>
    <col min="8922" max="8922" width="4.5546875" style="333" customWidth="1"/>
    <col min="8923" max="8923" width="9.88671875" style="333" customWidth="1"/>
    <col min="8924" max="8924" width="9.5546875" style="333" customWidth="1"/>
    <col min="8925" max="9144" width="7.88671875" style="333"/>
    <col min="9145" max="9146" width="5.109375" style="333" customWidth="1"/>
    <col min="9147" max="9147" width="5.33203125" style="333" customWidth="1"/>
    <col min="9148" max="9148" width="6.5546875" style="333" customWidth="1"/>
    <col min="9149" max="9149" width="8.6640625" style="333" customWidth="1"/>
    <col min="9150" max="9150" width="12.33203125" style="333" customWidth="1"/>
    <col min="9151" max="9151" width="10.5546875" style="333" customWidth="1"/>
    <col min="9152" max="9152" width="9.88671875" style="333" customWidth="1"/>
    <col min="9153" max="9153" width="9.5546875" style="333" customWidth="1"/>
    <col min="9154" max="9159" width="8.109375" style="333" customWidth="1"/>
    <col min="9160" max="9160" width="9.33203125" style="333" customWidth="1"/>
    <col min="9161" max="9161" width="8" style="333" customWidth="1"/>
    <col min="9162" max="9162" width="8.109375" style="333" customWidth="1"/>
    <col min="9163" max="9163" width="7.44140625" style="333" customWidth="1"/>
    <col min="9164" max="9164" width="7.6640625" style="333" customWidth="1"/>
    <col min="9165" max="9172" width="7.88671875" style="333" hidden="1" customWidth="1"/>
    <col min="9173" max="9173" width="9.109375" style="333" customWidth="1"/>
    <col min="9174" max="9174" width="8.6640625" style="333" customWidth="1"/>
    <col min="9175" max="9175" width="10.6640625" style="333" customWidth="1"/>
    <col min="9176" max="9176" width="25.44140625" style="333" customWidth="1"/>
    <col min="9177" max="9177" width="14.33203125" style="333" customWidth="1"/>
    <col min="9178" max="9178" width="4.5546875" style="333" customWidth="1"/>
    <col min="9179" max="9179" width="9.88671875" style="333" customWidth="1"/>
    <col min="9180" max="9180" width="9.5546875" style="333" customWidth="1"/>
    <col min="9181" max="9400" width="7.88671875" style="333"/>
    <col min="9401" max="9402" width="5.109375" style="333" customWidth="1"/>
    <col min="9403" max="9403" width="5.33203125" style="333" customWidth="1"/>
    <col min="9404" max="9404" width="6.5546875" style="333" customWidth="1"/>
    <col min="9405" max="9405" width="8.6640625" style="333" customWidth="1"/>
    <col min="9406" max="9406" width="12.33203125" style="333" customWidth="1"/>
    <col min="9407" max="9407" width="10.5546875" style="333" customWidth="1"/>
    <col min="9408" max="9408" width="9.88671875" style="333" customWidth="1"/>
    <col min="9409" max="9409" width="9.5546875" style="333" customWidth="1"/>
    <col min="9410" max="9415" width="8.109375" style="333" customWidth="1"/>
    <col min="9416" max="9416" width="9.33203125" style="333" customWidth="1"/>
    <col min="9417" max="9417" width="8" style="333" customWidth="1"/>
    <col min="9418" max="9418" width="8.109375" style="333" customWidth="1"/>
    <col min="9419" max="9419" width="7.44140625" style="333" customWidth="1"/>
    <col min="9420" max="9420" width="7.6640625" style="333" customWidth="1"/>
    <col min="9421" max="9428" width="7.88671875" style="333" hidden="1" customWidth="1"/>
    <col min="9429" max="9429" width="9.109375" style="333" customWidth="1"/>
    <col min="9430" max="9430" width="8.6640625" style="333" customWidth="1"/>
    <col min="9431" max="9431" width="10.6640625" style="333" customWidth="1"/>
    <col min="9432" max="9432" width="25.44140625" style="333" customWidth="1"/>
    <col min="9433" max="9433" width="14.33203125" style="333" customWidth="1"/>
    <col min="9434" max="9434" width="4.5546875" style="333" customWidth="1"/>
    <col min="9435" max="9435" width="9.88671875" style="333" customWidth="1"/>
    <col min="9436" max="9436" width="9.5546875" style="333" customWidth="1"/>
    <col min="9437" max="9656" width="7.88671875" style="333"/>
    <col min="9657" max="9658" width="5.109375" style="333" customWidth="1"/>
    <col min="9659" max="9659" width="5.33203125" style="333" customWidth="1"/>
    <col min="9660" max="9660" width="6.5546875" style="333" customWidth="1"/>
    <col min="9661" max="9661" width="8.6640625" style="333" customWidth="1"/>
    <col min="9662" max="9662" width="12.33203125" style="333" customWidth="1"/>
    <col min="9663" max="9663" width="10.5546875" style="333" customWidth="1"/>
    <col min="9664" max="9664" width="9.88671875" style="333" customWidth="1"/>
    <col min="9665" max="9665" width="9.5546875" style="333" customWidth="1"/>
    <col min="9666" max="9671" width="8.109375" style="333" customWidth="1"/>
    <col min="9672" max="9672" width="9.33203125" style="333" customWidth="1"/>
    <col min="9673" max="9673" width="8" style="333" customWidth="1"/>
    <col min="9674" max="9674" width="8.109375" style="333" customWidth="1"/>
    <col min="9675" max="9675" width="7.44140625" style="333" customWidth="1"/>
    <col min="9676" max="9676" width="7.6640625" style="333" customWidth="1"/>
    <col min="9677" max="9684" width="7.88671875" style="333" hidden="1" customWidth="1"/>
    <col min="9685" max="9685" width="9.109375" style="333" customWidth="1"/>
    <col min="9686" max="9686" width="8.6640625" style="333" customWidth="1"/>
    <col min="9687" max="9687" width="10.6640625" style="333" customWidth="1"/>
    <col min="9688" max="9688" width="25.44140625" style="333" customWidth="1"/>
    <col min="9689" max="9689" width="14.33203125" style="333" customWidth="1"/>
    <col min="9690" max="9690" width="4.5546875" style="333" customWidth="1"/>
    <col min="9691" max="9691" width="9.88671875" style="333" customWidth="1"/>
    <col min="9692" max="9692" width="9.5546875" style="333" customWidth="1"/>
    <col min="9693" max="9912" width="7.88671875" style="333"/>
    <col min="9913" max="9914" width="5.109375" style="333" customWidth="1"/>
    <col min="9915" max="9915" width="5.33203125" style="333" customWidth="1"/>
    <col min="9916" max="9916" width="6.5546875" style="333" customWidth="1"/>
    <col min="9917" max="9917" width="8.6640625" style="333" customWidth="1"/>
    <col min="9918" max="9918" width="12.33203125" style="333" customWidth="1"/>
    <col min="9919" max="9919" width="10.5546875" style="333" customWidth="1"/>
    <col min="9920" max="9920" width="9.88671875" style="333" customWidth="1"/>
    <col min="9921" max="9921" width="9.5546875" style="333" customWidth="1"/>
    <col min="9922" max="9927" width="8.109375" style="333" customWidth="1"/>
    <col min="9928" max="9928" width="9.33203125" style="333" customWidth="1"/>
    <col min="9929" max="9929" width="8" style="333" customWidth="1"/>
    <col min="9930" max="9930" width="8.109375" style="333" customWidth="1"/>
    <col min="9931" max="9931" width="7.44140625" style="333" customWidth="1"/>
    <col min="9932" max="9932" width="7.6640625" style="333" customWidth="1"/>
    <col min="9933" max="9940" width="7.88671875" style="333" hidden="1" customWidth="1"/>
    <col min="9941" max="9941" width="9.109375" style="333" customWidth="1"/>
    <col min="9942" max="9942" width="8.6640625" style="333" customWidth="1"/>
    <col min="9943" max="9943" width="10.6640625" style="333" customWidth="1"/>
    <col min="9944" max="9944" width="25.44140625" style="333" customWidth="1"/>
    <col min="9945" max="9945" width="14.33203125" style="333" customWidth="1"/>
    <col min="9946" max="9946" width="4.5546875" style="333" customWidth="1"/>
    <col min="9947" max="9947" width="9.88671875" style="333" customWidth="1"/>
    <col min="9948" max="9948" width="9.5546875" style="333" customWidth="1"/>
    <col min="9949" max="10168" width="7.88671875" style="333"/>
    <col min="10169" max="10170" width="5.109375" style="333" customWidth="1"/>
    <col min="10171" max="10171" width="5.33203125" style="333" customWidth="1"/>
    <col min="10172" max="10172" width="6.5546875" style="333" customWidth="1"/>
    <col min="10173" max="10173" width="8.6640625" style="333" customWidth="1"/>
    <col min="10174" max="10174" width="12.33203125" style="333" customWidth="1"/>
    <col min="10175" max="10175" width="10.5546875" style="333" customWidth="1"/>
    <col min="10176" max="10176" width="9.88671875" style="333" customWidth="1"/>
    <col min="10177" max="10177" width="9.5546875" style="333" customWidth="1"/>
    <col min="10178" max="10183" width="8.109375" style="333" customWidth="1"/>
    <col min="10184" max="10184" width="9.33203125" style="333" customWidth="1"/>
    <col min="10185" max="10185" width="8" style="333" customWidth="1"/>
    <col min="10186" max="10186" width="8.109375" style="333" customWidth="1"/>
    <col min="10187" max="10187" width="7.44140625" style="333" customWidth="1"/>
    <col min="10188" max="10188" width="7.6640625" style="333" customWidth="1"/>
    <col min="10189" max="10196" width="7.88671875" style="333" hidden="1" customWidth="1"/>
    <col min="10197" max="10197" width="9.109375" style="333" customWidth="1"/>
    <col min="10198" max="10198" width="8.6640625" style="333" customWidth="1"/>
    <col min="10199" max="10199" width="10.6640625" style="333" customWidth="1"/>
    <col min="10200" max="10200" width="25.44140625" style="333" customWidth="1"/>
    <col min="10201" max="10201" width="14.33203125" style="333" customWidth="1"/>
    <col min="10202" max="10202" width="4.5546875" style="333" customWidth="1"/>
    <col min="10203" max="10203" width="9.88671875" style="333" customWidth="1"/>
    <col min="10204" max="10204" width="9.5546875" style="333" customWidth="1"/>
    <col min="10205" max="10424" width="7.88671875" style="333"/>
    <col min="10425" max="10426" width="5.109375" style="333" customWidth="1"/>
    <col min="10427" max="10427" width="5.33203125" style="333" customWidth="1"/>
    <col min="10428" max="10428" width="6.5546875" style="333" customWidth="1"/>
    <col min="10429" max="10429" width="8.6640625" style="333" customWidth="1"/>
    <col min="10430" max="10430" width="12.33203125" style="333" customWidth="1"/>
    <col min="10431" max="10431" width="10.5546875" style="333" customWidth="1"/>
    <col min="10432" max="10432" width="9.88671875" style="333" customWidth="1"/>
    <col min="10433" max="10433" width="9.5546875" style="333" customWidth="1"/>
    <col min="10434" max="10439" width="8.109375" style="333" customWidth="1"/>
    <col min="10440" max="10440" width="9.33203125" style="333" customWidth="1"/>
    <col min="10441" max="10441" width="8" style="333" customWidth="1"/>
    <col min="10442" max="10442" width="8.109375" style="333" customWidth="1"/>
    <col min="10443" max="10443" width="7.44140625" style="333" customWidth="1"/>
    <col min="10444" max="10444" width="7.6640625" style="333" customWidth="1"/>
    <col min="10445" max="10452" width="7.88671875" style="333" hidden="1" customWidth="1"/>
    <col min="10453" max="10453" width="9.109375" style="333" customWidth="1"/>
    <col min="10454" max="10454" width="8.6640625" style="333" customWidth="1"/>
    <col min="10455" max="10455" width="10.6640625" style="333" customWidth="1"/>
    <col min="10456" max="10456" width="25.44140625" style="333" customWidth="1"/>
    <col min="10457" max="10457" width="14.33203125" style="333" customWidth="1"/>
    <col min="10458" max="10458" width="4.5546875" style="333" customWidth="1"/>
    <col min="10459" max="10459" width="9.88671875" style="333" customWidth="1"/>
    <col min="10460" max="10460" width="9.5546875" style="333" customWidth="1"/>
    <col min="10461" max="10680" width="7.88671875" style="333"/>
    <col min="10681" max="10682" width="5.109375" style="333" customWidth="1"/>
    <col min="10683" max="10683" width="5.33203125" style="333" customWidth="1"/>
    <col min="10684" max="10684" width="6.5546875" style="333" customWidth="1"/>
    <col min="10685" max="10685" width="8.6640625" style="333" customWidth="1"/>
    <col min="10686" max="10686" width="12.33203125" style="333" customWidth="1"/>
    <col min="10687" max="10687" width="10.5546875" style="333" customWidth="1"/>
    <col min="10688" max="10688" width="9.88671875" style="333" customWidth="1"/>
    <col min="10689" max="10689" width="9.5546875" style="333" customWidth="1"/>
    <col min="10690" max="10695" width="8.109375" style="333" customWidth="1"/>
    <col min="10696" max="10696" width="9.33203125" style="333" customWidth="1"/>
    <col min="10697" max="10697" width="8" style="333" customWidth="1"/>
    <col min="10698" max="10698" width="8.109375" style="333" customWidth="1"/>
    <col min="10699" max="10699" width="7.44140625" style="333" customWidth="1"/>
    <col min="10700" max="10700" width="7.6640625" style="333" customWidth="1"/>
    <col min="10701" max="10708" width="7.88671875" style="333" hidden="1" customWidth="1"/>
    <col min="10709" max="10709" width="9.109375" style="333" customWidth="1"/>
    <col min="10710" max="10710" width="8.6640625" style="333" customWidth="1"/>
    <col min="10711" max="10711" width="10.6640625" style="333" customWidth="1"/>
    <col min="10712" max="10712" width="25.44140625" style="333" customWidth="1"/>
    <col min="10713" max="10713" width="14.33203125" style="333" customWidth="1"/>
    <col min="10714" max="10714" width="4.5546875" style="333" customWidth="1"/>
    <col min="10715" max="10715" width="9.88671875" style="333" customWidth="1"/>
    <col min="10716" max="10716" width="9.5546875" style="333" customWidth="1"/>
    <col min="10717" max="10936" width="7.88671875" style="333"/>
    <col min="10937" max="10938" width="5.109375" style="333" customWidth="1"/>
    <col min="10939" max="10939" width="5.33203125" style="333" customWidth="1"/>
    <col min="10940" max="10940" width="6.5546875" style="333" customWidth="1"/>
    <col min="10941" max="10941" width="8.6640625" style="333" customWidth="1"/>
    <col min="10942" max="10942" width="12.33203125" style="333" customWidth="1"/>
    <col min="10943" max="10943" width="10.5546875" style="333" customWidth="1"/>
    <col min="10944" max="10944" width="9.88671875" style="333" customWidth="1"/>
    <col min="10945" max="10945" width="9.5546875" style="333" customWidth="1"/>
    <col min="10946" max="10951" width="8.109375" style="333" customWidth="1"/>
    <col min="10952" max="10952" width="9.33203125" style="333" customWidth="1"/>
    <col min="10953" max="10953" width="8" style="333" customWidth="1"/>
    <col min="10954" max="10954" width="8.109375" style="333" customWidth="1"/>
    <col min="10955" max="10955" width="7.44140625" style="333" customWidth="1"/>
    <col min="10956" max="10956" width="7.6640625" style="333" customWidth="1"/>
    <col min="10957" max="10964" width="7.88671875" style="333" hidden="1" customWidth="1"/>
    <col min="10965" max="10965" width="9.109375" style="333" customWidth="1"/>
    <col min="10966" max="10966" width="8.6640625" style="333" customWidth="1"/>
    <col min="10967" max="10967" width="10.6640625" style="333" customWidth="1"/>
    <col min="10968" max="10968" width="25.44140625" style="333" customWidth="1"/>
    <col min="10969" max="10969" width="14.33203125" style="333" customWidth="1"/>
    <col min="10970" max="10970" width="4.5546875" style="333" customWidth="1"/>
    <col min="10971" max="10971" width="9.88671875" style="333" customWidth="1"/>
    <col min="10972" max="10972" width="9.5546875" style="333" customWidth="1"/>
    <col min="10973" max="11192" width="7.88671875" style="333"/>
    <col min="11193" max="11194" width="5.109375" style="333" customWidth="1"/>
    <col min="11195" max="11195" width="5.33203125" style="333" customWidth="1"/>
    <col min="11196" max="11196" width="6.5546875" style="333" customWidth="1"/>
    <col min="11197" max="11197" width="8.6640625" style="333" customWidth="1"/>
    <col min="11198" max="11198" width="12.33203125" style="333" customWidth="1"/>
    <col min="11199" max="11199" width="10.5546875" style="333" customWidth="1"/>
    <col min="11200" max="11200" width="9.88671875" style="333" customWidth="1"/>
    <col min="11201" max="11201" width="9.5546875" style="333" customWidth="1"/>
    <col min="11202" max="11207" width="8.109375" style="333" customWidth="1"/>
    <col min="11208" max="11208" width="9.33203125" style="333" customWidth="1"/>
    <col min="11209" max="11209" width="8" style="333" customWidth="1"/>
    <col min="11210" max="11210" width="8.109375" style="333" customWidth="1"/>
    <col min="11211" max="11211" width="7.44140625" style="333" customWidth="1"/>
    <col min="11212" max="11212" width="7.6640625" style="333" customWidth="1"/>
    <col min="11213" max="11220" width="7.88671875" style="333" hidden="1" customWidth="1"/>
    <col min="11221" max="11221" width="9.109375" style="333" customWidth="1"/>
    <col min="11222" max="11222" width="8.6640625" style="333" customWidth="1"/>
    <col min="11223" max="11223" width="10.6640625" style="333" customWidth="1"/>
    <col min="11224" max="11224" width="25.44140625" style="333" customWidth="1"/>
    <col min="11225" max="11225" width="14.33203125" style="333" customWidth="1"/>
    <col min="11226" max="11226" width="4.5546875" style="333" customWidth="1"/>
    <col min="11227" max="11227" width="9.88671875" style="333" customWidth="1"/>
    <col min="11228" max="11228" width="9.5546875" style="333" customWidth="1"/>
    <col min="11229" max="11448" width="7.88671875" style="333"/>
    <col min="11449" max="11450" width="5.109375" style="333" customWidth="1"/>
    <col min="11451" max="11451" width="5.33203125" style="333" customWidth="1"/>
    <col min="11452" max="11452" width="6.5546875" style="333" customWidth="1"/>
    <col min="11453" max="11453" width="8.6640625" style="333" customWidth="1"/>
    <col min="11454" max="11454" width="12.33203125" style="333" customWidth="1"/>
    <col min="11455" max="11455" width="10.5546875" style="333" customWidth="1"/>
    <col min="11456" max="11456" width="9.88671875" style="333" customWidth="1"/>
    <col min="11457" max="11457" width="9.5546875" style="333" customWidth="1"/>
    <col min="11458" max="11463" width="8.109375" style="333" customWidth="1"/>
    <col min="11464" max="11464" width="9.33203125" style="333" customWidth="1"/>
    <col min="11465" max="11465" width="8" style="333" customWidth="1"/>
    <col min="11466" max="11466" width="8.109375" style="333" customWidth="1"/>
    <col min="11467" max="11467" width="7.44140625" style="333" customWidth="1"/>
    <col min="11468" max="11468" width="7.6640625" style="333" customWidth="1"/>
    <col min="11469" max="11476" width="7.88671875" style="333" hidden="1" customWidth="1"/>
    <col min="11477" max="11477" width="9.109375" style="333" customWidth="1"/>
    <col min="11478" max="11478" width="8.6640625" style="333" customWidth="1"/>
    <col min="11479" max="11479" width="10.6640625" style="333" customWidth="1"/>
    <col min="11480" max="11480" width="25.44140625" style="333" customWidth="1"/>
    <col min="11481" max="11481" width="14.33203125" style="333" customWidth="1"/>
    <col min="11482" max="11482" width="4.5546875" style="333" customWidth="1"/>
    <col min="11483" max="11483" width="9.88671875" style="333" customWidth="1"/>
    <col min="11484" max="11484" width="9.5546875" style="333" customWidth="1"/>
    <col min="11485" max="11704" width="7.88671875" style="333"/>
    <col min="11705" max="11706" width="5.109375" style="333" customWidth="1"/>
    <col min="11707" max="11707" width="5.33203125" style="333" customWidth="1"/>
    <col min="11708" max="11708" width="6.5546875" style="333" customWidth="1"/>
    <col min="11709" max="11709" width="8.6640625" style="333" customWidth="1"/>
    <col min="11710" max="11710" width="12.33203125" style="333" customWidth="1"/>
    <col min="11711" max="11711" width="10.5546875" style="333" customWidth="1"/>
    <col min="11712" max="11712" width="9.88671875" style="333" customWidth="1"/>
    <col min="11713" max="11713" width="9.5546875" style="333" customWidth="1"/>
    <col min="11714" max="11719" width="8.109375" style="333" customWidth="1"/>
    <col min="11720" max="11720" width="9.33203125" style="333" customWidth="1"/>
    <col min="11721" max="11721" width="8" style="333" customWidth="1"/>
    <col min="11722" max="11722" width="8.109375" style="333" customWidth="1"/>
    <col min="11723" max="11723" width="7.44140625" style="333" customWidth="1"/>
    <col min="11724" max="11724" width="7.6640625" style="333" customWidth="1"/>
    <col min="11725" max="11732" width="7.88671875" style="333" hidden="1" customWidth="1"/>
    <col min="11733" max="11733" width="9.109375" style="333" customWidth="1"/>
    <col min="11734" max="11734" width="8.6640625" style="333" customWidth="1"/>
    <col min="11735" max="11735" width="10.6640625" style="333" customWidth="1"/>
    <col min="11736" max="11736" width="25.44140625" style="333" customWidth="1"/>
    <col min="11737" max="11737" width="14.33203125" style="333" customWidth="1"/>
    <col min="11738" max="11738" width="4.5546875" style="333" customWidth="1"/>
    <col min="11739" max="11739" width="9.88671875" style="333" customWidth="1"/>
    <col min="11740" max="11740" width="9.5546875" style="333" customWidth="1"/>
    <col min="11741" max="11960" width="7.88671875" style="333"/>
    <col min="11961" max="11962" width="5.109375" style="333" customWidth="1"/>
    <col min="11963" max="11963" width="5.33203125" style="333" customWidth="1"/>
    <col min="11964" max="11964" width="6.5546875" style="333" customWidth="1"/>
    <col min="11965" max="11965" width="8.6640625" style="333" customWidth="1"/>
    <col min="11966" max="11966" width="12.33203125" style="333" customWidth="1"/>
    <col min="11967" max="11967" width="10.5546875" style="333" customWidth="1"/>
    <col min="11968" max="11968" width="9.88671875" style="333" customWidth="1"/>
    <col min="11969" max="11969" width="9.5546875" style="333" customWidth="1"/>
    <col min="11970" max="11975" width="8.109375" style="333" customWidth="1"/>
    <col min="11976" max="11976" width="9.33203125" style="333" customWidth="1"/>
    <col min="11977" max="11977" width="8" style="333" customWidth="1"/>
    <col min="11978" max="11978" width="8.109375" style="333" customWidth="1"/>
    <col min="11979" max="11979" width="7.44140625" style="333" customWidth="1"/>
    <col min="11980" max="11980" width="7.6640625" style="333" customWidth="1"/>
    <col min="11981" max="11988" width="7.88671875" style="333" hidden="1" customWidth="1"/>
    <col min="11989" max="11989" width="9.109375" style="333" customWidth="1"/>
    <col min="11990" max="11990" width="8.6640625" style="333" customWidth="1"/>
    <col min="11991" max="11991" width="10.6640625" style="333" customWidth="1"/>
    <col min="11992" max="11992" width="25.44140625" style="333" customWidth="1"/>
    <col min="11993" max="11993" width="14.33203125" style="333" customWidth="1"/>
    <col min="11994" max="11994" width="4.5546875" style="333" customWidth="1"/>
    <col min="11995" max="11995" width="9.88671875" style="333" customWidth="1"/>
    <col min="11996" max="11996" width="9.5546875" style="333" customWidth="1"/>
    <col min="11997" max="12216" width="7.88671875" style="333"/>
    <col min="12217" max="12218" width="5.109375" style="333" customWidth="1"/>
    <col min="12219" max="12219" width="5.33203125" style="333" customWidth="1"/>
    <col min="12220" max="12220" width="6.5546875" style="333" customWidth="1"/>
    <col min="12221" max="12221" width="8.6640625" style="333" customWidth="1"/>
    <col min="12222" max="12222" width="12.33203125" style="333" customWidth="1"/>
    <col min="12223" max="12223" width="10.5546875" style="333" customWidth="1"/>
    <col min="12224" max="12224" width="9.88671875" style="333" customWidth="1"/>
    <col min="12225" max="12225" width="9.5546875" style="333" customWidth="1"/>
    <col min="12226" max="12231" width="8.109375" style="333" customWidth="1"/>
    <col min="12232" max="12232" width="9.33203125" style="333" customWidth="1"/>
    <col min="12233" max="12233" width="8" style="333" customWidth="1"/>
    <col min="12234" max="12234" width="8.109375" style="333" customWidth="1"/>
    <col min="12235" max="12235" width="7.44140625" style="333" customWidth="1"/>
    <col min="12236" max="12236" width="7.6640625" style="333" customWidth="1"/>
    <col min="12237" max="12244" width="7.88671875" style="333" hidden="1" customWidth="1"/>
    <col min="12245" max="12245" width="9.109375" style="333" customWidth="1"/>
    <col min="12246" max="12246" width="8.6640625" style="333" customWidth="1"/>
    <col min="12247" max="12247" width="10.6640625" style="333" customWidth="1"/>
    <col min="12248" max="12248" width="25.44140625" style="333" customWidth="1"/>
    <col min="12249" max="12249" width="14.33203125" style="333" customWidth="1"/>
    <col min="12250" max="12250" width="4.5546875" style="333" customWidth="1"/>
    <col min="12251" max="12251" width="9.88671875" style="333" customWidth="1"/>
    <col min="12252" max="12252" width="9.5546875" style="333" customWidth="1"/>
    <col min="12253" max="12472" width="7.88671875" style="333"/>
    <col min="12473" max="12474" width="5.109375" style="333" customWidth="1"/>
    <col min="12475" max="12475" width="5.33203125" style="333" customWidth="1"/>
    <col min="12476" max="12476" width="6.5546875" style="333" customWidth="1"/>
    <col min="12477" max="12477" width="8.6640625" style="333" customWidth="1"/>
    <col min="12478" max="12478" width="12.33203125" style="333" customWidth="1"/>
    <col min="12479" max="12479" width="10.5546875" style="333" customWidth="1"/>
    <col min="12480" max="12480" width="9.88671875" style="333" customWidth="1"/>
    <col min="12481" max="12481" width="9.5546875" style="333" customWidth="1"/>
    <col min="12482" max="12487" width="8.109375" style="333" customWidth="1"/>
    <col min="12488" max="12488" width="9.33203125" style="333" customWidth="1"/>
    <col min="12489" max="12489" width="8" style="333" customWidth="1"/>
    <col min="12490" max="12490" width="8.109375" style="333" customWidth="1"/>
    <col min="12491" max="12491" width="7.44140625" style="333" customWidth="1"/>
    <col min="12492" max="12492" width="7.6640625" style="333" customWidth="1"/>
    <col min="12493" max="12500" width="7.88671875" style="333" hidden="1" customWidth="1"/>
    <col min="12501" max="12501" width="9.109375" style="333" customWidth="1"/>
    <col min="12502" max="12502" width="8.6640625" style="333" customWidth="1"/>
    <col min="12503" max="12503" width="10.6640625" style="333" customWidth="1"/>
    <col min="12504" max="12504" width="25.44140625" style="333" customWidth="1"/>
    <col min="12505" max="12505" width="14.33203125" style="333" customWidth="1"/>
    <col min="12506" max="12506" width="4.5546875" style="333" customWidth="1"/>
    <col min="12507" max="12507" width="9.88671875" style="333" customWidth="1"/>
    <col min="12508" max="12508" width="9.5546875" style="333" customWidth="1"/>
    <col min="12509" max="12728" width="7.88671875" style="333"/>
    <col min="12729" max="12730" width="5.109375" style="333" customWidth="1"/>
    <col min="12731" max="12731" width="5.33203125" style="333" customWidth="1"/>
    <col min="12732" max="12732" width="6.5546875" style="333" customWidth="1"/>
    <col min="12733" max="12733" width="8.6640625" style="333" customWidth="1"/>
    <col min="12734" max="12734" width="12.33203125" style="333" customWidth="1"/>
    <col min="12735" max="12735" width="10.5546875" style="333" customWidth="1"/>
    <col min="12736" max="12736" width="9.88671875" style="333" customWidth="1"/>
    <col min="12737" max="12737" width="9.5546875" style="333" customWidth="1"/>
    <col min="12738" max="12743" width="8.109375" style="333" customWidth="1"/>
    <col min="12744" max="12744" width="9.33203125" style="333" customWidth="1"/>
    <col min="12745" max="12745" width="8" style="333" customWidth="1"/>
    <col min="12746" max="12746" width="8.109375" style="333" customWidth="1"/>
    <col min="12747" max="12747" width="7.44140625" style="333" customWidth="1"/>
    <col min="12748" max="12748" width="7.6640625" style="333" customWidth="1"/>
    <col min="12749" max="12756" width="7.88671875" style="333" hidden="1" customWidth="1"/>
    <col min="12757" max="12757" width="9.109375" style="333" customWidth="1"/>
    <col min="12758" max="12758" width="8.6640625" style="333" customWidth="1"/>
    <col min="12759" max="12759" width="10.6640625" style="333" customWidth="1"/>
    <col min="12760" max="12760" width="25.44140625" style="333" customWidth="1"/>
    <col min="12761" max="12761" width="14.33203125" style="333" customWidth="1"/>
    <col min="12762" max="12762" width="4.5546875" style="333" customWidth="1"/>
    <col min="12763" max="12763" width="9.88671875" style="333" customWidth="1"/>
    <col min="12764" max="12764" width="9.5546875" style="333" customWidth="1"/>
    <col min="12765" max="12984" width="7.88671875" style="333"/>
    <col min="12985" max="12986" width="5.109375" style="333" customWidth="1"/>
    <col min="12987" max="12987" width="5.33203125" style="333" customWidth="1"/>
    <col min="12988" max="12988" width="6.5546875" style="333" customWidth="1"/>
    <col min="12989" max="12989" width="8.6640625" style="333" customWidth="1"/>
    <col min="12990" max="12990" width="12.33203125" style="333" customWidth="1"/>
    <col min="12991" max="12991" width="10.5546875" style="333" customWidth="1"/>
    <col min="12992" max="12992" width="9.88671875" style="333" customWidth="1"/>
    <col min="12993" max="12993" width="9.5546875" style="333" customWidth="1"/>
    <col min="12994" max="12999" width="8.109375" style="333" customWidth="1"/>
    <col min="13000" max="13000" width="9.33203125" style="333" customWidth="1"/>
    <col min="13001" max="13001" width="8" style="333" customWidth="1"/>
    <col min="13002" max="13002" width="8.109375" style="333" customWidth="1"/>
    <col min="13003" max="13003" width="7.44140625" style="333" customWidth="1"/>
    <col min="13004" max="13004" width="7.6640625" style="333" customWidth="1"/>
    <col min="13005" max="13012" width="7.88671875" style="333" hidden="1" customWidth="1"/>
    <col min="13013" max="13013" width="9.109375" style="333" customWidth="1"/>
    <col min="13014" max="13014" width="8.6640625" style="333" customWidth="1"/>
    <col min="13015" max="13015" width="10.6640625" style="333" customWidth="1"/>
    <col min="13016" max="13016" width="25.44140625" style="333" customWidth="1"/>
    <col min="13017" max="13017" width="14.33203125" style="333" customWidth="1"/>
    <col min="13018" max="13018" width="4.5546875" style="333" customWidth="1"/>
    <col min="13019" max="13019" width="9.88671875" style="333" customWidth="1"/>
    <col min="13020" max="13020" width="9.5546875" style="333" customWidth="1"/>
    <col min="13021" max="13240" width="7.88671875" style="333"/>
    <col min="13241" max="13242" width="5.109375" style="333" customWidth="1"/>
    <col min="13243" max="13243" width="5.33203125" style="333" customWidth="1"/>
    <col min="13244" max="13244" width="6.5546875" style="333" customWidth="1"/>
    <col min="13245" max="13245" width="8.6640625" style="333" customWidth="1"/>
    <col min="13246" max="13246" width="12.33203125" style="333" customWidth="1"/>
    <col min="13247" max="13247" width="10.5546875" style="333" customWidth="1"/>
    <col min="13248" max="13248" width="9.88671875" style="333" customWidth="1"/>
    <col min="13249" max="13249" width="9.5546875" style="333" customWidth="1"/>
    <col min="13250" max="13255" width="8.109375" style="333" customWidth="1"/>
    <col min="13256" max="13256" width="9.33203125" style="333" customWidth="1"/>
    <col min="13257" max="13257" width="8" style="333" customWidth="1"/>
    <col min="13258" max="13258" width="8.109375" style="333" customWidth="1"/>
    <col min="13259" max="13259" width="7.44140625" style="333" customWidth="1"/>
    <col min="13260" max="13260" width="7.6640625" style="333" customWidth="1"/>
    <col min="13261" max="13268" width="7.88671875" style="333" hidden="1" customWidth="1"/>
    <col min="13269" max="13269" width="9.109375" style="333" customWidth="1"/>
    <col min="13270" max="13270" width="8.6640625" style="333" customWidth="1"/>
    <col min="13271" max="13271" width="10.6640625" style="333" customWidth="1"/>
    <col min="13272" max="13272" width="25.44140625" style="333" customWidth="1"/>
    <col min="13273" max="13273" width="14.33203125" style="333" customWidth="1"/>
    <col min="13274" max="13274" width="4.5546875" style="333" customWidth="1"/>
    <col min="13275" max="13275" width="9.88671875" style="333" customWidth="1"/>
    <col min="13276" max="13276" width="9.5546875" style="333" customWidth="1"/>
    <col min="13277" max="13496" width="7.88671875" style="333"/>
    <col min="13497" max="13498" width="5.109375" style="333" customWidth="1"/>
    <col min="13499" max="13499" width="5.33203125" style="333" customWidth="1"/>
    <col min="13500" max="13500" width="6.5546875" style="333" customWidth="1"/>
    <col min="13501" max="13501" width="8.6640625" style="333" customWidth="1"/>
    <col min="13502" max="13502" width="12.33203125" style="333" customWidth="1"/>
    <col min="13503" max="13503" width="10.5546875" style="333" customWidth="1"/>
    <col min="13504" max="13504" width="9.88671875" style="333" customWidth="1"/>
    <col min="13505" max="13505" width="9.5546875" style="333" customWidth="1"/>
    <col min="13506" max="13511" width="8.109375" style="333" customWidth="1"/>
    <col min="13512" max="13512" width="9.33203125" style="333" customWidth="1"/>
    <col min="13513" max="13513" width="8" style="333" customWidth="1"/>
    <col min="13514" max="13514" width="8.109375" style="333" customWidth="1"/>
    <col min="13515" max="13515" width="7.44140625" style="333" customWidth="1"/>
    <col min="13516" max="13516" width="7.6640625" style="333" customWidth="1"/>
    <col min="13517" max="13524" width="7.88671875" style="333" hidden="1" customWidth="1"/>
    <col min="13525" max="13525" width="9.109375" style="333" customWidth="1"/>
    <col min="13526" max="13526" width="8.6640625" style="333" customWidth="1"/>
    <col min="13527" max="13527" width="10.6640625" style="333" customWidth="1"/>
    <col min="13528" max="13528" width="25.44140625" style="333" customWidth="1"/>
    <col min="13529" max="13529" width="14.33203125" style="333" customWidth="1"/>
    <col min="13530" max="13530" width="4.5546875" style="333" customWidth="1"/>
    <col min="13531" max="13531" width="9.88671875" style="333" customWidth="1"/>
    <col min="13532" max="13532" width="9.5546875" style="333" customWidth="1"/>
    <col min="13533" max="13752" width="7.88671875" style="333"/>
    <col min="13753" max="13754" width="5.109375" style="333" customWidth="1"/>
    <col min="13755" max="13755" width="5.33203125" style="333" customWidth="1"/>
    <col min="13756" max="13756" width="6.5546875" style="333" customWidth="1"/>
    <col min="13757" max="13757" width="8.6640625" style="333" customWidth="1"/>
    <col min="13758" max="13758" width="12.33203125" style="333" customWidth="1"/>
    <col min="13759" max="13759" width="10.5546875" style="333" customWidth="1"/>
    <col min="13760" max="13760" width="9.88671875" style="333" customWidth="1"/>
    <col min="13761" max="13761" width="9.5546875" style="333" customWidth="1"/>
    <col min="13762" max="13767" width="8.109375" style="333" customWidth="1"/>
    <col min="13768" max="13768" width="9.33203125" style="333" customWidth="1"/>
    <col min="13769" max="13769" width="8" style="333" customWidth="1"/>
    <col min="13770" max="13770" width="8.109375" style="333" customWidth="1"/>
    <col min="13771" max="13771" width="7.44140625" style="333" customWidth="1"/>
    <col min="13772" max="13772" width="7.6640625" style="333" customWidth="1"/>
    <col min="13773" max="13780" width="7.88671875" style="333" hidden="1" customWidth="1"/>
    <col min="13781" max="13781" width="9.109375" style="333" customWidth="1"/>
    <col min="13782" max="13782" width="8.6640625" style="333" customWidth="1"/>
    <col min="13783" max="13783" width="10.6640625" style="333" customWidth="1"/>
    <col min="13784" max="13784" width="25.44140625" style="333" customWidth="1"/>
    <col min="13785" max="13785" width="14.33203125" style="333" customWidth="1"/>
    <col min="13786" max="13786" width="4.5546875" style="333" customWidth="1"/>
    <col min="13787" max="13787" width="9.88671875" style="333" customWidth="1"/>
    <col min="13788" max="13788" width="9.5546875" style="333" customWidth="1"/>
    <col min="13789" max="14008" width="7.88671875" style="333"/>
    <col min="14009" max="14010" width="5.109375" style="333" customWidth="1"/>
    <col min="14011" max="14011" width="5.33203125" style="333" customWidth="1"/>
    <col min="14012" max="14012" width="6.5546875" style="333" customWidth="1"/>
    <col min="14013" max="14013" width="8.6640625" style="333" customWidth="1"/>
    <col min="14014" max="14014" width="12.33203125" style="333" customWidth="1"/>
    <col min="14015" max="14015" width="10.5546875" style="333" customWidth="1"/>
    <col min="14016" max="14016" width="9.88671875" style="333" customWidth="1"/>
    <col min="14017" max="14017" width="9.5546875" style="333" customWidth="1"/>
    <col min="14018" max="14023" width="8.109375" style="333" customWidth="1"/>
    <col min="14024" max="14024" width="9.33203125" style="333" customWidth="1"/>
    <col min="14025" max="14025" width="8" style="333" customWidth="1"/>
    <col min="14026" max="14026" width="8.109375" style="333" customWidth="1"/>
    <col min="14027" max="14027" width="7.44140625" style="333" customWidth="1"/>
    <col min="14028" max="14028" width="7.6640625" style="333" customWidth="1"/>
    <col min="14029" max="14036" width="7.88671875" style="333" hidden="1" customWidth="1"/>
    <col min="14037" max="14037" width="9.109375" style="333" customWidth="1"/>
    <col min="14038" max="14038" width="8.6640625" style="333" customWidth="1"/>
    <col min="14039" max="14039" width="10.6640625" style="333" customWidth="1"/>
    <col min="14040" max="14040" width="25.44140625" style="333" customWidth="1"/>
    <col min="14041" max="14041" width="14.33203125" style="333" customWidth="1"/>
    <col min="14042" max="14042" width="4.5546875" style="333" customWidth="1"/>
    <col min="14043" max="14043" width="9.88671875" style="333" customWidth="1"/>
    <col min="14044" max="14044" width="9.5546875" style="333" customWidth="1"/>
    <col min="14045" max="14264" width="7.88671875" style="333"/>
    <col min="14265" max="14266" width="5.109375" style="333" customWidth="1"/>
    <col min="14267" max="14267" width="5.33203125" style="333" customWidth="1"/>
    <col min="14268" max="14268" width="6.5546875" style="333" customWidth="1"/>
    <col min="14269" max="14269" width="8.6640625" style="333" customWidth="1"/>
    <col min="14270" max="14270" width="12.33203125" style="333" customWidth="1"/>
    <col min="14271" max="14271" width="10.5546875" style="333" customWidth="1"/>
    <col min="14272" max="14272" width="9.88671875" style="333" customWidth="1"/>
    <col min="14273" max="14273" width="9.5546875" style="333" customWidth="1"/>
    <col min="14274" max="14279" width="8.109375" style="333" customWidth="1"/>
    <col min="14280" max="14280" width="9.33203125" style="333" customWidth="1"/>
    <col min="14281" max="14281" width="8" style="333" customWidth="1"/>
    <col min="14282" max="14282" width="8.109375" style="333" customWidth="1"/>
    <col min="14283" max="14283" width="7.44140625" style="333" customWidth="1"/>
    <col min="14284" max="14284" width="7.6640625" style="333" customWidth="1"/>
    <col min="14285" max="14292" width="7.88671875" style="333" hidden="1" customWidth="1"/>
    <col min="14293" max="14293" width="9.109375" style="333" customWidth="1"/>
    <col min="14294" max="14294" width="8.6640625" style="333" customWidth="1"/>
    <col min="14295" max="14295" width="10.6640625" style="333" customWidth="1"/>
    <col min="14296" max="14296" width="25.44140625" style="333" customWidth="1"/>
    <col min="14297" max="14297" width="14.33203125" style="333" customWidth="1"/>
    <col min="14298" max="14298" width="4.5546875" style="333" customWidth="1"/>
    <col min="14299" max="14299" width="9.88671875" style="333" customWidth="1"/>
    <col min="14300" max="14300" width="9.5546875" style="333" customWidth="1"/>
    <col min="14301" max="14520" width="7.88671875" style="333"/>
    <col min="14521" max="14522" width="5.109375" style="333" customWidth="1"/>
    <col min="14523" max="14523" width="5.33203125" style="333" customWidth="1"/>
    <col min="14524" max="14524" width="6.5546875" style="333" customWidth="1"/>
    <col min="14525" max="14525" width="8.6640625" style="333" customWidth="1"/>
    <col min="14526" max="14526" width="12.33203125" style="333" customWidth="1"/>
    <col min="14527" max="14527" width="10.5546875" style="333" customWidth="1"/>
    <col min="14528" max="14528" width="9.88671875" style="333" customWidth="1"/>
    <col min="14529" max="14529" width="9.5546875" style="333" customWidth="1"/>
    <col min="14530" max="14535" width="8.109375" style="333" customWidth="1"/>
    <col min="14536" max="14536" width="9.33203125" style="333" customWidth="1"/>
    <col min="14537" max="14537" width="8" style="333" customWidth="1"/>
    <col min="14538" max="14538" width="8.109375" style="333" customWidth="1"/>
    <col min="14539" max="14539" width="7.44140625" style="333" customWidth="1"/>
    <col min="14540" max="14540" width="7.6640625" style="333" customWidth="1"/>
    <col min="14541" max="14548" width="7.88671875" style="333" hidden="1" customWidth="1"/>
    <col min="14549" max="14549" width="9.109375" style="333" customWidth="1"/>
    <col min="14550" max="14550" width="8.6640625" style="333" customWidth="1"/>
    <col min="14551" max="14551" width="10.6640625" style="333" customWidth="1"/>
    <col min="14552" max="14552" width="25.44140625" style="333" customWidth="1"/>
    <col min="14553" max="14553" width="14.33203125" style="333" customWidth="1"/>
    <col min="14554" max="14554" width="4.5546875" style="333" customWidth="1"/>
    <col min="14555" max="14555" width="9.88671875" style="333" customWidth="1"/>
    <col min="14556" max="14556" width="9.5546875" style="333" customWidth="1"/>
    <col min="14557" max="14776" width="7.88671875" style="333"/>
    <col min="14777" max="14778" width="5.109375" style="333" customWidth="1"/>
    <col min="14779" max="14779" width="5.33203125" style="333" customWidth="1"/>
    <col min="14780" max="14780" width="6.5546875" style="333" customWidth="1"/>
    <col min="14781" max="14781" width="8.6640625" style="333" customWidth="1"/>
    <col min="14782" max="14782" width="12.33203125" style="333" customWidth="1"/>
    <col min="14783" max="14783" width="10.5546875" style="333" customWidth="1"/>
    <col min="14784" max="14784" width="9.88671875" style="333" customWidth="1"/>
    <col min="14785" max="14785" width="9.5546875" style="333" customWidth="1"/>
    <col min="14786" max="14791" width="8.109375" style="333" customWidth="1"/>
    <col min="14792" max="14792" width="9.33203125" style="333" customWidth="1"/>
    <col min="14793" max="14793" width="8" style="333" customWidth="1"/>
    <col min="14794" max="14794" width="8.109375" style="333" customWidth="1"/>
    <col min="14795" max="14795" width="7.44140625" style="333" customWidth="1"/>
    <col min="14796" max="14796" width="7.6640625" style="333" customWidth="1"/>
    <col min="14797" max="14804" width="7.88671875" style="333" hidden="1" customWidth="1"/>
    <col min="14805" max="14805" width="9.109375" style="333" customWidth="1"/>
    <col min="14806" max="14806" width="8.6640625" style="333" customWidth="1"/>
    <col min="14807" max="14807" width="10.6640625" style="333" customWidth="1"/>
    <col min="14808" max="14808" width="25.44140625" style="333" customWidth="1"/>
    <col min="14809" max="14809" width="14.33203125" style="333" customWidth="1"/>
    <col min="14810" max="14810" width="4.5546875" style="333" customWidth="1"/>
    <col min="14811" max="14811" width="9.88671875" style="333" customWidth="1"/>
    <col min="14812" max="14812" width="9.5546875" style="333" customWidth="1"/>
    <col min="14813" max="15032" width="7.88671875" style="333"/>
    <col min="15033" max="15034" width="5.109375" style="333" customWidth="1"/>
    <col min="15035" max="15035" width="5.33203125" style="333" customWidth="1"/>
    <col min="15036" max="15036" width="6.5546875" style="333" customWidth="1"/>
    <col min="15037" max="15037" width="8.6640625" style="333" customWidth="1"/>
    <col min="15038" max="15038" width="12.33203125" style="333" customWidth="1"/>
    <col min="15039" max="15039" width="10.5546875" style="333" customWidth="1"/>
    <col min="15040" max="15040" width="9.88671875" style="333" customWidth="1"/>
    <col min="15041" max="15041" width="9.5546875" style="333" customWidth="1"/>
    <col min="15042" max="15047" width="8.109375" style="333" customWidth="1"/>
    <col min="15048" max="15048" width="9.33203125" style="333" customWidth="1"/>
    <col min="15049" max="15049" width="8" style="333" customWidth="1"/>
    <col min="15050" max="15050" width="8.109375" style="333" customWidth="1"/>
    <col min="15051" max="15051" width="7.44140625" style="333" customWidth="1"/>
    <col min="15052" max="15052" width="7.6640625" style="333" customWidth="1"/>
    <col min="15053" max="15060" width="7.88671875" style="333" hidden="1" customWidth="1"/>
    <col min="15061" max="15061" width="9.109375" style="333" customWidth="1"/>
    <col min="15062" max="15062" width="8.6640625" style="333" customWidth="1"/>
    <col min="15063" max="15063" width="10.6640625" style="333" customWidth="1"/>
    <col min="15064" max="15064" width="25.44140625" style="333" customWidth="1"/>
    <col min="15065" max="15065" width="14.33203125" style="333" customWidth="1"/>
    <col min="15066" max="15066" width="4.5546875" style="333" customWidth="1"/>
    <col min="15067" max="15067" width="9.88671875" style="333" customWidth="1"/>
    <col min="15068" max="15068" width="9.5546875" style="333" customWidth="1"/>
    <col min="15069" max="15288" width="7.88671875" style="333"/>
    <col min="15289" max="15290" width="5.109375" style="333" customWidth="1"/>
    <col min="15291" max="15291" width="5.33203125" style="333" customWidth="1"/>
    <col min="15292" max="15292" width="6.5546875" style="333" customWidth="1"/>
    <col min="15293" max="15293" width="8.6640625" style="333" customWidth="1"/>
    <col min="15294" max="15294" width="12.33203125" style="333" customWidth="1"/>
    <col min="15295" max="15295" width="10.5546875" style="333" customWidth="1"/>
    <col min="15296" max="15296" width="9.88671875" style="333" customWidth="1"/>
    <col min="15297" max="15297" width="9.5546875" style="333" customWidth="1"/>
    <col min="15298" max="15303" width="8.109375" style="333" customWidth="1"/>
    <col min="15304" max="15304" width="9.33203125" style="333" customWidth="1"/>
    <col min="15305" max="15305" width="8" style="333" customWidth="1"/>
    <col min="15306" max="15306" width="8.109375" style="333" customWidth="1"/>
    <col min="15307" max="15307" width="7.44140625" style="333" customWidth="1"/>
    <col min="15308" max="15308" width="7.6640625" style="333" customWidth="1"/>
    <col min="15309" max="15316" width="7.88671875" style="333" hidden="1" customWidth="1"/>
    <col min="15317" max="15317" width="9.109375" style="333" customWidth="1"/>
    <col min="15318" max="15318" width="8.6640625" style="333" customWidth="1"/>
    <col min="15319" max="15319" width="10.6640625" style="333" customWidth="1"/>
    <col min="15320" max="15320" width="25.44140625" style="333" customWidth="1"/>
    <col min="15321" max="15321" width="14.33203125" style="333" customWidth="1"/>
    <col min="15322" max="15322" width="4.5546875" style="333" customWidth="1"/>
    <col min="15323" max="15323" width="9.88671875" style="333" customWidth="1"/>
    <col min="15324" max="15324" width="9.5546875" style="333" customWidth="1"/>
    <col min="15325" max="15544" width="7.88671875" style="333"/>
    <col min="15545" max="15546" width="5.109375" style="333" customWidth="1"/>
    <col min="15547" max="15547" width="5.33203125" style="333" customWidth="1"/>
    <col min="15548" max="15548" width="6.5546875" style="333" customWidth="1"/>
    <col min="15549" max="15549" width="8.6640625" style="333" customWidth="1"/>
    <col min="15550" max="15550" width="12.33203125" style="333" customWidth="1"/>
    <col min="15551" max="15551" width="10.5546875" style="333" customWidth="1"/>
    <col min="15552" max="15552" width="9.88671875" style="333" customWidth="1"/>
    <col min="15553" max="15553" width="9.5546875" style="333" customWidth="1"/>
    <col min="15554" max="15559" width="8.109375" style="333" customWidth="1"/>
    <col min="15560" max="15560" width="9.33203125" style="333" customWidth="1"/>
    <col min="15561" max="15561" width="8" style="333" customWidth="1"/>
    <col min="15562" max="15562" width="8.109375" style="333" customWidth="1"/>
    <col min="15563" max="15563" width="7.44140625" style="333" customWidth="1"/>
    <col min="15564" max="15564" width="7.6640625" style="333" customWidth="1"/>
    <col min="15565" max="15572" width="7.88671875" style="333" hidden="1" customWidth="1"/>
    <col min="15573" max="15573" width="9.109375" style="333" customWidth="1"/>
    <col min="15574" max="15574" width="8.6640625" style="333" customWidth="1"/>
    <col min="15575" max="15575" width="10.6640625" style="333" customWidth="1"/>
    <col min="15576" max="15576" width="25.44140625" style="333" customWidth="1"/>
    <col min="15577" max="15577" width="14.33203125" style="333" customWidth="1"/>
    <col min="15578" max="15578" width="4.5546875" style="333" customWidth="1"/>
    <col min="15579" max="15579" width="9.88671875" style="333" customWidth="1"/>
    <col min="15580" max="15580" width="9.5546875" style="333" customWidth="1"/>
    <col min="15581" max="15800" width="7.88671875" style="333"/>
    <col min="15801" max="15802" width="5.109375" style="333" customWidth="1"/>
    <col min="15803" max="15803" width="5.33203125" style="333" customWidth="1"/>
    <col min="15804" max="15804" width="6.5546875" style="333" customWidth="1"/>
    <col min="15805" max="15805" width="8.6640625" style="333" customWidth="1"/>
    <col min="15806" max="15806" width="12.33203125" style="333" customWidth="1"/>
    <col min="15807" max="15807" width="10.5546875" style="333" customWidth="1"/>
    <col min="15808" max="15808" width="9.88671875" style="333" customWidth="1"/>
    <col min="15809" max="15809" width="9.5546875" style="333" customWidth="1"/>
    <col min="15810" max="15815" width="8.109375" style="333" customWidth="1"/>
    <col min="15816" max="15816" width="9.33203125" style="333" customWidth="1"/>
    <col min="15817" max="15817" width="8" style="333" customWidth="1"/>
    <col min="15818" max="15818" width="8.109375" style="333" customWidth="1"/>
    <col min="15819" max="15819" width="7.44140625" style="333" customWidth="1"/>
    <col min="15820" max="15820" width="7.6640625" style="333" customWidth="1"/>
    <col min="15821" max="15828" width="7.88671875" style="333" hidden="1" customWidth="1"/>
    <col min="15829" max="15829" width="9.109375" style="333" customWidth="1"/>
    <col min="15830" max="15830" width="8.6640625" style="333" customWidth="1"/>
    <col min="15831" max="15831" width="10.6640625" style="333" customWidth="1"/>
    <col min="15832" max="15832" width="25.44140625" style="333" customWidth="1"/>
    <col min="15833" max="15833" width="14.33203125" style="333" customWidth="1"/>
    <col min="15834" max="15834" width="4.5546875" style="333" customWidth="1"/>
    <col min="15835" max="15835" width="9.88671875" style="333" customWidth="1"/>
    <col min="15836" max="15836" width="9.5546875" style="333" customWidth="1"/>
    <col min="15837" max="16056" width="7.88671875" style="333"/>
    <col min="16057" max="16058" width="5.109375" style="333" customWidth="1"/>
    <col min="16059" max="16059" width="5.33203125" style="333" customWidth="1"/>
    <col min="16060" max="16060" width="6.5546875" style="333" customWidth="1"/>
    <col min="16061" max="16061" width="8.6640625" style="333" customWidth="1"/>
    <col min="16062" max="16062" width="12.33203125" style="333" customWidth="1"/>
    <col min="16063" max="16063" width="10.5546875" style="333" customWidth="1"/>
    <col min="16064" max="16064" width="9.88671875" style="333" customWidth="1"/>
    <col min="16065" max="16065" width="9.5546875" style="333" customWidth="1"/>
    <col min="16066" max="16071" width="8.109375" style="333" customWidth="1"/>
    <col min="16072" max="16072" width="9.33203125" style="333" customWidth="1"/>
    <col min="16073" max="16073" width="8" style="333" customWidth="1"/>
    <col min="16074" max="16074" width="8.109375" style="333" customWidth="1"/>
    <col min="16075" max="16075" width="7.44140625" style="333" customWidth="1"/>
    <col min="16076" max="16076" width="7.6640625" style="333" customWidth="1"/>
    <col min="16077" max="16084" width="7.88671875" style="333" hidden="1" customWidth="1"/>
    <col min="16085" max="16085" width="9.109375" style="333" customWidth="1"/>
    <col min="16086" max="16086" width="8.6640625" style="333" customWidth="1"/>
    <col min="16087" max="16087" width="10.6640625" style="333" customWidth="1"/>
    <col min="16088" max="16088" width="25.44140625" style="333" customWidth="1"/>
    <col min="16089" max="16089" width="14.33203125" style="333" customWidth="1"/>
    <col min="16090" max="16090" width="4.5546875" style="333" customWidth="1"/>
    <col min="16091" max="16091" width="9.88671875" style="333" customWidth="1"/>
    <col min="16092" max="16092" width="9.5546875" style="333" customWidth="1"/>
    <col min="16093" max="16384" width="7.88671875" style="333"/>
  </cols>
  <sheetData>
    <row r="1" spans="1:17" ht="12">
      <c r="A1" s="336" t="s">
        <v>37</v>
      </c>
      <c r="B1" s="337"/>
      <c r="C1" s="338"/>
      <c r="D1" s="338"/>
      <c r="E1" s="338"/>
      <c r="F1" s="338"/>
      <c r="G1" s="339"/>
      <c r="H1" s="340"/>
      <c r="I1" s="340"/>
    </row>
    <row r="2" spans="1:17" ht="12">
      <c r="A2" s="341" t="s">
        <v>39</v>
      </c>
      <c r="B2" s="342"/>
      <c r="C2" s="343"/>
      <c r="D2" s="343"/>
      <c r="E2" s="343"/>
      <c r="F2" s="343"/>
      <c r="G2" s="344"/>
      <c r="H2" s="345"/>
      <c r="I2" s="345"/>
    </row>
    <row r="3" spans="1:17" ht="12">
      <c r="A3" s="341" t="s">
        <v>1414</v>
      </c>
      <c r="B3" s="341"/>
      <c r="C3" s="346"/>
      <c r="D3" s="346"/>
      <c r="E3" s="346"/>
      <c r="F3" s="346"/>
      <c r="G3" s="347"/>
      <c r="H3" s="348"/>
      <c r="I3" s="348"/>
    </row>
    <row r="4" spans="1:17" s="332" customFormat="1" ht="12">
      <c r="A4" s="1274" t="s">
        <v>1357</v>
      </c>
      <c r="B4" s="1274" t="s">
        <v>42</v>
      </c>
      <c r="C4" s="1275" t="s">
        <v>43</v>
      </c>
      <c r="D4" s="1270" t="s">
        <v>44</v>
      </c>
      <c r="E4" s="1270" t="s">
        <v>45</v>
      </c>
      <c r="F4" s="1270" t="s">
        <v>1387</v>
      </c>
      <c r="G4" s="1273" t="s">
        <v>48</v>
      </c>
      <c r="H4" s="1270" t="s">
        <v>1358</v>
      </c>
      <c r="I4" s="1271" t="s">
        <v>1359</v>
      </c>
      <c r="J4" s="1269" t="s">
        <v>50</v>
      </c>
      <c r="K4" s="1269" t="s">
        <v>1360</v>
      </c>
    </row>
    <row r="5" spans="1:17" s="332" customFormat="1" ht="14.4">
      <c r="A5" s="1274"/>
      <c r="B5" s="1274"/>
      <c r="C5" s="1275"/>
      <c r="D5" s="1270"/>
      <c r="E5" s="1270"/>
      <c r="F5" s="1270"/>
      <c r="G5" s="1273"/>
      <c r="H5" s="1270"/>
      <c r="I5" s="1272"/>
      <c r="J5" s="1269"/>
      <c r="K5" s="1269"/>
      <c r="Q5" s="862" t="s">
        <v>1995</v>
      </c>
    </row>
    <row r="6" spans="1:17" ht="12.9" customHeight="1">
      <c r="A6" s="307"/>
      <c r="B6" s="357">
        <v>45261</v>
      </c>
      <c r="C6" s="335"/>
      <c r="D6" s="307"/>
      <c r="E6" s="307"/>
      <c r="F6" s="307"/>
      <c r="G6" s="307"/>
      <c r="H6" s="307"/>
      <c r="I6" s="307"/>
      <c r="J6" s="304"/>
      <c r="K6" s="307"/>
      <c r="Q6" s="862" t="s">
        <v>2084</v>
      </c>
    </row>
    <row r="7" spans="1:17" ht="12.9" customHeight="1">
      <c r="A7" s="307">
        <v>1</v>
      </c>
      <c r="B7" s="307">
        <v>1</v>
      </c>
      <c r="D7" s="305" t="s">
        <v>825</v>
      </c>
      <c r="E7" s="307" t="s">
        <v>64</v>
      </c>
      <c r="F7" s="349"/>
      <c r="G7" s="306" t="s">
        <v>1332</v>
      </c>
      <c r="H7" s="307" t="s">
        <v>1367</v>
      </c>
      <c r="I7" s="307" t="s">
        <v>1362</v>
      </c>
      <c r="J7" s="304" t="s">
        <v>1363</v>
      </c>
      <c r="K7" s="349"/>
      <c r="Q7" s="862" t="s">
        <v>2085</v>
      </c>
    </row>
    <row r="8" spans="1:17" ht="12.9" customHeight="1">
      <c r="A8" s="307">
        <v>2</v>
      </c>
      <c r="B8" s="310">
        <v>2</v>
      </c>
      <c r="D8" s="351" t="s">
        <v>599</v>
      </c>
      <c r="E8" s="310" t="s">
        <v>64</v>
      </c>
      <c r="F8" s="355"/>
      <c r="G8" s="358" t="s">
        <v>1332</v>
      </c>
      <c r="H8" s="310" t="s">
        <v>1367</v>
      </c>
      <c r="I8" s="310" t="s">
        <v>1362</v>
      </c>
      <c r="J8" s="363" t="s">
        <v>1363</v>
      </c>
      <c r="K8" s="355"/>
      <c r="Q8" s="862" t="s">
        <v>2086</v>
      </c>
    </row>
    <row r="9" spans="1:17" ht="12.9" customHeight="1">
      <c r="A9" s="307">
        <v>3</v>
      </c>
      <c r="B9" s="307">
        <v>3</v>
      </c>
      <c r="C9" s="307"/>
      <c r="D9" s="351" t="s">
        <v>828</v>
      </c>
      <c r="E9" s="307" t="s">
        <v>64</v>
      </c>
      <c r="F9" s="307"/>
      <c r="G9" s="307" t="s">
        <v>1367</v>
      </c>
      <c r="H9" s="307" t="s">
        <v>896</v>
      </c>
      <c r="I9" s="310" t="s">
        <v>1362</v>
      </c>
      <c r="J9" s="304" t="s">
        <v>1363</v>
      </c>
      <c r="K9" s="307"/>
      <c r="Q9" s="862" t="s">
        <v>2087</v>
      </c>
    </row>
    <row r="10" spans="1:17" ht="12.9" customHeight="1">
      <c r="A10" s="307">
        <v>4</v>
      </c>
      <c r="B10" s="307">
        <v>4</v>
      </c>
      <c r="C10" s="307"/>
      <c r="D10" s="351" t="s">
        <v>137</v>
      </c>
      <c r="E10" s="307" t="s">
        <v>82</v>
      </c>
      <c r="F10" s="307"/>
      <c r="G10" s="306" t="s">
        <v>716</v>
      </c>
      <c r="H10" s="307" t="s">
        <v>65</v>
      </c>
      <c r="I10" s="310" t="s">
        <v>1362</v>
      </c>
      <c r="J10" s="304" t="s">
        <v>1363</v>
      </c>
      <c r="K10" s="307"/>
      <c r="Q10" s="862" t="s">
        <v>1278</v>
      </c>
    </row>
    <row r="11" spans="1:17" ht="12.9" customHeight="1">
      <c r="A11" s="307">
        <v>5</v>
      </c>
      <c r="B11" s="307">
        <v>5</v>
      </c>
      <c r="C11" s="307"/>
      <c r="D11" s="351" t="s">
        <v>124</v>
      </c>
      <c r="E11" s="307" t="s">
        <v>82</v>
      </c>
      <c r="F11" s="307"/>
      <c r="G11" s="306" t="s">
        <v>716</v>
      </c>
      <c r="H11" s="307" t="s">
        <v>65</v>
      </c>
      <c r="I11" s="310" t="s">
        <v>1362</v>
      </c>
      <c r="J11" s="304" t="s">
        <v>1363</v>
      </c>
      <c r="K11" s="307"/>
      <c r="Q11" s="862" t="s">
        <v>2005</v>
      </c>
    </row>
    <row r="12" spans="1:17" ht="12.9" customHeight="1">
      <c r="A12" s="307">
        <v>6</v>
      </c>
      <c r="B12" s="310">
        <v>6</v>
      </c>
      <c r="C12" s="307"/>
      <c r="D12" s="351" t="s">
        <v>142</v>
      </c>
      <c r="E12" s="307" t="s">
        <v>82</v>
      </c>
      <c r="F12" s="307"/>
      <c r="G12" s="306" t="s">
        <v>716</v>
      </c>
      <c r="H12" s="307" t="s">
        <v>65</v>
      </c>
      <c r="I12" s="310" t="s">
        <v>1362</v>
      </c>
      <c r="J12" s="304" t="s">
        <v>1363</v>
      </c>
      <c r="K12" s="307"/>
      <c r="Q12" s="862" t="s">
        <v>2003</v>
      </c>
    </row>
    <row r="13" spans="1:17" ht="12.9" customHeight="1">
      <c r="A13" s="307">
        <v>7</v>
      </c>
      <c r="B13" s="307">
        <v>7</v>
      </c>
      <c r="C13" s="307"/>
      <c r="D13" s="351" t="s">
        <v>156</v>
      </c>
      <c r="E13" s="307" t="s">
        <v>64</v>
      </c>
      <c r="F13" s="307"/>
      <c r="G13" s="306" t="s">
        <v>716</v>
      </c>
      <c r="H13" s="307" t="s">
        <v>65</v>
      </c>
      <c r="I13" s="310" t="s">
        <v>1362</v>
      </c>
      <c r="J13" s="304" t="s">
        <v>1363</v>
      </c>
      <c r="K13" s="307"/>
      <c r="Q13" s="862" t="s">
        <v>1997</v>
      </c>
    </row>
    <row r="14" spans="1:17" ht="12.9" customHeight="1">
      <c r="A14" s="307">
        <v>8</v>
      </c>
      <c r="B14" s="307">
        <v>8</v>
      </c>
      <c r="C14" s="307"/>
      <c r="D14" s="351" t="s">
        <v>777</v>
      </c>
      <c r="E14" s="307" t="s">
        <v>64</v>
      </c>
      <c r="F14" s="307"/>
      <c r="G14" s="306" t="s">
        <v>894</v>
      </c>
      <c r="H14" s="307" t="s">
        <v>501</v>
      </c>
      <c r="I14" s="310" t="s">
        <v>1362</v>
      </c>
      <c r="J14" s="304" t="s">
        <v>1363</v>
      </c>
      <c r="K14" s="307"/>
      <c r="Q14" s="862" t="s">
        <v>1996</v>
      </c>
    </row>
    <row r="15" spans="1:17" ht="12.9" customHeight="1">
      <c r="A15" s="307">
        <v>9</v>
      </c>
      <c r="B15" s="307">
        <v>9</v>
      </c>
      <c r="C15" s="307"/>
      <c r="D15" s="351" t="s">
        <v>752</v>
      </c>
      <c r="E15" s="307" t="s">
        <v>82</v>
      </c>
      <c r="F15" s="307"/>
      <c r="G15" s="306" t="s">
        <v>894</v>
      </c>
      <c r="H15" s="307" t="s">
        <v>501</v>
      </c>
      <c r="I15" s="310" t="s">
        <v>1362</v>
      </c>
      <c r="J15" s="304" t="s">
        <v>1363</v>
      </c>
      <c r="K15" s="307"/>
      <c r="Q15" s="862" t="s">
        <v>2004</v>
      </c>
    </row>
    <row r="16" spans="1:17" ht="12.9" customHeight="1">
      <c r="A16" s="307">
        <v>10</v>
      </c>
      <c r="B16" s="310">
        <v>10</v>
      </c>
      <c r="C16" s="307"/>
      <c r="D16" s="351" t="s">
        <v>757</v>
      </c>
      <c r="E16" s="307" t="s">
        <v>82</v>
      </c>
      <c r="F16" s="307"/>
      <c r="G16" s="306" t="s">
        <v>894</v>
      </c>
      <c r="H16" s="307" t="s">
        <v>501</v>
      </c>
      <c r="I16" s="310" t="s">
        <v>1362</v>
      </c>
      <c r="J16" s="304" t="s">
        <v>1363</v>
      </c>
      <c r="K16" s="307"/>
      <c r="Q16" s="307"/>
    </row>
    <row r="17" spans="1:17" ht="12.9" customHeight="1">
      <c r="A17" s="307">
        <v>11</v>
      </c>
      <c r="B17" s="307">
        <v>11</v>
      </c>
      <c r="C17" s="307"/>
      <c r="D17" s="351" t="s">
        <v>767</v>
      </c>
      <c r="E17" s="307" t="s">
        <v>82</v>
      </c>
      <c r="F17" s="307"/>
      <c r="G17" s="306" t="s">
        <v>501</v>
      </c>
      <c r="H17" s="307" t="s">
        <v>1415</v>
      </c>
      <c r="I17" s="310" t="s">
        <v>1362</v>
      </c>
      <c r="J17" s="304" t="s">
        <v>1363</v>
      </c>
      <c r="K17" s="307"/>
      <c r="Q17" s="307"/>
    </row>
    <row r="18" spans="1:17" ht="12.9" customHeight="1">
      <c r="A18" s="307">
        <v>12</v>
      </c>
      <c r="B18" s="307">
        <v>12</v>
      </c>
      <c r="C18" s="307"/>
      <c r="D18" s="351" t="s">
        <v>773</v>
      </c>
      <c r="E18" s="307" t="s">
        <v>64</v>
      </c>
      <c r="F18" s="307"/>
      <c r="G18" s="306" t="s">
        <v>1415</v>
      </c>
      <c r="H18" s="307" t="s">
        <v>56</v>
      </c>
      <c r="I18" s="310" t="s">
        <v>1362</v>
      </c>
      <c r="J18" s="304" t="s">
        <v>1363</v>
      </c>
      <c r="K18" s="307"/>
      <c r="Q18" s="307"/>
    </row>
    <row r="19" spans="1:17" ht="12.9" customHeight="1">
      <c r="A19" s="307">
        <v>13</v>
      </c>
      <c r="B19" s="307">
        <v>13</v>
      </c>
      <c r="C19" s="307"/>
      <c r="D19" s="305" t="s">
        <v>729</v>
      </c>
      <c r="E19" s="307" t="s">
        <v>82</v>
      </c>
      <c r="F19" s="307"/>
      <c r="G19" s="306" t="s">
        <v>65</v>
      </c>
      <c r="H19" s="307" t="s">
        <v>56</v>
      </c>
      <c r="I19" s="307" t="s">
        <v>1362</v>
      </c>
      <c r="J19" s="304" t="s">
        <v>1363</v>
      </c>
      <c r="K19" s="307"/>
      <c r="Q19" s="307"/>
    </row>
    <row r="20" spans="1:17" ht="12.9" customHeight="1">
      <c r="A20" s="307">
        <v>14</v>
      </c>
      <c r="B20" s="310">
        <v>14</v>
      </c>
      <c r="C20" s="307"/>
      <c r="D20" s="305" t="s">
        <v>764</v>
      </c>
      <c r="E20" s="307" t="s">
        <v>82</v>
      </c>
      <c r="F20" s="307"/>
      <c r="G20" s="306" t="s">
        <v>1416</v>
      </c>
      <c r="H20" s="307" t="s">
        <v>66</v>
      </c>
      <c r="I20" s="307" t="s">
        <v>1362</v>
      </c>
      <c r="J20" s="304" t="s">
        <v>1363</v>
      </c>
      <c r="K20" s="307"/>
      <c r="Q20" s="307"/>
    </row>
    <row r="21" spans="1:17" ht="12.9" customHeight="1">
      <c r="A21" s="307">
        <v>15</v>
      </c>
      <c r="B21" s="307">
        <v>15</v>
      </c>
      <c r="C21" s="307"/>
      <c r="D21" s="305" t="s">
        <v>789</v>
      </c>
      <c r="E21" s="307" t="s">
        <v>82</v>
      </c>
      <c r="F21" s="307"/>
      <c r="G21" s="306" t="s">
        <v>1416</v>
      </c>
      <c r="H21" s="307" t="s">
        <v>66</v>
      </c>
      <c r="I21" s="307" t="s">
        <v>1362</v>
      </c>
      <c r="J21" s="304" t="s">
        <v>1363</v>
      </c>
      <c r="K21" s="307"/>
      <c r="Q21" s="307"/>
    </row>
    <row r="22" spans="1:17" ht="12.9" customHeight="1">
      <c r="A22" s="307">
        <v>16</v>
      </c>
      <c r="B22" s="307">
        <v>16</v>
      </c>
      <c r="C22" s="307"/>
      <c r="D22" s="305" t="s">
        <v>732</v>
      </c>
      <c r="E22" s="307" t="s">
        <v>82</v>
      </c>
      <c r="F22" s="307"/>
      <c r="G22" s="306" t="s">
        <v>1416</v>
      </c>
      <c r="H22" s="307" t="s">
        <v>66</v>
      </c>
      <c r="I22" s="307" t="s">
        <v>1362</v>
      </c>
      <c r="J22" s="304" t="s">
        <v>1363</v>
      </c>
      <c r="K22" s="307"/>
      <c r="Q22" s="307"/>
    </row>
    <row r="23" spans="1:17" ht="12.9" customHeight="1">
      <c r="A23" s="307">
        <v>17</v>
      </c>
      <c r="B23" s="307">
        <v>17</v>
      </c>
      <c r="C23" s="307"/>
      <c r="D23" s="305" t="s">
        <v>765</v>
      </c>
      <c r="E23" s="307" t="s">
        <v>64</v>
      </c>
      <c r="F23" s="307"/>
      <c r="G23" s="306" t="s">
        <v>58</v>
      </c>
      <c r="H23" s="307" t="s">
        <v>71</v>
      </c>
      <c r="I23" s="307" t="s">
        <v>1362</v>
      </c>
      <c r="J23" s="304" t="s">
        <v>1363</v>
      </c>
      <c r="K23" s="307"/>
      <c r="Q23" s="307"/>
    </row>
    <row r="24" spans="1:17" ht="12.9" customHeight="1">
      <c r="A24" s="307">
        <v>18</v>
      </c>
      <c r="B24" s="310">
        <v>18</v>
      </c>
      <c r="C24" s="307"/>
      <c r="D24" s="305" t="s">
        <v>750</v>
      </c>
      <c r="E24" s="307" t="s">
        <v>64</v>
      </c>
      <c r="F24" s="307"/>
      <c r="G24" s="306" t="s">
        <v>108</v>
      </c>
      <c r="H24" s="307" t="s">
        <v>71</v>
      </c>
      <c r="I24" s="307" t="s">
        <v>1362</v>
      </c>
      <c r="J24" s="304" t="s">
        <v>1363</v>
      </c>
      <c r="K24" s="307"/>
      <c r="Q24" s="307"/>
    </row>
    <row r="25" spans="1:17" ht="12.9" customHeight="1">
      <c r="A25" s="307">
        <v>19</v>
      </c>
      <c r="B25" s="307">
        <v>19</v>
      </c>
      <c r="C25" s="307"/>
      <c r="D25" s="305" t="s">
        <v>720</v>
      </c>
      <c r="E25" s="307" t="s">
        <v>82</v>
      </c>
      <c r="F25" s="307"/>
      <c r="G25" s="306" t="s">
        <v>108</v>
      </c>
      <c r="H25" s="307" t="s">
        <v>71</v>
      </c>
      <c r="I25" s="307" t="s">
        <v>1362</v>
      </c>
      <c r="J25" s="304" t="s">
        <v>1363</v>
      </c>
      <c r="K25" s="307"/>
      <c r="Q25" s="307"/>
    </row>
    <row r="26" spans="1:17" ht="12.9" customHeight="1">
      <c r="A26" s="307">
        <v>20</v>
      </c>
      <c r="B26" s="307">
        <v>20</v>
      </c>
      <c r="C26" s="307"/>
      <c r="D26" s="305" t="s">
        <v>831</v>
      </c>
      <c r="E26" s="307" t="s">
        <v>64</v>
      </c>
      <c r="F26" s="307"/>
      <c r="G26" s="306" t="s">
        <v>71</v>
      </c>
      <c r="H26" s="307" t="s">
        <v>71</v>
      </c>
      <c r="I26" s="307" t="s">
        <v>1362</v>
      </c>
      <c r="J26" s="304" t="s">
        <v>1363</v>
      </c>
      <c r="K26" s="307"/>
      <c r="Q26" s="307"/>
    </row>
    <row r="27" spans="1:17" ht="12.9" customHeight="1">
      <c r="A27" s="307">
        <v>21</v>
      </c>
      <c r="B27" s="307">
        <v>21</v>
      </c>
      <c r="C27" s="307"/>
      <c r="D27" s="305" t="s">
        <v>781</v>
      </c>
      <c r="E27" s="307" t="s">
        <v>82</v>
      </c>
      <c r="F27" s="307"/>
      <c r="G27" s="306" t="s">
        <v>67</v>
      </c>
      <c r="H27" s="307" t="s">
        <v>67</v>
      </c>
      <c r="I27" s="307" t="s">
        <v>1362</v>
      </c>
      <c r="J27" s="304" t="s">
        <v>1363</v>
      </c>
      <c r="K27" s="307"/>
      <c r="Q27" s="307"/>
    </row>
    <row r="28" spans="1:17" ht="12.9" customHeight="1">
      <c r="A28" s="307">
        <v>22</v>
      </c>
      <c r="B28" s="307">
        <v>22</v>
      </c>
      <c r="D28" s="305" t="s">
        <v>439</v>
      </c>
      <c r="E28" s="307" t="s">
        <v>82</v>
      </c>
      <c r="F28" s="349"/>
      <c r="G28" s="306" t="s">
        <v>67</v>
      </c>
      <c r="H28" s="306" t="s">
        <v>67</v>
      </c>
      <c r="I28" s="307" t="s">
        <v>1362</v>
      </c>
      <c r="J28" s="304" t="s">
        <v>1363</v>
      </c>
      <c r="K28" s="307"/>
      <c r="Q28" s="307"/>
    </row>
    <row r="29" spans="1:17" ht="12.9" customHeight="1">
      <c r="A29" s="307">
        <v>23</v>
      </c>
      <c r="B29" s="307">
        <v>23</v>
      </c>
      <c r="D29" s="305" t="s">
        <v>389</v>
      </c>
      <c r="E29" s="307" t="s">
        <v>82</v>
      </c>
      <c r="F29" s="349"/>
      <c r="G29" s="306" t="s">
        <v>83</v>
      </c>
      <c r="H29" s="306" t="s">
        <v>83</v>
      </c>
      <c r="I29" s="307" t="s">
        <v>1362</v>
      </c>
      <c r="J29" s="304" t="s">
        <v>1363</v>
      </c>
      <c r="K29" s="307"/>
      <c r="Q29" s="307"/>
    </row>
    <row r="30" spans="1:17" ht="12.9" customHeight="1">
      <c r="A30" s="310">
        <v>24</v>
      </c>
      <c r="B30" s="310">
        <v>24</v>
      </c>
      <c r="D30" s="351" t="s">
        <v>119</v>
      </c>
      <c r="E30" s="310" t="s">
        <v>82</v>
      </c>
      <c r="F30" s="355"/>
      <c r="G30" s="358" t="s">
        <v>74</v>
      </c>
      <c r="H30" s="358" t="s">
        <v>74</v>
      </c>
      <c r="I30" s="310" t="s">
        <v>1362</v>
      </c>
      <c r="J30" s="363" t="s">
        <v>1363</v>
      </c>
      <c r="K30" s="310"/>
    </row>
    <row r="31" spans="1:17" ht="12.9" customHeight="1">
      <c r="A31" s="307">
        <v>25</v>
      </c>
      <c r="B31" s="307">
        <v>25</v>
      </c>
      <c r="C31" s="307"/>
      <c r="D31" s="305" t="s">
        <v>107</v>
      </c>
      <c r="E31" s="307" t="s">
        <v>82</v>
      </c>
      <c r="F31" s="307"/>
      <c r="G31" s="306" t="s">
        <v>1333</v>
      </c>
      <c r="H31" s="307" t="s">
        <v>1333</v>
      </c>
      <c r="I31" s="307" t="s">
        <v>1362</v>
      </c>
      <c r="J31" s="304" t="s">
        <v>1363</v>
      </c>
      <c r="K31" s="307"/>
    </row>
    <row r="32" spans="1:17" ht="12.9" customHeight="1">
      <c r="A32" s="307">
        <v>26</v>
      </c>
      <c r="B32" s="307">
        <v>26</v>
      </c>
      <c r="C32" s="307"/>
      <c r="D32" s="305" t="s">
        <v>100</v>
      </c>
      <c r="E32" s="307" t="s">
        <v>82</v>
      </c>
      <c r="F32" s="307"/>
      <c r="G32" s="306" t="s">
        <v>84</v>
      </c>
      <c r="H32" s="307" t="s">
        <v>79</v>
      </c>
      <c r="I32" s="307" t="s">
        <v>1362</v>
      </c>
      <c r="J32" s="307" t="s">
        <v>1363</v>
      </c>
      <c r="K32" s="307"/>
    </row>
    <row r="33" spans="1:11" ht="12.9" customHeight="1">
      <c r="A33" s="307">
        <v>27</v>
      </c>
      <c r="B33" s="307">
        <v>27</v>
      </c>
      <c r="C33" s="307"/>
      <c r="D33" s="305" t="s">
        <v>834</v>
      </c>
      <c r="E33" s="307" t="s">
        <v>82</v>
      </c>
      <c r="F33" s="307"/>
      <c r="G33" s="306" t="s">
        <v>86</v>
      </c>
      <c r="H33" s="306" t="s">
        <v>90</v>
      </c>
      <c r="I33" s="307" t="s">
        <v>1362</v>
      </c>
      <c r="J33" s="307" t="s">
        <v>1363</v>
      </c>
      <c r="K33" s="307"/>
    </row>
    <row r="34" spans="1:11" ht="12.9" customHeight="1">
      <c r="A34" s="307">
        <v>28</v>
      </c>
      <c r="B34" s="307">
        <v>28</v>
      </c>
      <c r="C34" s="307"/>
      <c r="D34" s="305" t="s">
        <v>845</v>
      </c>
      <c r="E34" s="307" t="s">
        <v>64</v>
      </c>
      <c r="F34" s="307"/>
      <c r="G34" s="306" t="s">
        <v>88</v>
      </c>
      <c r="H34" s="306" t="s">
        <v>90</v>
      </c>
      <c r="I34" s="307" t="s">
        <v>1362</v>
      </c>
      <c r="J34" s="307" t="s">
        <v>1363</v>
      </c>
      <c r="K34" s="307"/>
    </row>
    <row r="35" spans="1:11" ht="12.9" customHeight="1">
      <c r="A35" s="307">
        <v>29</v>
      </c>
      <c r="B35" s="307">
        <v>29</v>
      </c>
      <c r="C35" s="307"/>
      <c r="D35" s="305" t="s">
        <v>153</v>
      </c>
      <c r="E35" s="307" t="s">
        <v>64</v>
      </c>
      <c r="F35" s="307"/>
      <c r="G35" s="306" t="s">
        <v>88</v>
      </c>
      <c r="H35" s="306" t="s">
        <v>90</v>
      </c>
      <c r="I35" s="307" t="s">
        <v>1362</v>
      </c>
      <c r="J35" s="307" t="s">
        <v>1363</v>
      </c>
      <c r="K35" s="307"/>
    </row>
    <row r="36" spans="1:11" ht="12.9" customHeight="1">
      <c r="A36" s="307">
        <v>30</v>
      </c>
      <c r="B36" s="307">
        <v>30</v>
      </c>
      <c r="C36" s="307"/>
      <c r="D36" s="305" t="s">
        <v>183</v>
      </c>
      <c r="E36" s="307" t="s">
        <v>82</v>
      </c>
      <c r="F36" s="307"/>
      <c r="G36" s="306" t="s">
        <v>95</v>
      </c>
      <c r="H36" s="307" t="s">
        <v>95</v>
      </c>
      <c r="I36" s="307" t="s">
        <v>1362</v>
      </c>
      <c r="J36" s="307" t="s">
        <v>1363</v>
      </c>
      <c r="K36" s="307"/>
    </row>
    <row r="37" spans="1:11" ht="12.9" customHeight="1">
      <c r="A37" s="307">
        <v>31</v>
      </c>
      <c r="B37" s="307">
        <v>31</v>
      </c>
      <c r="C37" s="307"/>
      <c r="D37" s="305" t="s">
        <v>185</v>
      </c>
      <c r="E37" s="307" t="s">
        <v>64</v>
      </c>
      <c r="F37" s="307"/>
      <c r="G37" s="306" t="s">
        <v>102</v>
      </c>
      <c r="H37" s="307" t="s">
        <v>106</v>
      </c>
      <c r="I37" s="307" t="s">
        <v>1362</v>
      </c>
      <c r="J37" s="307" t="s">
        <v>1363</v>
      </c>
      <c r="K37" s="307"/>
    </row>
    <row r="38" spans="1:11" ht="12.9" customHeight="1">
      <c r="A38" s="307"/>
      <c r="B38" s="357">
        <v>45292</v>
      </c>
      <c r="C38" s="307"/>
      <c r="D38" s="307"/>
      <c r="E38" s="307"/>
      <c r="F38" s="307"/>
      <c r="G38" s="306"/>
      <c r="H38" s="307"/>
      <c r="I38" s="307"/>
      <c r="J38" s="307"/>
      <c r="K38" s="307"/>
    </row>
    <row r="39" spans="1:11" ht="12.9" customHeight="1">
      <c r="A39" s="307">
        <v>32</v>
      </c>
      <c r="B39" s="307">
        <v>1</v>
      </c>
      <c r="C39" s="307"/>
      <c r="D39" s="305" t="s">
        <v>848</v>
      </c>
      <c r="E39" s="307" t="s">
        <v>64</v>
      </c>
      <c r="F39" s="307"/>
      <c r="G39" s="306" t="s">
        <v>123</v>
      </c>
      <c r="H39" s="307" t="s">
        <v>127</v>
      </c>
      <c r="I39" s="307" t="s">
        <v>1362</v>
      </c>
      <c r="J39" s="307" t="s">
        <v>1363</v>
      </c>
      <c r="K39" s="307"/>
    </row>
    <row r="40" spans="1:11" ht="12.9" customHeight="1">
      <c r="A40" s="307">
        <v>33</v>
      </c>
      <c r="B40" s="307">
        <v>2</v>
      </c>
      <c r="C40" s="307"/>
      <c r="D40" s="305" t="s">
        <v>830</v>
      </c>
      <c r="E40" s="307" t="s">
        <v>64</v>
      </c>
      <c r="F40" s="307"/>
      <c r="G40" s="306" t="s">
        <v>129</v>
      </c>
      <c r="H40" s="307" t="s">
        <v>129</v>
      </c>
      <c r="I40" s="307" t="s">
        <v>1362</v>
      </c>
      <c r="J40" s="307" t="s">
        <v>1363</v>
      </c>
      <c r="K40" s="307"/>
    </row>
    <row r="41" spans="1:11" ht="12.9" customHeight="1">
      <c r="A41" s="307">
        <v>34</v>
      </c>
      <c r="B41" s="307">
        <v>3</v>
      </c>
      <c r="C41" s="307"/>
      <c r="D41" s="305" t="s">
        <v>738</v>
      </c>
      <c r="E41" s="307" t="s">
        <v>82</v>
      </c>
      <c r="F41" s="307"/>
      <c r="G41" s="306" t="s">
        <v>159</v>
      </c>
      <c r="H41" s="307" t="s">
        <v>165</v>
      </c>
      <c r="I41" s="307" t="s">
        <v>1362</v>
      </c>
      <c r="J41" s="307" t="s">
        <v>1363</v>
      </c>
      <c r="K41" s="307"/>
    </row>
    <row r="42" spans="1:11" ht="12.9" customHeight="1">
      <c r="A42" s="307">
        <v>35</v>
      </c>
      <c r="B42" s="307">
        <v>4</v>
      </c>
      <c r="C42" s="307"/>
      <c r="D42" s="305" t="s">
        <v>776</v>
      </c>
      <c r="E42" s="307" t="s">
        <v>64</v>
      </c>
      <c r="F42" s="307"/>
      <c r="G42" s="306" t="s">
        <v>165</v>
      </c>
      <c r="H42" s="307" t="s">
        <v>169</v>
      </c>
      <c r="I42" s="307" t="s">
        <v>1362</v>
      </c>
      <c r="J42" s="307" t="s">
        <v>1363</v>
      </c>
      <c r="K42" s="307"/>
    </row>
    <row r="43" spans="1:11" ht="12.9" customHeight="1">
      <c r="A43" s="307">
        <v>36</v>
      </c>
      <c r="B43" s="307">
        <v>5</v>
      </c>
      <c r="C43" s="307"/>
      <c r="D43" s="305" t="s">
        <v>754</v>
      </c>
      <c r="E43" s="307" t="s">
        <v>64</v>
      </c>
      <c r="F43" s="307"/>
      <c r="G43" s="306" t="s">
        <v>165</v>
      </c>
      <c r="H43" s="307" t="s">
        <v>169</v>
      </c>
      <c r="I43" s="307" t="s">
        <v>1362</v>
      </c>
      <c r="J43" s="307" t="s">
        <v>1363</v>
      </c>
      <c r="K43" s="307"/>
    </row>
    <row r="44" spans="1:11" ht="12.9" customHeight="1">
      <c r="A44" s="307">
        <v>37</v>
      </c>
      <c r="B44" s="307">
        <v>6</v>
      </c>
      <c r="C44" s="307"/>
      <c r="D44" s="305" t="s">
        <v>858</v>
      </c>
      <c r="E44" s="307" t="s">
        <v>82</v>
      </c>
      <c r="F44" s="307"/>
      <c r="G44" s="306" t="s">
        <v>169</v>
      </c>
      <c r="H44" s="307" t="s">
        <v>169</v>
      </c>
      <c r="I44" s="307" t="s">
        <v>1362</v>
      </c>
      <c r="J44" s="307" t="s">
        <v>1363</v>
      </c>
      <c r="K44" s="307"/>
    </row>
    <row r="45" spans="1:11" ht="12.9" customHeight="1">
      <c r="A45" s="307">
        <v>38</v>
      </c>
      <c r="B45" s="307">
        <v>7</v>
      </c>
      <c r="C45" s="307"/>
      <c r="D45" s="305" t="s">
        <v>172</v>
      </c>
      <c r="E45" s="307" t="s">
        <v>264</v>
      </c>
      <c r="F45" s="307"/>
      <c r="G45" s="306" t="s">
        <v>174</v>
      </c>
      <c r="H45" s="306" t="s">
        <v>174</v>
      </c>
      <c r="I45" s="307" t="s">
        <v>1362</v>
      </c>
      <c r="J45" s="307" t="s">
        <v>1363</v>
      </c>
      <c r="K45" s="307"/>
    </row>
    <row r="46" spans="1:11" ht="12.9" customHeight="1">
      <c r="A46" s="307">
        <v>39</v>
      </c>
      <c r="B46" s="307">
        <v>8</v>
      </c>
      <c r="C46" s="307"/>
      <c r="D46" s="305" t="s">
        <v>385</v>
      </c>
      <c r="E46" s="307" t="s">
        <v>64</v>
      </c>
      <c r="F46" s="307"/>
      <c r="G46" s="306" t="s">
        <v>174</v>
      </c>
      <c r="H46" s="306" t="s">
        <v>174</v>
      </c>
      <c r="I46" s="307" t="s">
        <v>1362</v>
      </c>
      <c r="J46" s="307" t="s">
        <v>1363</v>
      </c>
      <c r="K46" s="307"/>
    </row>
    <row r="47" spans="1:11" ht="12.9" customHeight="1">
      <c r="A47" s="307">
        <v>40</v>
      </c>
      <c r="B47" s="307">
        <v>9</v>
      </c>
      <c r="D47" s="305" t="s">
        <v>744</v>
      </c>
      <c r="E47" s="307" t="s">
        <v>64</v>
      </c>
      <c r="G47" s="306" t="s">
        <v>174</v>
      </c>
      <c r="H47" s="306" t="s">
        <v>174</v>
      </c>
      <c r="I47" s="307" t="s">
        <v>1362</v>
      </c>
      <c r="J47" s="307" t="s">
        <v>1368</v>
      </c>
      <c r="K47" s="307"/>
    </row>
    <row r="48" spans="1:11" ht="12.9" customHeight="1">
      <c r="A48" s="307">
        <v>41</v>
      </c>
      <c r="B48" s="307">
        <v>10</v>
      </c>
      <c r="D48" s="305" t="s">
        <v>759</v>
      </c>
      <c r="E48" s="307" t="s">
        <v>82</v>
      </c>
      <c r="G48" s="306" t="s">
        <v>177</v>
      </c>
      <c r="H48" s="306" t="s">
        <v>177</v>
      </c>
      <c r="I48" s="307" t="s">
        <v>1362</v>
      </c>
      <c r="J48" s="307" t="s">
        <v>1368</v>
      </c>
      <c r="K48" s="307"/>
    </row>
    <row r="49" spans="1:13" ht="12.9" customHeight="1">
      <c r="A49" s="307">
        <v>42</v>
      </c>
      <c r="B49" s="307">
        <v>11</v>
      </c>
      <c r="D49" s="351" t="s">
        <v>878</v>
      </c>
      <c r="E49" s="310" t="s">
        <v>122</v>
      </c>
      <c r="G49" s="358" t="s">
        <v>177</v>
      </c>
      <c r="H49" s="358" t="s">
        <v>177</v>
      </c>
      <c r="I49" s="310" t="s">
        <v>1362</v>
      </c>
      <c r="J49" s="310" t="s">
        <v>1363</v>
      </c>
      <c r="K49" s="310"/>
    </row>
    <row r="50" spans="1:13" ht="12.9" customHeight="1">
      <c r="A50" s="307">
        <v>43</v>
      </c>
      <c r="B50" s="307">
        <v>12</v>
      </c>
      <c r="C50" s="307"/>
      <c r="D50" s="305" t="s">
        <v>839</v>
      </c>
      <c r="E50" s="307" t="s">
        <v>64</v>
      </c>
      <c r="F50" s="307"/>
      <c r="G50" s="306" t="s">
        <v>177</v>
      </c>
      <c r="H50" s="306" t="s">
        <v>177</v>
      </c>
      <c r="I50" s="307" t="s">
        <v>1362</v>
      </c>
      <c r="J50" s="307" t="s">
        <v>1363</v>
      </c>
      <c r="K50" s="307"/>
    </row>
    <row r="51" spans="1:13" ht="12.9" customHeight="1">
      <c r="A51" s="307">
        <v>44</v>
      </c>
      <c r="B51" s="307">
        <v>13</v>
      </c>
      <c r="C51" s="307"/>
      <c r="D51" s="305" t="s">
        <v>850</v>
      </c>
      <c r="E51" s="302" t="s">
        <v>82</v>
      </c>
      <c r="F51" s="307"/>
      <c r="G51" s="306" t="s">
        <v>175</v>
      </c>
      <c r="H51" s="306" t="s">
        <v>175</v>
      </c>
      <c r="I51" s="307" t="s">
        <v>1362</v>
      </c>
      <c r="J51" s="307" t="s">
        <v>1363</v>
      </c>
      <c r="K51" s="307"/>
      <c r="M51" s="333" t="s">
        <v>1417</v>
      </c>
    </row>
    <row r="52" spans="1:13" ht="12.9" customHeight="1">
      <c r="A52" s="307">
        <v>45</v>
      </c>
      <c r="B52" s="307">
        <v>14</v>
      </c>
      <c r="C52" s="307"/>
      <c r="D52" s="305" t="s">
        <v>860</v>
      </c>
      <c r="E52" s="307" t="s">
        <v>64</v>
      </c>
      <c r="F52" s="307"/>
      <c r="G52" s="306" t="s">
        <v>175</v>
      </c>
      <c r="H52" s="306" t="s">
        <v>175</v>
      </c>
      <c r="I52" s="307" t="s">
        <v>1362</v>
      </c>
      <c r="J52" s="307" t="s">
        <v>1363</v>
      </c>
      <c r="K52" s="307"/>
    </row>
    <row r="53" spans="1:13" ht="12.9" customHeight="1">
      <c r="A53" s="307">
        <v>46</v>
      </c>
      <c r="B53" s="307">
        <v>15</v>
      </c>
      <c r="C53" s="307"/>
      <c r="D53" s="305" t="s">
        <v>785</v>
      </c>
      <c r="E53" s="307" t="s">
        <v>64</v>
      </c>
      <c r="F53" s="307"/>
      <c r="G53" s="306" t="s">
        <v>175</v>
      </c>
      <c r="H53" s="306" t="s">
        <v>175</v>
      </c>
      <c r="I53" s="307" t="s">
        <v>1362</v>
      </c>
      <c r="J53" s="307" t="s">
        <v>1368</v>
      </c>
      <c r="K53" s="307"/>
    </row>
    <row r="54" spans="1:13" ht="12.9" customHeight="1">
      <c r="A54" s="307">
        <v>47</v>
      </c>
      <c r="B54" s="307">
        <v>16</v>
      </c>
      <c r="C54" s="307"/>
      <c r="D54" s="305" t="s">
        <v>794</v>
      </c>
      <c r="E54" s="307" t="s">
        <v>82</v>
      </c>
      <c r="F54" s="307"/>
      <c r="G54" s="306" t="s">
        <v>175</v>
      </c>
      <c r="H54" s="306" t="s">
        <v>175</v>
      </c>
      <c r="I54" s="307" t="s">
        <v>1362</v>
      </c>
      <c r="J54" s="307" t="s">
        <v>1368</v>
      </c>
      <c r="K54" s="307"/>
    </row>
    <row r="55" spans="1:13" ht="12.9" customHeight="1">
      <c r="A55" s="307">
        <v>48</v>
      </c>
      <c r="B55" s="307">
        <v>17</v>
      </c>
      <c r="C55" s="307"/>
      <c r="D55" s="305" t="s">
        <v>356</v>
      </c>
      <c r="E55" s="307" t="s">
        <v>82</v>
      </c>
      <c r="F55" s="307"/>
      <c r="G55" s="306" t="s">
        <v>178</v>
      </c>
      <c r="H55" s="306" t="s">
        <v>178</v>
      </c>
      <c r="I55" s="307" t="s">
        <v>1362</v>
      </c>
      <c r="J55" s="307" t="s">
        <v>1368</v>
      </c>
      <c r="K55" s="307"/>
    </row>
    <row r="56" spans="1:13" ht="12.9" customHeight="1">
      <c r="A56" s="307">
        <v>49</v>
      </c>
      <c r="B56" s="307">
        <v>18</v>
      </c>
      <c r="C56" s="307"/>
      <c r="D56" s="305" t="s">
        <v>882</v>
      </c>
      <c r="E56" s="307" t="s">
        <v>264</v>
      </c>
      <c r="F56" s="307"/>
      <c r="G56" s="306" t="s">
        <v>178</v>
      </c>
      <c r="H56" s="306" t="s">
        <v>178</v>
      </c>
      <c r="I56" s="307" t="s">
        <v>1362</v>
      </c>
      <c r="J56" s="307" t="s">
        <v>1363</v>
      </c>
      <c r="K56" s="307"/>
    </row>
    <row r="57" spans="1:13" ht="12.9" customHeight="1">
      <c r="A57" s="307">
        <v>50</v>
      </c>
      <c r="B57" s="307">
        <v>19</v>
      </c>
      <c r="D57" s="351" t="s">
        <v>805</v>
      </c>
      <c r="E57" s="310" t="s">
        <v>64</v>
      </c>
      <c r="G57" s="358" t="s">
        <v>182</v>
      </c>
      <c r="H57" s="310" t="s">
        <v>182</v>
      </c>
      <c r="I57" s="310" t="s">
        <v>1362</v>
      </c>
      <c r="J57" s="310" t="s">
        <v>1363</v>
      </c>
      <c r="K57" s="310"/>
    </row>
    <row r="58" spans="1:13" ht="12.9" customHeight="1">
      <c r="A58" s="307">
        <v>51</v>
      </c>
      <c r="B58" s="307">
        <v>20</v>
      </c>
      <c r="C58" s="349"/>
      <c r="D58" s="305" t="s">
        <v>602</v>
      </c>
      <c r="E58" s="302" t="s">
        <v>64</v>
      </c>
      <c r="F58" s="349"/>
      <c r="G58" s="306" t="s">
        <v>182</v>
      </c>
      <c r="H58" s="307" t="s">
        <v>182</v>
      </c>
      <c r="I58" s="307" t="s">
        <v>1362</v>
      </c>
      <c r="J58" s="307" t="s">
        <v>1363</v>
      </c>
      <c r="K58" s="307"/>
    </row>
    <row r="59" spans="1:13" ht="12.9" customHeight="1">
      <c r="A59" s="307">
        <v>52</v>
      </c>
      <c r="B59" s="307">
        <v>21</v>
      </c>
      <c r="C59" s="349"/>
      <c r="D59" s="305" t="s">
        <v>526</v>
      </c>
      <c r="E59" s="307" t="s">
        <v>64</v>
      </c>
      <c r="F59" s="349"/>
      <c r="G59" s="306" t="s">
        <v>182</v>
      </c>
      <c r="H59" s="307" t="s">
        <v>182</v>
      </c>
      <c r="I59" s="307" t="s">
        <v>1362</v>
      </c>
      <c r="J59" s="307" t="s">
        <v>1368</v>
      </c>
      <c r="K59" s="307"/>
    </row>
    <row r="60" spans="1:13" ht="12.9" customHeight="1">
      <c r="A60" s="307">
        <v>53</v>
      </c>
      <c r="B60" s="307">
        <v>22</v>
      </c>
      <c r="C60" s="349"/>
      <c r="D60" s="305" t="s">
        <v>202</v>
      </c>
      <c r="E60" s="307" t="s">
        <v>64</v>
      </c>
      <c r="F60" s="349"/>
      <c r="G60" s="306" t="s">
        <v>182</v>
      </c>
      <c r="H60" s="307" t="s">
        <v>182</v>
      </c>
      <c r="I60" s="307" t="s">
        <v>1362</v>
      </c>
      <c r="J60" s="307" t="s">
        <v>1368</v>
      </c>
      <c r="K60" s="307"/>
    </row>
    <row r="61" spans="1:13" ht="12.9" customHeight="1">
      <c r="A61" s="307">
        <v>54</v>
      </c>
      <c r="B61" s="307">
        <v>23</v>
      </c>
      <c r="C61" s="349"/>
      <c r="D61" s="305" t="s">
        <v>812</v>
      </c>
      <c r="E61" s="307" t="s">
        <v>64</v>
      </c>
      <c r="F61" s="349"/>
      <c r="G61" s="306" t="s">
        <v>188</v>
      </c>
      <c r="H61" s="306" t="s">
        <v>188</v>
      </c>
      <c r="I61" s="307" t="s">
        <v>1362</v>
      </c>
      <c r="J61" s="307" t="s">
        <v>1368</v>
      </c>
      <c r="K61" s="349"/>
    </row>
    <row r="62" spans="1:13" ht="12.9" customHeight="1">
      <c r="A62" s="307">
        <v>55</v>
      </c>
      <c r="B62" s="307">
        <v>24</v>
      </c>
      <c r="C62" s="349"/>
      <c r="D62" s="305" t="s">
        <v>510</v>
      </c>
      <c r="E62" s="307" t="s">
        <v>82</v>
      </c>
      <c r="F62" s="349"/>
      <c r="G62" s="306" t="s">
        <v>188</v>
      </c>
      <c r="H62" s="306" t="s">
        <v>188</v>
      </c>
      <c r="I62" s="307" t="s">
        <v>1362</v>
      </c>
      <c r="J62" s="307" t="s">
        <v>1368</v>
      </c>
      <c r="K62" s="349"/>
    </row>
    <row r="63" spans="1:13" ht="12.9" customHeight="1">
      <c r="A63" s="307">
        <v>56</v>
      </c>
      <c r="B63" s="307">
        <v>25</v>
      </c>
      <c r="C63" s="349"/>
      <c r="D63" s="305" t="s">
        <v>190</v>
      </c>
      <c r="E63" s="307" t="s">
        <v>82</v>
      </c>
      <c r="F63" s="349"/>
      <c r="G63" s="306" t="s">
        <v>1418</v>
      </c>
      <c r="H63" s="306" t="s">
        <v>1418</v>
      </c>
      <c r="I63" s="307" t="s">
        <v>1362</v>
      </c>
      <c r="J63" s="307" t="s">
        <v>1363</v>
      </c>
      <c r="K63" s="349"/>
    </row>
    <row r="64" spans="1:13" ht="12.9" customHeight="1">
      <c r="A64" s="310">
        <v>57</v>
      </c>
      <c r="B64" s="310">
        <v>26</v>
      </c>
      <c r="D64" s="351" t="s">
        <v>742</v>
      </c>
      <c r="E64" s="310" t="s">
        <v>64</v>
      </c>
      <c r="F64" s="355"/>
      <c r="G64" s="358" t="s">
        <v>193</v>
      </c>
      <c r="H64" s="358" t="s">
        <v>193</v>
      </c>
      <c r="I64" s="310" t="s">
        <v>1362</v>
      </c>
      <c r="J64" s="310" t="s">
        <v>1363</v>
      </c>
      <c r="K64" s="355"/>
    </row>
    <row r="65" spans="1:20" ht="12.9" customHeight="1">
      <c r="A65" s="307">
        <v>58</v>
      </c>
      <c r="B65" s="307">
        <v>27</v>
      </c>
      <c r="C65" s="307"/>
      <c r="D65" s="305" t="s">
        <v>864</v>
      </c>
      <c r="E65" s="307" t="s">
        <v>1371</v>
      </c>
      <c r="F65" s="307"/>
      <c r="G65" s="306" t="s">
        <v>191</v>
      </c>
      <c r="H65" s="306" t="s">
        <v>191</v>
      </c>
      <c r="I65" s="307" t="s">
        <v>1362</v>
      </c>
      <c r="J65" s="307" t="s">
        <v>1363</v>
      </c>
      <c r="K65" s="307"/>
    </row>
    <row r="66" spans="1:20" ht="12.9" customHeight="1">
      <c r="A66" s="307"/>
      <c r="B66" s="634" t="s">
        <v>198</v>
      </c>
      <c r="C66" s="307"/>
      <c r="D66" s="307"/>
      <c r="E66" s="307"/>
      <c r="F66" s="307"/>
      <c r="G66" s="306"/>
      <c r="H66" s="307"/>
      <c r="I66" s="307"/>
      <c r="J66" s="307"/>
      <c r="K66" s="307"/>
    </row>
    <row r="67" spans="1:20" ht="12.9" customHeight="1">
      <c r="A67" s="307">
        <v>59</v>
      </c>
      <c r="B67" s="307">
        <v>1</v>
      </c>
      <c r="C67" s="307"/>
      <c r="D67" s="305" t="s">
        <v>456</v>
      </c>
      <c r="E67" s="307" t="s">
        <v>1371</v>
      </c>
      <c r="F67" s="307"/>
      <c r="G67" s="306" t="s">
        <v>201</v>
      </c>
      <c r="H67" s="307" t="s">
        <v>201</v>
      </c>
      <c r="I67" s="307" t="s">
        <v>1362</v>
      </c>
      <c r="J67" s="307" t="s">
        <v>1363</v>
      </c>
      <c r="K67" s="307"/>
    </row>
    <row r="68" spans="1:20" ht="12.9" customHeight="1">
      <c r="A68" s="307">
        <v>60</v>
      </c>
      <c r="B68" s="307">
        <v>2</v>
      </c>
      <c r="C68" s="307"/>
      <c r="D68" s="305" t="s">
        <v>771</v>
      </c>
      <c r="E68" s="307" t="s">
        <v>64</v>
      </c>
      <c r="F68" s="307"/>
      <c r="G68" s="306" t="s">
        <v>201</v>
      </c>
      <c r="H68" s="307" t="s">
        <v>201</v>
      </c>
      <c r="I68" s="307" t="s">
        <v>1362</v>
      </c>
      <c r="J68" s="307" t="s">
        <v>1363</v>
      </c>
      <c r="K68" s="307"/>
    </row>
    <row r="69" spans="1:20" ht="12.9" customHeight="1">
      <c r="A69" s="307">
        <v>61</v>
      </c>
      <c r="B69" s="307">
        <v>3</v>
      </c>
      <c r="C69" s="307"/>
      <c r="D69" s="305" t="s">
        <v>187</v>
      </c>
      <c r="E69" s="307" t="s">
        <v>82</v>
      </c>
      <c r="F69" s="307"/>
      <c r="G69" s="306" t="s">
        <v>206</v>
      </c>
      <c r="H69" s="307" t="s">
        <v>206</v>
      </c>
      <c r="I69" s="307" t="s">
        <v>1362</v>
      </c>
      <c r="J69" s="307" t="s">
        <v>1363</v>
      </c>
      <c r="K69" s="307"/>
    </row>
    <row r="70" spans="1:20" ht="12.9" customHeight="1">
      <c r="A70" s="307">
        <v>62</v>
      </c>
      <c r="B70" s="307">
        <v>4</v>
      </c>
      <c r="C70" s="307"/>
      <c r="D70" s="305" t="s">
        <v>791</v>
      </c>
      <c r="E70" s="307" t="s">
        <v>64</v>
      </c>
      <c r="F70" s="307"/>
      <c r="G70" s="306" t="s">
        <v>207</v>
      </c>
      <c r="H70" s="307" t="s">
        <v>207</v>
      </c>
      <c r="I70" s="307" t="s">
        <v>1362</v>
      </c>
      <c r="J70" s="307" t="s">
        <v>1363</v>
      </c>
      <c r="K70" s="307"/>
    </row>
    <row r="71" spans="1:20" ht="12.9" customHeight="1">
      <c r="A71" s="307">
        <v>63</v>
      </c>
      <c r="B71" s="307">
        <v>5</v>
      </c>
      <c r="D71" s="305" t="s">
        <v>148</v>
      </c>
      <c r="E71" s="307" t="s">
        <v>82</v>
      </c>
      <c r="F71" s="307"/>
      <c r="G71" s="306" t="s">
        <v>210</v>
      </c>
      <c r="H71" s="306" t="s">
        <v>210</v>
      </c>
      <c r="I71" s="307" t="s">
        <v>1362</v>
      </c>
      <c r="J71" s="307" t="s">
        <v>1363</v>
      </c>
      <c r="K71" s="307"/>
    </row>
    <row r="72" spans="1:20" ht="12.9" customHeight="1">
      <c r="A72" s="307">
        <v>64</v>
      </c>
      <c r="B72" s="307">
        <v>6</v>
      </c>
      <c r="D72" s="305" t="s">
        <v>586</v>
      </c>
      <c r="E72" s="307" t="s">
        <v>64</v>
      </c>
      <c r="F72" s="307"/>
      <c r="G72" s="306" t="s">
        <v>207</v>
      </c>
      <c r="H72" s="307" t="s">
        <v>215</v>
      </c>
      <c r="I72" s="307" t="s">
        <v>1362</v>
      </c>
      <c r="J72" s="307" t="s">
        <v>1363</v>
      </c>
      <c r="K72" s="307"/>
      <c r="T72" s="333" t="s">
        <v>536</v>
      </c>
    </row>
    <row r="73" spans="1:20" ht="12.9" customHeight="1">
      <c r="A73" s="307">
        <v>65</v>
      </c>
      <c r="B73" s="307">
        <v>7</v>
      </c>
      <c r="D73" s="305" t="s">
        <v>899</v>
      </c>
      <c r="E73" s="307" t="s">
        <v>82</v>
      </c>
      <c r="F73" s="307"/>
      <c r="G73" s="306" t="s">
        <v>251</v>
      </c>
      <c r="H73" s="307" t="s">
        <v>251</v>
      </c>
      <c r="I73" s="307" t="s">
        <v>1362</v>
      </c>
      <c r="J73" s="307" t="s">
        <v>1370</v>
      </c>
      <c r="K73" s="307"/>
    </row>
    <row r="74" spans="1:20" ht="12.9" customHeight="1">
      <c r="A74" s="307">
        <v>66</v>
      </c>
      <c r="B74" s="307">
        <v>8</v>
      </c>
      <c r="D74" s="305" t="s">
        <v>855</v>
      </c>
      <c r="E74" s="307" t="s">
        <v>64</v>
      </c>
      <c r="F74" s="307"/>
      <c r="G74" s="306" t="s">
        <v>251</v>
      </c>
      <c r="H74" s="307" t="s">
        <v>251</v>
      </c>
      <c r="I74" s="307" t="s">
        <v>1362</v>
      </c>
      <c r="J74" s="307" t="s">
        <v>1370</v>
      </c>
      <c r="K74" s="307"/>
    </row>
    <row r="75" spans="1:20" ht="12.9" customHeight="1">
      <c r="A75" s="307">
        <v>67</v>
      </c>
      <c r="B75" s="307">
        <v>9</v>
      </c>
      <c r="D75" s="305" t="s">
        <v>837</v>
      </c>
      <c r="E75" s="307" t="s">
        <v>64</v>
      </c>
      <c r="F75" s="307"/>
      <c r="G75" s="306" t="s">
        <v>189</v>
      </c>
      <c r="H75" s="307" t="s">
        <v>238</v>
      </c>
      <c r="I75" s="307" t="s">
        <v>1362</v>
      </c>
      <c r="J75" s="307" t="s">
        <v>1370</v>
      </c>
      <c r="K75" s="307"/>
    </row>
    <row r="76" spans="1:20" ht="12.9" customHeight="1">
      <c r="A76" s="307">
        <v>68</v>
      </c>
      <c r="B76" s="307">
        <v>10</v>
      </c>
      <c r="D76" s="305" t="s">
        <v>847</v>
      </c>
      <c r="E76" s="307" t="s">
        <v>64</v>
      </c>
      <c r="F76" s="307"/>
      <c r="G76" s="306" t="s">
        <v>191</v>
      </c>
      <c r="H76" s="307" t="s">
        <v>241</v>
      </c>
      <c r="I76" s="307" t="s">
        <v>1362</v>
      </c>
      <c r="J76" s="307" t="s">
        <v>1370</v>
      </c>
      <c r="K76" s="307"/>
    </row>
    <row r="77" spans="1:20" ht="12.9" customHeight="1">
      <c r="A77" s="307">
        <v>69</v>
      </c>
      <c r="B77" s="307">
        <v>11</v>
      </c>
      <c r="D77" s="305" t="s">
        <v>880</v>
      </c>
      <c r="E77" s="307" t="s">
        <v>82</v>
      </c>
      <c r="F77" s="307"/>
      <c r="G77" s="306" t="s">
        <v>241</v>
      </c>
      <c r="H77" s="307" t="s">
        <v>243</v>
      </c>
      <c r="I77" s="307" t="s">
        <v>1362</v>
      </c>
      <c r="J77" s="307" t="s">
        <v>1363</v>
      </c>
      <c r="K77" s="307"/>
    </row>
    <row r="78" spans="1:20" ht="12.9" customHeight="1">
      <c r="A78" s="307">
        <v>70</v>
      </c>
      <c r="B78" s="307">
        <v>12</v>
      </c>
      <c r="D78" s="305" t="s">
        <v>867</v>
      </c>
      <c r="E78" s="307" t="s">
        <v>270</v>
      </c>
      <c r="F78" s="307"/>
      <c r="G78" s="306" t="s">
        <v>221</v>
      </c>
      <c r="H78" s="307" t="s">
        <v>243</v>
      </c>
      <c r="I78" s="307" t="s">
        <v>1362</v>
      </c>
      <c r="J78" s="307" t="s">
        <v>1370</v>
      </c>
      <c r="K78" s="307"/>
    </row>
    <row r="79" spans="1:20" ht="12.9" customHeight="1">
      <c r="A79" s="307">
        <v>71</v>
      </c>
      <c r="B79" s="307">
        <v>13</v>
      </c>
      <c r="D79" s="305" t="s">
        <v>547</v>
      </c>
      <c r="E79" s="307" t="s">
        <v>82</v>
      </c>
      <c r="F79" s="307"/>
      <c r="G79" s="306" t="s">
        <v>188</v>
      </c>
      <c r="H79" s="307" t="s">
        <v>243</v>
      </c>
      <c r="I79" s="307" t="s">
        <v>1362</v>
      </c>
      <c r="J79" s="307" t="s">
        <v>1370</v>
      </c>
      <c r="K79" s="307"/>
    </row>
    <row r="80" spans="1:20" ht="12.9" customHeight="1">
      <c r="A80" s="307">
        <v>72</v>
      </c>
      <c r="B80" s="307">
        <v>14</v>
      </c>
      <c r="D80" s="305" t="s">
        <v>876</v>
      </c>
      <c r="E80" s="307" t="s">
        <v>1371</v>
      </c>
      <c r="F80" s="307"/>
      <c r="G80" s="306" t="s">
        <v>246</v>
      </c>
      <c r="H80" s="306" t="s">
        <v>246</v>
      </c>
      <c r="I80" s="307" t="s">
        <v>1362</v>
      </c>
      <c r="J80" s="307" t="s">
        <v>1363</v>
      </c>
      <c r="K80" s="307"/>
    </row>
    <row r="81" spans="1:11" ht="12.9" customHeight="1">
      <c r="A81" s="307">
        <v>73</v>
      </c>
      <c r="B81" s="307">
        <v>15</v>
      </c>
      <c r="D81" s="305" t="s">
        <v>810</v>
      </c>
      <c r="E81" s="307" t="s">
        <v>64</v>
      </c>
      <c r="F81" s="307"/>
      <c r="G81" s="306" t="s">
        <v>246</v>
      </c>
      <c r="H81" s="306" t="s">
        <v>246</v>
      </c>
      <c r="I81" s="307" t="s">
        <v>1362</v>
      </c>
      <c r="J81" s="307" t="s">
        <v>1363</v>
      </c>
      <c r="K81" s="307"/>
    </row>
    <row r="82" spans="1:11" ht="12.9" customHeight="1">
      <c r="A82" s="307">
        <v>74</v>
      </c>
      <c r="B82" s="307">
        <v>16</v>
      </c>
      <c r="D82" s="305" t="s">
        <v>570</v>
      </c>
      <c r="E82" s="307" t="s">
        <v>64</v>
      </c>
      <c r="F82" s="307"/>
      <c r="G82" s="306" t="s">
        <v>246</v>
      </c>
      <c r="H82" s="306" t="s">
        <v>246</v>
      </c>
      <c r="I82" s="307" t="s">
        <v>1362</v>
      </c>
      <c r="J82" s="307" t="s">
        <v>1363</v>
      </c>
      <c r="K82" s="307"/>
    </row>
    <row r="83" spans="1:11" ht="12.9" customHeight="1">
      <c r="A83" s="307">
        <v>75</v>
      </c>
      <c r="B83" s="307">
        <v>17</v>
      </c>
      <c r="D83" s="305" t="s">
        <v>565</v>
      </c>
      <c r="E83" s="307" t="s">
        <v>82</v>
      </c>
      <c r="F83" s="307"/>
      <c r="G83" s="306" t="s">
        <v>246</v>
      </c>
      <c r="H83" s="306" t="s">
        <v>246</v>
      </c>
      <c r="I83" s="307" t="s">
        <v>1362</v>
      </c>
      <c r="J83" s="307" t="s">
        <v>1370</v>
      </c>
      <c r="K83" s="307"/>
    </row>
    <row r="84" spans="1:11" ht="12.9" customHeight="1">
      <c r="A84" s="307">
        <v>76</v>
      </c>
      <c r="B84" s="307">
        <v>18</v>
      </c>
      <c r="D84" s="305" t="s">
        <v>892</v>
      </c>
      <c r="E84" s="307" t="s">
        <v>82</v>
      </c>
      <c r="F84" s="307"/>
      <c r="G84" s="306" t="s">
        <v>249</v>
      </c>
      <c r="H84" s="306" t="s">
        <v>249</v>
      </c>
      <c r="I84" s="307" t="s">
        <v>1362</v>
      </c>
      <c r="J84" s="307" t="s">
        <v>1370</v>
      </c>
      <c r="K84" s="307"/>
    </row>
    <row r="85" spans="1:11" ht="12.9" customHeight="1">
      <c r="A85" s="307">
        <v>77</v>
      </c>
      <c r="B85" s="307">
        <v>19</v>
      </c>
      <c r="D85" s="305" t="s">
        <v>348</v>
      </c>
      <c r="E85" s="307" t="s">
        <v>82</v>
      </c>
      <c r="F85" s="307"/>
      <c r="G85" s="306" t="s">
        <v>254</v>
      </c>
      <c r="H85" s="306" t="s">
        <v>254</v>
      </c>
      <c r="I85" s="307" t="s">
        <v>1362</v>
      </c>
      <c r="J85" s="307" t="s">
        <v>1370</v>
      </c>
      <c r="K85" s="307"/>
    </row>
    <row r="86" spans="1:11" ht="12.9" customHeight="1">
      <c r="A86" s="307">
        <v>78</v>
      </c>
      <c r="B86" s="307">
        <v>20</v>
      </c>
      <c r="D86" s="305" t="s">
        <v>408</v>
      </c>
      <c r="E86" s="307" t="s">
        <v>82</v>
      </c>
      <c r="F86" s="307"/>
      <c r="G86" s="306" t="s">
        <v>254</v>
      </c>
      <c r="H86" s="306" t="s">
        <v>254</v>
      </c>
      <c r="I86" s="307" t="s">
        <v>1362</v>
      </c>
      <c r="J86" s="307" t="s">
        <v>1370</v>
      </c>
      <c r="K86" s="307"/>
    </row>
    <row r="87" spans="1:11" ht="12.9" customHeight="1">
      <c r="A87" s="307">
        <v>79</v>
      </c>
      <c r="B87" s="307">
        <v>21</v>
      </c>
      <c r="D87" s="305" t="s">
        <v>316</v>
      </c>
      <c r="E87" s="307" t="s">
        <v>82</v>
      </c>
      <c r="F87" s="307"/>
      <c r="G87" s="306" t="s">
        <v>206</v>
      </c>
      <c r="H87" s="306" t="s">
        <v>254</v>
      </c>
      <c r="I87" s="307" t="s">
        <v>1362</v>
      </c>
      <c r="J87" s="307" t="s">
        <v>1370</v>
      </c>
      <c r="K87" s="307"/>
    </row>
    <row r="88" spans="1:11" ht="12.9" customHeight="1">
      <c r="A88" s="307">
        <v>80</v>
      </c>
      <c r="B88" s="307">
        <v>22</v>
      </c>
      <c r="D88" s="305" t="s">
        <v>352</v>
      </c>
      <c r="E88" s="307" t="s">
        <v>64</v>
      </c>
      <c r="F88" s="307"/>
      <c r="G88" s="306" t="s">
        <v>256</v>
      </c>
      <c r="H88" s="306" t="s">
        <v>256</v>
      </c>
      <c r="I88" s="307" t="s">
        <v>1362</v>
      </c>
      <c r="J88" s="307" t="s">
        <v>1370</v>
      </c>
      <c r="K88" s="307"/>
    </row>
    <row r="89" spans="1:11" ht="12.9" customHeight="1">
      <c r="A89" s="307">
        <v>81</v>
      </c>
      <c r="B89" s="307">
        <v>23</v>
      </c>
      <c r="D89" s="305" t="s">
        <v>889</v>
      </c>
      <c r="E89" s="307" t="s">
        <v>82</v>
      </c>
      <c r="F89" s="307"/>
      <c r="G89" s="306" t="s">
        <v>257</v>
      </c>
      <c r="H89" s="306" t="s">
        <v>257</v>
      </c>
      <c r="I89" s="307" t="s">
        <v>1362</v>
      </c>
      <c r="J89" s="307" t="s">
        <v>1370</v>
      </c>
      <c r="K89" s="307"/>
    </row>
    <row r="90" spans="1:11" ht="12.9" customHeight="1">
      <c r="A90" s="307">
        <v>82</v>
      </c>
      <c r="B90" s="307">
        <v>24</v>
      </c>
      <c r="D90" s="305" t="s">
        <v>898</v>
      </c>
      <c r="E90" s="307" t="s">
        <v>64</v>
      </c>
      <c r="F90" s="307"/>
      <c r="G90" s="306" t="s">
        <v>257</v>
      </c>
      <c r="H90" s="306" t="s">
        <v>257</v>
      </c>
      <c r="I90" s="307" t="s">
        <v>1362</v>
      </c>
      <c r="J90" s="307" t="s">
        <v>1370</v>
      </c>
      <c r="K90" s="307"/>
    </row>
    <row r="91" spans="1:11" ht="12.9" customHeight="1">
      <c r="A91" s="307">
        <v>83</v>
      </c>
      <c r="B91" s="307">
        <v>25</v>
      </c>
      <c r="D91" s="305" t="s">
        <v>886</v>
      </c>
      <c r="E91" s="307" t="s">
        <v>64</v>
      </c>
      <c r="F91" s="364"/>
      <c r="G91" s="306" t="s">
        <v>261</v>
      </c>
      <c r="H91" s="306" t="s">
        <v>261</v>
      </c>
      <c r="I91" s="307" t="s">
        <v>1362</v>
      </c>
      <c r="J91" s="307" t="s">
        <v>1370</v>
      </c>
      <c r="K91" s="307"/>
    </row>
    <row r="92" spans="1:11" ht="12.9" customHeight="1">
      <c r="A92" s="307">
        <v>84</v>
      </c>
      <c r="B92" s="307">
        <v>26</v>
      </c>
      <c r="D92" s="305" t="s">
        <v>574</v>
      </c>
      <c r="E92" s="307" t="s">
        <v>64</v>
      </c>
      <c r="F92" s="364"/>
      <c r="G92" s="306" t="s">
        <v>261</v>
      </c>
      <c r="H92" s="306" t="s">
        <v>261</v>
      </c>
      <c r="I92" s="307" t="s">
        <v>1362</v>
      </c>
      <c r="J92" s="307" t="s">
        <v>1363</v>
      </c>
      <c r="K92" s="307"/>
    </row>
    <row r="93" spans="1:11" ht="12.9" customHeight="1">
      <c r="A93" s="307">
        <v>85</v>
      </c>
      <c r="B93" s="307">
        <v>27</v>
      </c>
      <c r="C93" s="307"/>
      <c r="D93" s="305" t="s">
        <v>550</v>
      </c>
      <c r="E93" s="307" t="s">
        <v>82</v>
      </c>
      <c r="F93" s="307"/>
      <c r="G93" s="306" t="s">
        <v>261</v>
      </c>
      <c r="H93" s="307" t="s">
        <v>261</v>
      </c>
      <c r="I93" s="307" t="s">
        <v>1362</v>
      </c>
      <c r="J93" s="307" t="s">
        <v>1363</v>
      </c>
      <c r="K93" s="307"/>
    </row>
    <row r="94" spans="1:11" ht="12.9" customHeight="1">
      <c r="A94" s="307">
        <v>86</v>
      </c>
      <c r="B94" s="307">
        <v>28</v>
      </c>
      <c r="D94" s="351" t="s">
        <v>577</v>
      </c>
      <c r="E94" s="310" t="s">
        <v>1371</v>
      </c>
      <c r="G94" s="358" t="s">
        <v>922</v>
      </c>
      <c r="H94" s="358" t="s">
        <v>922</v>
      </c>
      <c r="I94" s="310" t="s">
        <v>1362</v>
      </c>
      <c r="J94" s="310" t="s">
        <v>1363</v>
      </c>
      <c r="K94" s="310"/>
    </row>
    <row r="95" spans="1:11" ht="12.9" customHeight="1">
      <c r="A95" s="307">
        <v>87</v>
      </c>
      <c r="B95" s="307">
        <v>29</v>
      </c>
      <c r="C95" s="307"/>
      <c r="D95" s="305" t="s">
        <v>536</v>
      </c>
      <c r="E95" s="307" t="s">
        <v>82</v>
      </c>
      <c r="F95" s="307"/>
      <c r="G95" s="306" t="s">
        <v>267</v>
      </c>
      <c r="H95" s="306" t="s">
        <v>267</v>
      </c>
      <c r="I95" s="307" t="s">
        <v>1362</v>
      </c>
      <c r="J95" s="307" t="s">
        <v>1370</v>
      </c>
      <c r="K95" s="307"/>
    </row>
    <row r="96" spans="1:11" ht="12.9" customHeight="1">
      <c r="A96" s="307"/>
      <c r="B96" s="327" t="s">
        <v>268</v>
      </c>
      <c r="C96" s="307"/>
      <c r="D96" s="307"/>
      <c r="E96" s="307"/>
      <c r="F96" s="307"/>
      <c r="G96" s="306"/>
      <c r="H96" s="307"/>
      <c r="I96" s="307"/>
      <c r="J96" s="307"/>
      <c r="K96" s="307"/>
    </row>
    <row r="97" spans="1:11" ht="12.9" customHeight="1">
      <c r="A97" s="307">
        <v>88</v>
      </c>
      <c r="B97" s="307">
        <v>1</v>
      </c>
      <c r="C97" s="307"/>
      <c r="D97" s="305" t="s">
        <v>905</v>
      </c>
      <c r="E97" s="307" t="s">
        <v>82</v>
      </c>
      <c r="F97" s="307"/>
      <c r="G97" s="306" t="s">
        <v>930</v>
      </c>
      <c r="H97" s="306" t="s">
        <v>930</v>
      </c>
      <c r="I97" s="307" t="s">
        <v>1362</v>
      </c>
      <c r="J97" s="307" t="s">
        <v>1370</v>
      </c>
      <c r="K97" s="307"/>
    </row>
    <row r="98" spans="1:11" ht="12.9" customHeight="1">
      <c r="A98" s="307">
        <v>89</v>
      </c>
      <c r="B98" s="307">
        <v>2</v>
      </c>
      <c r="C98" s="307"/>
      <c r="D98" s="305" t="s">
        <v>903</v>
      </c>
      <c r="E98" s="307" t="s">
        <v>82</v>
      </c>
      <c r="F98" s="307"/>
      <c r="G98" s="306" t="s">
        <v>930</v>
      </c>
      <c r="H98" s="306" t="s">
        <v>930</v>
      </c>
      <c r="I98" s="307" t="s">
        <v>1362</v>
      </c>
      <c r="J98" s="307" t="s">
        <v>1370</v>
      </c>
      <c r="K98" s="307"/>
    </row>
    <row r="99" spans="1:11" ht="12.9" customHeight="1">
      <c r="A99" s="307">
        <v>90</v>
      </c>
      <c r="B99" s="307">
        <v>3</v>
      </c>
      <c r="D99" s="305" t="s">
        <v>901</v>
      </c>
      <c r="E99" s="307" t="s">
        <v>82</v>
      </c>
      <c r="G99" s="306" t="s">
        <v>930</v>
      </c>
      <c r="H99" s="306" t="s">
        <v>930</v>
      </c>
      <c r="I99" s="307" t="s">
        <v>1362</v>
      </c>
      <c r="J99" s="307" t="s">
        <v>1370</v>
      </c>
      <c r="K99" s="307"/>
    </row>
    <row r="100" spans="1:11" ht="12.9" customHeight="1">
      <c r="A100" s="307">
        <v>91</v>
      </c>
      <c r="B100" s="307">
        <v>4</v>
      </c>
      <c r="D100" s="305" t="s">
        <v>904</v>
      </c>
      <c r="E100" s="307" t="s">
        <v>82</v>
      </c>
      <c r="G100" s="306" t="s">
        <v>930</v>
      </c>
      <c r="H100" s="306" t="s">
        <v>930</v>
      </c>
      <c r="I100" s="307" t="s">
        <v>1362</v>
      </c>
      <c r="J100" s="307" t="s">
        <v>1370</v>
      </c>
      <c r="K100" s="307"/>
    </row>
    <row r="101" spans="1:11" ht="12.9" customHeight="1">
      <c r="A101" s="307">
        <v>92</v>
      </c>
      <c r="B101" s="307">
        <v>5</v>
      </c>
      <c r="D101" s="305" t="s">
        <v>817</v>
      </c>
      <c r="E101" s="307" t="s">
        <v>270</v>
      </c>
      <c r="G101" s="306" t="s">
        <v>277</v>
      </c>
      <c r="H101" s="306" t="s">
        <v>277</v>
      </c>
      <c r="I101" s="307" t="s">
        <v>1362</v>
      </c>
      <c r="J101" s="307" t="s">
        <v>1370</v>
      </c>
      <c r="K101" s="307"/>
    </row>
    <row r="102" spans="1:11" ht="12.9" customHeight="1">
      <c r="A102" s="307">
        <v>93</v>
      </c>
      <c r="B102" s="307">
        <v>6</v>
      </c>
      <c r="D102" s="305" t="s">
        <v>823</v>
      </c>
      <c r="E102" s="307" t="s">
        <v>82</v>
      </c>
      <c r="F102" s="307"/>
      <c r="G102" s="306" t="s">
        <v>277</v>
      </c>
      <c r="H102" s="306" t="s">
        <v>277</v>
      </c>
      <c r="I102" s="307" t="s">
        <v>1362</v>
      </c>
      <c r="J102" s="307" t="s">
        <v>1370</v>
      </c>
      <c r="K102" s="307"/>
    </row>
    <row r="103" spans="1:11" ht="12.9" customHeight="1">
      <c r="A103" s="307">
        <v>94</v>
      </c>
      <c r="B103" s="307">
        <v>7</v>
      </c>
      <c r="D103" s="305" t="s">
        <v>314</v>
      </c>
      <c r="E103" s="307" t="s">
        <v>82</v>
      </c>
      <c r="G103" s="306" t="s">
        <v>280</v>
      </c>
      <c r="H103" s="306" t="s">
        <v>280</v>
      </c>
      <c r="I103" s="307" t="s">
        <v>1362</v>
      </c>
      <c r="J103" s="307" t="s">
        <v>1370</v>
      </c>
      <c r="K103" s="307"/>
    </row>
    <row r="104" spans="1:11" ht="12.9" customHeight="1">
      <c r="A104" s="307">
        <v>95</v>
      </c>
      <c r="B104" s="307">
        <v>8</v>
      </c>
      <c r="D104" s="305" t="s">
        <v>532</v>
      </c>
      <c r="E104" s="307" t="s">
        <v>64</v>
      </c>
      <c r="F104" s="307"/>
      <c r="G104" s="306" t="s">
        <v>296</v>
      </c>
      <c r="H104" s="306" t="s">
        <v>296</v>
      </c>
      <c r="I104" s="307" t="s">
        <v>1362</v>
      </c>
      <c r="J104" s="307" t="s">
        <v>1363</v>
      </c>
      <c r="K104" s="307"/>
    </row>
    <row r="105" spans="1:11" ht="12.9" customHeight="1">
      <c r="A105" s="307">
        <v>96</v>
      </c>
      <c r="B105" s="310">
        <v>9</v>
      </c>
      <c r="D105" s="351" t="s">
        <v>368</v>
      </c>
      <c r="E105" s="310" t="s">
        <v>1371</v>
      </c>
      <c r="G105" s="358" t="s">
        <v>300</v>
      </c>
      <c r="H105" s="358" t="s">
        <v>300</v>
      </c>
      <c r="I105" s="310" t="s">
        <v>1362</v>
      </c>
      <c r="J105" s="310" t="s">
        <v>1370</v>
      </c>
      <c r="K105" s="310"/>
    </row>
    <row r="106" spans="1:11" ht="12.9" customHeight="1">
      <c r="A106" s="307">
        <v>97</v>
      </c>
      <c r="B106" s="307">
        <v>10</v>
      </c>
      <c r="C106" s="307"/>
      <c r="D106" s="305" t="s">
        <v>600</v>
      </c>
      <c r="E106" s="307" t="s">
        <v>64</v>
      </c>
      <c r="F106" s="307"/>
      <c r="G106" s="306" t="s">
        <v>303</v>
      </c>
      <c r="H106" s="306" t="s">
        <v>303</v>
      </c>
      <c r="I106" s="307" t="s">
        <v>1362</v>
      </c>
      <c r="J106" s="307" t="s">
        <v>1370</v>
      </c>
      <c r="K106" s="307"/>
    </row>
    <row r="107" spans="1:11" ht="12.9" customHeight="1">
      <c r="B107" s="327" t="s">
        <v>1335</v>
      </c>
    </row>
    <row r="108" spans="1:11" ht="12.9" customHeight="1">
      <c r="A108" s="307">
        <v>98</v>
      </c>
      <c r="B108" s="307">
        <v>1</v>
      </c>
      <c r="D108" s="305" t="s">
        <v>364</v>
      </c>
      <c r="E108" s="307" t="s">
        <v>82</v>
      </c>
      <c r="G108" s="334" t="s">
        <v>1419</v>
      </c>
      <c r="H108" s="334" t="s">
        <v>1419</v>
      </c>
      <c r="I108" s="307" t="s">
        <v>1362</v>
      </c>
      <c r="J108" s="307" t="s">
        <v>1370</v>
      </c>
      <c r="K108" s="307"/>
    </row>
    <row r="109" spans="1:11" ht="12.9" customHeight="1">
      <c r="A109" s="307">
        <v>99</v>
      </c>
      <c r="B109" s="307">
        <v>2</v>
      </c>
      <c r="D109" s="305" t="s">
        <v>852</v>
      </c>
      <c r="E109" s="307" t="s">
        <v>64</v>
      </c>
      <c r="G109" s="306" t="s">
        <v>940</v>
      </c>
      <c r="H109" s="306" t="s">
        <v>940</v>
      </c>
      <c r="I109" s="307" t="s">
        <v>1362</v>
      </c>
      <c r="J109" s="365" t="s">
        <v>1370</v>
      </c>
      <c r="K109" s="307"/>
    </row>
    <row r="110" spans="1:11" ht="12.9" customHeight="1">
      <c r="B110" s="327" t="s">
        <v>328</v>
      </c>
    </row>
    <row r="111" spans="1:11" ht="12.9" customHeight="1">
      <c r="A111" s="307">
        <v>100</v>
      </c>
      <c r="B111" s="307">
        <v>1</v>
      </c>
      <c r="D111" s="305" t="s">
        <v>197</v>
      </c>
      <c r="E111" s="307" t="s">
        <v>82</v>
      </c>
      <c r="F111" s="306" t="s">
        <v>1378</v>
      </c>
      <c r="G111" s="306" t="s">
        <v>339</v>
      </c>
      <c r="H111" s="306" t="s">
        <v>339</v>
      </c>
      <c r="I111" s="307" t="s">
        <v>1362</v>
      </c>
      <c r="J111" s="365" t="s">
        <v>1363</v>
      </c>
      <c r="K111" s="307"/>
    </row>
    <row r="112" spans="1:11" ht="12.9" customHeight="1">
      <c r="A112" s="307">
        <v>101</v>
      </c>
      <c r="B112" s="307">
        <v>2</v>
      </c>
      <c r="D112" s="305" t="s">
        <v>546</v>
      </c>
      <c r="E112" s="307" t="s">
        <v>82</v>
      </c>
      <c r="F112" s="306" t="s">
        <v>339</v>
      </c>
      <c r="G112" s="306" t="s">
        <v>1420</v>
      </c>
      <c r="H112" s="306" t="s">
        <v>1420</v>
      </c>
      <c r="I112" s="307" t="s">
        <v>1362</v>
      </c>
      <c r="J112" s="365" t="s">
        <v>1370</v>
      </c>
      <c r="K112" s="307"/>
    </row>
    <row r="113" spans="1:11" ht="12.9" customHeight="1">
      <c r="A113" s="307">
        <v>102</v>
      </c>
      <c r="B113" s="307">
        <v>3</v>
      </c>
      <c r="D113" s="305" t="s">
        <v>379</v>
      </c>
      <c r="E113" s="307" t="s">
        <v>309</v>
      </c>
      <c r="F113" s="306" t="s">
        <v>335</v>
      </c>
      <c r="G113" s="306" t="s">
        <v>1420</v>
      </c>
      <c r="H113" s="306" t="s">
        <v>1420</v>
      </c>
      <c r="I113" s="307" t="s">
        <v>1362</v>
      </c>
      <c r="J113" s="365" t="s">
        <v>1363</v>
      </c>
      <c r="K113" s="307"/>
    </row>
    <row r="114" spans="1:11" ht="12.9" customHeight="1">
      <c r="A114" s="307">
        <v>103</v>
      </c>
      <c r="B114" s="307">
        <v>4</v>
      </c>
      <c r="D114" s="305" t="s">
        <v>611</v>
      </c>
      <c r="E114" s="307" t="s">
        <v>1379</v>
      </c>
      <c r="F114" s="306" t="s">
        <v>357</v>
      </c>
      <c r="G114" s="306" t="s">
        <v>351</v>
      </c>
      <c r="H114" s="306" t="s">
        <v>351</v>
      </c>
      <c r="I114" s="307" t="s">
        <v>1362</v>
      </c>
      <c r="J114" s="365" t="s">
        <v>1363</v>
      </c>
      <c r="K114" s="307"/>
    </row>
    <row r="115" spans="1:11" ht="12.9" customHeight="1">
      <c r="B115" s="327" t="s">
        <v>363</v>
      </c>
    </row>
    <row r="116" spans="1:11" ht="12.9" customHeight="1">
      <c r="A116" s="307">
        <v>104</v>
      </c>
      <c r="B116" s="307">
        <v>1</v>
      </c>
      <c r="D116" s="305" t="s">
        <v>167</v>
      </c>
      <c r="E116" s="307" t="s">
        <v>82</v>
      </c>
      <c r="F116" s="306" t="s">
        <v>1380</v>
      </c>
      <c r="G116" s="306" t="s">
        <v>365</v>
      </c>
      <c r="H116" s="306" t="s">
        <v>365</v>
      </c>
      <c r="I116" s="307" t="s">
        <v>1362</v>
      </c>
      <c r="J116" s="307" t="s">
        <v>1363</v>
      </c>
      <c r="K116" s="307"/>
    </row>
    <row r="117" spans="1:11" ht="12.9" customHeight="1">
      <c r="A117" s="307">
        <v>105</v>
      </c>
      <c r="B117" s="307">
        <v>2</v>
      </c>
      <c r="D117" s="305" t="s">
        <v>180</v>
      </c>
      <c r="E117" s="307" t="s">
        <v>82</v>
      </c>
      <c r="F117" s="306" t="s">
        <v>358</v>
      </c>
      <c r="G117" s="306" t="s">
        <v>365</v>
      </c>
      <c r="H117" s="306" t="s">
        <v>365</v>
      </c>
      <c r="I117" s="307" t="s">
        <v>1362</v>
      </c>
      <c r="J117" s="307" t="s">
        <v>1363</v>
      </c>
      <c r="K117" s="307"/>
    </row>
    <row r="118" spans="1:11" ht="12.9" customHeight="1">
      <c r="A118" s="307">
        <v>106</v>
      </c>
      <c r="B118" s="307">
        <v>3</v>
      </c>
      <c r="D118" s="305" t="s">
        <v>806</v>
      </c>
      <c r="E118" s="307" t="s">
        <v>82</v>
      </c>
      <c r="F118" s="306" t="s">
        <v>365</v>
      </c>
      <c r="G118" s="306" t="s">
        <v>365</v>
      </c>
      <c r="H118" s="306" t="s">
        <v>365</v>
      </c>
      <c r="I118" s="307" t="s">
        <v>1362</v>
      </c>
      <c r="J118" s="307" t="s">
        <v>1363</v>
      </c>
      <c r="K118" s="307"/>
    </row>
    <row r="119" spans="1:11" ht="12.9" customHeight="1">
      <c r="A119" s="307">
        <v>107</v>
      </c>
      <c r="B119" s="307">
        <v>4</v>
      </c>
      <c r="D119" s="305" t="s">
        <v>146</v>
      </c>
      <c r="E119" s="307" t="s">
        <v>82</v>
      </c>
      <c r="F119" s="306" t="s">
        <v>365</v>
      </c>
      <c r="G119" s="306" t="s">
        <v>366</v>
      </c>
      <c r="H119" s="306" t="s">
        <v>366</v>
      </c>
      <c r="I119" s="307" t="s">
        <v>1362</v>
      </c>
      <c r="J119" s="307" t="s">
        <v>1363</v>
      </c>
      <c r="K119" s="307"/>
    </row>
    <row r="120" spans="1:11" ht="12.9" customHeight="1">
      <c r="A120" s="307">
        <v>108</v>
      </c>
      <c r="B120" s="307">
        <v>5</v>
      </c>
      <c r="D120" s="305" t="s">
        <v>345</v>
      </c>
      <c r="E120" s="307" t="s">
        <v>82</v>
      </c>
      <c r="G120" s="306" t="s">
        <v>1382</v>
      </c>
      <c r="H120" s="306" t="s">
        <v>1382</v>
      </c>
      <c r="I120" s="307" t="s">
        <v>1362</v>
      </c>
      <c r="J120" s="307" t="s">
        <v>1363</v>
      </c>
      <c r="K120" s="307"/>
    </row>
    <row r="121" spans="1:11" ht="12.9" customHeight="1">
      <c r="A121" s="307">
        <v>109</v>
      </c>
      <c r="B121" s="307">
        <v>6</v>
      </c>
      <c r="D121" s="305" t="s">
        <v>559</v>
      </c>
      <c r="E121" s="307" t="s">
        <v>912</v>
      </c>
      <c r="F121" s="306" t="s">
        <v>1381</v>
      </c>
      <c r="G121" s="306" t="s">
        <v>1404</v>
      </c>
      <c r="H121" s="306" t="s">
        <v>1404</v>
      </c>
      <c r="I121" s="307" t="s">
        <v>1362</v>
      </c>
      <c r="J121" s="307" t="s">
        <v>1363</v>
      </c>
      <c r="K121" s="307"/>
    </row>
    <row r="122" spans="1:11" ht="12.9" customHeight="1">
      <c r="B122" s="327" t="s">
        <v>401</v>
      </c>
    </row>
    <row r="123" spans="1:11" ht="12.9" customHeight="1">
      <c r="A123" s="307">
        <v>110</v>
      </c>
      <c r="B123" s="307">
        <v>1</v>
      </c>
      <c r="C123" s="307"/>
      <c r="D123" s="305" t="s">
        <v>308</v>
      </c>
      <c r="E123" s="308" t="s">
        <v>1371</v>
      </c>
      <c r="F123" s="306" t="s">
        <v>382</v>
      </c>
      <c r="G123" s="306" t="s">
        <v>1408</v>
      </c>
      <c r="H123" s="306" t="s">
        <v>1408</v>
      </c>
      <c r="I123" s="307" t="s">
        <v>1362</v>
      </c>
      <c r="J123" s="307" t="s">
        <v>1363</v>
      </c>
      <c r="K123" s="307"/>
    </row>
    <row r="124" spans="1:11" ht="12.9" customHeight="1">
      <c r="A124" s="307">
        <v>111</v>
      </c>
      <c r="B124" s="307">
        <v>2</v>
      </c>
      <c r="C124" s="307"/>
      <c r="D124" s="305" t="s">
        <v>907</v>
      </c>
      <c r="E124" s="308" t="s">
        <v>82</v>
      </c>
      <c r="F124" s="306" t="s">
        <v>426</v>
      </c>
      <c r="G124" s="306" t="s">
        <v>442</v>
      </c>
      <c r="H124" s="306" t="s">
        <v>442</v>
      </c>
      <c r="I124" s="307" t="s">
        <v>1362</v>
      </c>
      <c r="J124" s="307" t="s">
        <v>1363</v>
      </c>
      <c r="K124" s="307"/>
    </row>
    <row r="125" spans="1:11" ht="12.9" customHeight="1">
      <c r="A125" s="307">
        <v>112</v>
      </c>
      <c r="B125" s="307">
        <v>3</v>
      </c>
      <c r="C125" s="307"/>
      <c r="D125" s="305" t="s">
        <v>608</v>
      </c>
      <c r="E125" s="308" t="s">
        <v>82</v>
      </c>
      <c r="F125" s="306" t="s">
        <v>430</v>
      </c>
      <c r="G125" s="306" t="s">
        <v>442</v>
      </c>
      <c r="H125" s="306" t="s">
        <v>442</v>
      </c>
      <c r="I125" s="307" t="s">
        <v>1362</v>
      </c>
      <c r="J125" s="307" t="s">
        <v>1363</v>
      </c>
      <c r="K125" s="307"/>
    </row>
    <row r="126" spans="1:11" ht="12.9" customHeight="1">
      <c r="A126" s="307">
        <v>113</v>
      </c>
      <c r="B126" s="307">
        <v>4</v>
      </c>
      <c r="C126" s="307"/>
      <c r="D126" s="305" t="s">
        <v>361</v>
      </c>
      <c r="E126" s="143" t="s">
        <v>82</v>
      </c>
      <c r="F126" s="306" t="s">
        <v>432</v>
      </c>
      <c r="G126" s="306" t="s">
        <v>435</v>
      </c>
      <c r="H126" s="306" t="s">
        <v>435</v>
      </c>
      <c r="I126" s="307" t="s">
        <v>1362</v>
      </c>
      <c r="J126" s="307" t="s">
        <v>1363</v>
      </c>
      <c r="K126" s="307"/>
    </row>
    <row r="127" spans="1:11" ht="12.9" customHeight="1">
      <c r="A127" s="307">
        <v>114</v>
      </c>
      <c r="B127" s="307">
        <v>5</v>
      </c>
      <c r="D127" s="305" t="s">
        <v>338</v>
      </c>
      <c r="E127" s="143" t="s">
        <v>82</v>
      </c>
      <c r="F127" s="306" t="s">
        <v>435</v>
      </c>
      <c r="G127" s="306" t="s">
        <v>1011</v>
      </c>
      <c r="H127" s="306" t="s">
        <v>1011</v>
      </c>
      <c r="I127" s="307" t="s">
        <v>1362</v>
      </c>
      <c r="J127" s="307" t="s">
        <v>1363</v>
      </c>
      <c r="K127" s="307"/>
    </row>
    <row r="128" spans="1:11" ht="12.9" customHeight="1">
      <c r="A128" s="307">
        <v>115</v>
      </c>
      <c r="B128" s="307">
        <v>6</v>
      </c>
      <c r="D128" s="305" t="s">
        <v>836</v>
      </c>
      <c r="E128" s="143" t="s">
        <v>82</v>
      </c>
      <c r="F128" s="306" t="s">
        <v>1383</v>
      </c>
      <c r="G128" s="306" t="s">
        <v>1383</v>
      </c>
      <c r="H128" s="306" t="s">
        <v>1383</v>
      </c>
      <c r="I128" s="307" t="s">
        <v>1362</v>
      </c>
      <c r="J128" s="307" t="s">
        <v>1363</v>
      </c>
      <c r="K128" s="307"/>
    </row>
    <row r="129" spans="1:11" ht="12.9" customHeight="1">
      <c r="A129" s="307">
        <v>116</v>
      </c>
      <c r="B129" s="307">
        <v>7</v>
      </c>
      <c r="D129" s="305" t="s">
        <v>470</v>
      </c>
      <c r="E129" s="307" t="s">
        <v>82</v>
      </c>
      <c r="G129" s="306" t="s">
        <v>454</v>
      </c>
      <c r="H129" s="306" t="s">
        <v>454</v>
      </c>
      <c r="I129" s="307" t="s">
        <v>1362</v>
      </c>
      <c r="J129" s="307" t="s">
        <v>1363</v>
      </c>
      <c r="K129" s="307"/>
    </row>
    <row r="130" spans="1:11" ht="12.9" customHeight="1">
      <c r="A130" s="307">
        <v>117</v>
      </c>
      <c r="B130" s="307">
        <v>8</v>
      </c>
      <c r="D130" s="305" t="s">
        <v>820</v>
      </c>
      <c r="E130" s="307" t="s">
        <v>82</v>
      </c>
      <c r="G130" s="306" t="s">
        <v>454</v>
      </c>
      <c r="H130" s="306" t="s">
        <v>454</v>
      </c>
      <c r="I130" s="307" t="s">
        <v>1362</v>
      </c>
      <c r="J130" s="307" t="s">
        <v>1363</v>
      </c>
      <c r="K130" s="307"/>
    </row>
    <row r="131" spans="1:11" ht="12.9" customHeight="1">
      <c r="A131" s="307">
        <v>118</v>
      </c>
      <c r="B131" s="307">
        <v>9</v>
      </c>
      <c r="D131" s="305" t="s">
        <v>958</v>
      </c>
      <c r="E131" s="143" t="s">
        <v>82</v>
      </c>
      <c r="F131" s="306" t="s">
        <v>454</v>
      </c>
      <c r="G131" s="306" t="s">
        <v>450</v>
      </c>
      <c r="H131" s="306" t="s">
        <v>450</v>
      </c>
      <c r="I131" s="307" t="s">
        <v>1362</v>
      </c>
      <c r="J131" s="307" t="s">
        <v>1363</v>
      </c>
      <c r="K131" s="307"/>
    </row>
    <row r="132" spans="1:11" ht="12.9" customHeight="1">
      <c r="A132" s="307">
        <v>119</v>
      </c>
      <c r="B132" s="307">
        <v>10</v>
      </c>
      <c r="D132" s="305" t="s">
        <v>528</v>
      </c>
      <c r="E132" s="143" t="s">
        <v>82</v>
      </c>
      <c r="F132" s="306" t="s">
        <v>454</v>
      </c>
      <c r="G132" s="306" t="s">
        <v>450</v>
      </c>
      <c r="H132" s="306" t="s">
        <v>450</v>
      </c>
      <c r="I132" s="307" t="s">
        <v>1362</v>
      </c>
      <c r="J132" s="307" t="s">
        <v>1363</v>
      </c>
      <c r="K132" s="307"/>
    </row>
    <row r="133" spans="1:11" ht="12.9" customHeight="1">
      <c r="B133" s="327" t="s">
        <v>452</v>
      </c>
    </row>
    <row r="134" spans="1:11" ht="12.9" customHeight="1">
      <c r="A134" s="307">
        <v>120</v>
      </c>
      <c r="B134" s="307">
        <v>1</v>
      </c>
      <c r="C134" s="307"/>
      <c r="D134" s="305" t="s">
        <v>374</v>
      </c>
      <c r="E134" s="307" t="s">
        <v>912</v>
      </c>
      <c r="F134" s="306" t="s">
        <v>457</v>
      </c>
      <c r="G134" s="307" t="s">
        <v>466</v>
      </c>
      <c r="H134" s="307" t="s">
        <v>466</v>
      </c>
      <c r="I134" s="307" t="s">
        <v>1362</v>
      </c>
      <c r="J134" s="307" t="s">
        <v>1363</v>
      </c>
      <c r="K134" s="307"/>
    </row>
    <row r="135" spans="1:11" ht="12.9" customHeight="1">
      <c r="A135" s="307">
        <v>121</v>
      </c>
      <c r="B135" s="307">
        <v>2</v>
      </c>
      <c r="C135" s="307"/>
      <c r="D135" s="305" t="s">
        <v>516</v>
      </c>
      <c r="E135" s="143" t="s">
        <v>264</v>
      </c>
      <c r="F135" s="306" t="s">
        <v>457</v>
      </c>
      <c r="G135" s="306" t="s">
        <v>457</v>
      </c>
      <c r="H135" s="307" t="s">
        <v>1352</v>
      </c>
      <c r="I135" s="307" t="s">
        <v>1362</v>
      </c>
      <c r="J135" s="307" t="s">
        <v>1363</v>
      </c>
      <c r="K135" s="307"/>
    </row>
    <row r="136" spans="1:11" ht="12.9" customHeight="1">
      <c r="A136" s="307">
        <v>122</v>
      </c>
      <c r="B136" s="307">
        <v>3</v>
      </c>
      <c r="C136" s="307"/>
      <c r="D136" s="305" t="s">
        <v>522</v>
      </c>
      <c r="E136" s="307" t="s">
        <v>82</v>
      </c>
      <c r="F136" s="306" t="s">
        <v>1384</v>
      </c>
      <c r="G136" s="307" t="s">
        <v>1384</v>
      </c>
      <c r="H136" s="307" t="s">
        <v>1352</v>
      </c>
      <c r="I136" s="307" t="s">
        <v>1362</v>
      </c>
      <c r="J136" s="307" t="s">
        <v>1363</v>
      </c>
      <c r="K136" s="307"/>
    </row>
    <row r="137" spans="1:11" ht="12.9" customHeight="1">
      <c r="A137" s="307">
        <v>123</v>
      </c>
      <c r="B137" s="307">
        <v>4</v>
      </c>
      <c r="C137" s="307"/>
      <c r="D137" s="305" t="s">
        <v>441</v>
      </c>
      <c r="E137" s="307" t="s">
        <v>82</v>
      </c>
      <c r="F137" s="306" t="s">
        <v>472</v>
      </c>
      <c r="G137" s="307" t="s">
        <v>472</v>
      </c>
      <c r="H137" s="307" t="s">
        <v>472</v>
      </c>
      <c r="I137" s="307" t="s">
        <v>1362</v>
      </c>
      <c r="J137" s="307" t="s">
        <v>1363</v>
      </c>
    </row>
    <row r="138" spans="1:11" ht="12.9" customHeight="1">
      <c r="A138" s="307">
        <v>124</v>
      </c>
      <c r="B138" s="307">
        <v>5</v>
      </c>
      <c r="C138" s="307"/>
      <c r="D138" s="305" t="s">
        <v>539</v>
      </c>
      <c r="E138" s="307" t="s">
        <v>82</v>
      </c>
      <c r="F138" s="306" t="s">
        <v>473</v>
      </c>
      <c r="G138" s="306" t="s">
        <v>473</v>
      </c>
      <c r="H138" s="307" t="s">
        <v>475</v>
      </c>
      <c r="I138" s="307" t="s">
        <v>1362</v>
      </c>
      <c r="J138" s="307" t="s">
        <v>1363</v>
      </c>
      <c r="K138" s="307"/>
    </row>
    <row r="139" spans="1:11" ht="12.9" customHeight="1">
      <c r="A139" s="307">
        <v>125</v>
      </c>
      <c r="B139" s="307">
        <v>6</v>
      </c>
      <c r="C139" s="307"/>
      <c r="D139" s="305" t="s">
        <v>541</v>
      </c>
      <c r="E139" s="307" t="s">
        <v>82</v>
      </c>
      <c r="F139" s="306" t="s">
        <v>1352</v>
      </c>
      <c r="G139" s="307" t="s">
        <v>1352</v>
      </c>
      <c r="H139" s="307" t="s">
        <v>475</v>
      </c>
      <c r="I139" s="307" t="s">
        <v>1362</v>
      </c>
      <c r="J139" s="307" t="s">
        <v>1363</v>
      </c>
      <c r="K139" s="307"/>
    </row>
    <row r="140" spans="1:11" ht="12.9" customHeight="1">
      <c r="A140" s="307">
        <v>126</v>
      </c>
      <c r="B140" s="307">
        <v>7</v>
      </c>
      <c r="D140" s="305" t="s">
        <v>1001</v>
      </c>
      <c r="E140" s="307" t="s">
        <v>64</v>
      </c>
      <c r="F140" s="306" t="s">
        <v>479</v>
      </c>
      <c r="G140" s="307" t="s">
        <v>479</v>
      </c>
      <c r="H140" s="307" t="s">
        <v>479</v>
      </c>
      <c r="I140" s="307" t="s">
        <v>1362</v>
      </c>
      <c r="J140" s="307" t="s">
        <v>1363</v>
      </c>
      <c r="K140" s="307"/>
    </row>
    <row r="141" spans="1:11" ht="12.9" customHeight="1">
      <c r="A141" s="307">
        <v>127</v>
      </c>
      <c r="B141" s="307">
        <v>8</v>
      </c>
      <c r="C141" s="307"/>
      <c r="D141" s="305" t="s">
        <v>500</v>
      </c>
      <c r="E141" s="307" t="s">
        <v>82</v>
      </c>
      <c r="F141" s="306" t="s">
        <v>479</v>
      </c>
      <c r="G141" s="307" t="s">
        <v>479</v>
      </c>
      <c r="H141" s="307" t="s">
        <v>479</v>
      </c>
      <c r="I141" s="307" t="s">
        <v>1362</v>
      </c>
      <c r="J141" s="307" t="s">
        <v>1363</v>
      </c>
      <c r="K141" s="307"/>
    </row>
    <row r="142" spans="1:11" ht="12.9" customHeight="1">
      <c r="B142" s="327" t="s">
        <v>484</v>
      </c>
    </row>
    <row r="143" spans="1:11" ht="12.9" customHeight="1">
      <c r="A143" s="307">
        <v>128</v>
      </c>
      <c r="B143" s="307">
        <v>1</v>
      </c>
      <c r="C143" s="307"/>
      <c r="D143" s="305" t="s">
        <v>966</v>
      </c>
      <c r="E143" s="307" t="s">
        <v>916</v>
      </c>
      <c r="F143" s="306" t="s">
        <v>1034</v>
      </c>
      <c r="G143" s="307" t="s">
        <v>1034</v>
      </c>
      <c r="H143" s="307" t="s">
        <v>1034</v>
      </c>
      <c r="I143" s="307" t="s">
        <v>1362</v>
      </c>
      <c r="J143" s="307" t="s">
        <v>1363</v>
      </c>
      <c r="K143" s="307"/>
    </row>
    <row r="144" spans="1:11" ht="12.9" customHeight="1">
      <c r="A144" s="307">
        <v>129</v>
      </c>
      <c r="B144" s="307">
        <v>2</v>
      </c>
      <c r="C144" s="307"/>
      <c r="D144" s="305" t="s">
        <v>988</v>
      </c>
      <c r="E144" s="307" t="s">
        <v>64</v>
      </c>
      <c r="F144" s="306" t="s">
        <v>1039</v>
      </c>
      <c r="G144" s="307" t="s">
        <v>1037</v>
      </c>
      <c r="H144" s="307" t="s">
        <v>1037</v>
      </c>
      <c r="I144" s="307" t="s">
        <v>1362</v>
      </c>
      <c r="J144" s="307" t="s">
        <v>1363</v>
      </c>
      <c r="K144" s="307"/>
    </row>
    <row r="145" spans="1:11" ht="12.9" customHeight="1">
      <c r="A145" s="307">
        <v>130</v>
      </c>
      <c r="B145" s="307">
        <v>3</v>
      </c>
      <c r="C145" s="307"/>
      <c r="D145" s="305" t="s">
        <v>534</v>
      </c>
      <c r="E145" s="307" t="s">
        <v>82</v>
      </c>
      <c r="F145" s="306" t="s">
        <v>1039</v>
      </c>
      <c r="G145" s="307" t="s">
        <v>1039</v>
      </c>
      <c r="H145" s="307" t="s">
        <v>1039</v>
      </c>
      <c r="I145" s="307" t="s">
        <v>1362</v>
      </c>
      <c r="J145" s="307" t="s">
        <v>1363</v>
      </c>
      <c r="K145" s="307"/>
    </row>
    <row r="146" spans="1:11" ht="12.9" customHeight="1">
      <c r="A146" s="307">
        <v>131</v>
      </c>
      <c r="B146" s="307">
        <v>4</v>
      </c>
      <c r="C146" s="307"/>
      <c r="D146" s="305" t="s">
        <v>1007</v>
      </c>
      <c r="E146" s="307" t="s">
        <v>82</v>
      </c>
      <c r="F146" s="306" t="s">
        <v>1039</v>
      </c>
      <c r="G146" s="307" t="s">
        <v>1039</v>
      </c>
      <c r="H146" s="307" t="s">
        <v>1039</v>
      </c>
      <c r="I146" s="307" t="s">
        <v>1362</v>
      </c>
      <c r="J146" s="307" t="s">
        <v>1363</v>
      </c>
      <c r="K146" s="307"/>
    </row>
    <row r="147" spans="1:11" ht="12.9" customHeight="1">
      <c r="A147" s="307">
        <v>132</v>
      </c>
      <c r="B147" s="307">
        <v>5</v>
      </c>
      <c r="C147" s="307"/>
      <c r="D147" s="305" t="s">
        <v>972</v>
      </c>
      <c r="E147" s="307" t="s">
        <v>82</v>
      </c>
      <c r="F147" s="306" t="s">
        <v>1039</v>
      </c>
      <c r="G147" s="307" t="s">
        <v>1039</v>
      </c>
      <c r="H147" s="307" t="s">
        <v>1039</v>
      </c>
      <c r="I147" s="307" t="s">
        <v>1362</v>
      </c>
      <c r="J147" s="307" t="s">
        <v>1363</v>
      </c>
      <c r="K147" s="307"/>
    </row>
    <row r="148" spans="1:11" ht="12.9" customHeight="1">
      <c r="A148" s="307">
        <v>133</v>
      </c>
      <c r="B148" s="307">
        <v>6</v>
      </c>
      <c r="C148" s="307"/>
      <c r="D148" s="305" t="s">
        <v>413</v>
      </c>
      <c r="E148" s="307" t="s">
        <v>1000</v>
      </c>
      <c r="F148" s="307"/>
      <c r="G148" s="307" t="s">
        <v>1043</v>
      </c>
      <c r="H148" s="307" t="s">
        <v>1043</v>
      </c>
      <c r="I148" s="307" t="s">
        <v>1362</v>
      </c>
      <c r="J148" s="307" t="s">
        <v>1363</v>
      </c>
      <c r="K148" s="307"/>
    </row>
    <row r="149" spans="1:11" ht="12.9" customHeight="1">
      <c r="A149" s="307">
        <v>134</v>
      </c>
      <c r="B149" s="307">
        <v>7</v>
      </c>
      <c r="C149" s="335"/>
      <c r="D149" s="351" t="s">
        <v>977</v>
      </c>
      <c r="E149" s="307" t="s">
        <v>64</v>
      </c>
      <c r="F149" s="307" t="s">
        <v>1040</v>
      </c>
      <c r="G149" s="307" t="s">
        <v>1040</v>
      </c>
      <c r="H149" s="334" t="s">
        <v>1040</v>
      </c>
      <c r="I149" s="307" t="s">
        <v>1362</v>
      </c>
      <c r="J149" s="307" t="s">
        <v>1363</v>
      </c>
      <c r="K149" s="307"/>
    </row>
    <row r="150" spans="1:11" ht="12.9" customHeight="1">
      <c r="A150" s="307">
        <v>135</v>
      </c>
      <c r="B150" s="307">
        <v>8</v>
      </c>
      <c r="C150" s="307"/>
      <c r="D150" s="305" t="s">
        <v>973</v>
      </c>
      <c r="E150" s="307" t="s">
        <v>82</v>
      </c>
      <c r="F150" s="307" t="s">
        <v>1385</v>
      </c>
      <c r="G150" s="307" t="s">
        <v>1385</v>
      </c>
      <c r="H150" s="307" t="s">
        <v>1385</v>
      </c>
      <c r="I150" s="307" t="s">
        <v>1362</v>
      </c>
      <c r="J150" s="307" t="s">
        <v>1363</v>
      </c>
      <c r="K150" s="307"/>
    </row>
    <row r="151" spans="1:11" ht="12.9" customHeight="1">
      <c r="A151" s="307">
        <v>136</v>
      </c>
      <c r="B151" s="307">
        <v>9</v>
      </c>
      <c r="D151" s="305" t="s">
        <v>992</v>
      </c>
      <c r="E151" s="307" t="s">
        <v>64</v>
      </c>
      <c r="F151" s="307" t="s">
        <v>1040</v>
      </c>
      <c r="G151" s="307" t="s">
        <v>1040</v>
      </c>
      <c r="H151" s="307" t="s">
        <v>1040</v>
      </c>
      <c r="I151" s="307" t="s">
        <v>1362</v>
      </c>
      <c r="J151" s="307" t="s">
        <v>1363</v>
      </c>
      <c r="K151" s="307"/>
    </row>
    <row r="152" spans="1:11" ht="12.9" customHeight="1">
      <c r="A152" s="307">
        <v>137</v>
      </c>
      <c r="B152" s="307">
        <v>10</v>
      </c>
      <c r="D152" s="305" t="s">
        <v>981</v>
      </c>
      <c r="E152" s="307" t="s">
        <v>64</v>
      </c>
      <c r="F152" s="306" t="s">
        <v>1040</v>
      </c>
      <c r="G152" s="307" t="s">
        <v>1040</v>
      </c>
      <c r="H152" s="307" t="s">
        <v>1040</v>
      </c>
      <c r="I152" s="307" t="s">
        <v>1362</v>
      </c>
      <c r="J152" s="307" t="s">
        <v>1363</v>
      </c>
      <c r="K152" s="307"/>
    </row>
    <row r="153" spans="1:11" ht="12.9" customHeight="1">
      <c r="B153" s="327" t="s">
        <v>1056</v>
      </c>
    </row>
    <row r="154" spans="1:11" ht="12.9" customHeight="1">
      <c r="A154" s="307">
        <v>138</v>
      </c>
      <c r="B154" s="307">
        <v>1</v>
      </c>
      <c r="D154" s="305" t="s">
        <v>990</v>
      </c>
      <c r="E154" s="307" t="s">
        <v>82</v>
      </c>
      <c r="F154" s="306" t="s">
        <v>508</v>
      </c>
      <c r="G154" s="307" t="s">
        <v>508</v>
      </c>
      <c r="H154" s="307" t="s">
        <v>508</v>
      </c>
      <c r="I154" s="307" t="s">
        <v>1362</v>
      </c>
      <c r="J154" s="307" t="s">
        <v>1363</v>
      </c>
      <c r="K154" s="307"/>
    </row>
    <row r="155" spans="1:11" ht="12.9" customHeight="1">
      <c r="A155" s="307">
        <v>139</v>
      </c>
      <c r="B155" s="307">
        <v>2</v>
      </c>
      <c r="D155" s="305" t="s">
        <v>431</v>
      </c>
      <c r="E155" s="307" t="s">
        <v>82</v>
      </c>
      <c r="F155" s="306" t="s">
        <v>505</v>
      </c>
      <c r="G155" s="307" t="s">
        <v>505</v>
      </c>
      <c r="H155" s="307" t="s">
        <v>505</v>
      </c>
      <c r="I155" s="307" t="s">
        <v>1362</v>
      </c>
      <c r="J155" s="307" t="s">
        <v>1363</v>
      </c>
      <c r="K155" s="307"/>
    </row>
    <row r="156" spans="1:11" ht="12.9" customHeight="1">
      <c r="A156" s="307">
        <v>140</v>
      </c>
      <c r="B156" s="307">
        <v>3</v>
      </c>
      <c r="D156" s="305" t="s">
        <v>963</v>
      </c>
      <c r="E156" s="307" t="s">
        <v>82</v>
      </c>
      <c r="F156" s="306" t="s">
        <v>1073</v>
      </c>
      <c r="G156" s="307" t="s">
        <v>1073</v>
      </c>
      <c r="H156" s="307" t="s">
        <v>1073</v>
      </c>
      <c r="I156" s="307" t="s">
        <v>1362</v>
      </c>
      <c r="J156" s="307" t="s">
        <v>1363</v>
      </c>
      <c r="K156" s="307"/>
    </row>
    <row r="157" spans="1:11" ht="12.9" customHeight="1">
      <c r="A157" s="307">
        <v>141</v>
      </c>
      <c r="B157" s="307">
        <v>4</v>
      </c>
      <c r="D157" s="305" t="s">
        <v>996</v>
      </c>
      <c r="E157" s="307" t="s">
        <v>64</v>
      </c>
      <c r="F157" s="306" t="s">
        <v>1075</v>
      </c>
      <c r="G157" s="307" t="s">
        <v>1075</v>
      </c>
      <c r="H157" s="307" t="s">
        <v>1075</v>
      </c>
      <c r="I157" s="307" t="s">
        <v>1362</v>
      </c>
      <c r="J157" s="307" t="s">
        <v>1363</v>
      </c>
      <c r="K157" s="307"/>
    </row>
    <row r="158" spans="1:11" ht="12.9" customHeight="1">
      <c r="A158" s="307">
        <v>142</v>
      </c>
      <c r="B158" s="307">
        <v>5</v>
      </c>
      <c r="D158" s="351" t="s">
        <v>980</v>
      </c>
      <c r="E158" s="307" t="s">
        <v>64</v>
      </c>
      <c r="F158" s="306" t="s">
        <v>523</v>
      </c>
      <c r="G158" s="307" t="s">
        <v>523</v>
      </c>
      <c r="H158" s="307" t="s">
        <v>523</v>
      </c>
      <c r="I158" s="307" t="s">
        <v>1362</v>
      </c>
      <c r="J158" s="307" t="s">
        <v>1363</v>
      </c>
      <c r="K158" s="307"/>
    </row>
    <row r="159" spans="1:11" ht="12.9" customHeight="1">
      <c r="A159" s="307">
        <v>143</v>
      </c>
      <c r="B159" s="307">
        <v>6</v>
      </c>
      <c r="D159" s="351" t="s">
        <v>1009</v>
      </c>
      <c r="E159" s="307" t="s">
        <v>1421</v>
      </c>
      <c r="F159" s="306" t="s">
        <v>498</v>
      </c>
      <c r="G159" s="307" t="s">
        <v>498</v>
      </c>
      <c r="H159" s="307" t="s">
        <v>498</v>
      </c>
      <c r="I159" s="307" t="s">
        <v>1362</v>
      </c>
      <c r="J159" s="307" t="s">
        <v>1363</v>
      </c>
      <c r="K159" s="307"/>
    </row>
    <row r="160" spans="1:11" ht="12.9" customHeight="1">
      <c r="A160" s="307">
        <v>144</v>
      </c>
      <c r="B160" s="307">
        <v>7</v>
      </c>
      <c r="D160" s="305" t="s">
        <v>913</v>
      </c>
      <c r="E160" s="143" t="s">
        <v>64</v>
      </c>
      <c r="F160" s="334" t="s">
        <v>518</v>
      </c>
      <c r="G160" s="334" t="s">
        <v>518</v>
      </c>
      <c r="H160" s="334" t="s">
        <v>518</v>
      </c>
      <c r="I160" s="307" t="s">
        <v>1362</v>
      </c>
      <c r="J160" s="307" t="s">
        <v>1363</v>
      </c>
      <c r="K160" s="307"/>
    </row>
    <row r="161" spans="1:11" ht="12.9" customHeight="1">
      <c r="A161" s="307">
        <v>145</v>
      </c>
      <c r="B161" s="307">
        <v>8</v>
      </c>
      <c r="D161" s="305" t="s">
        <v>982</v>
      </c>
      <c r="E161" s="307" t="s">
        <v>82</v>
      </c>
      <c r="F161" s="306" t="s">
        <v>1048</v>
      </c>
      <c r="G161" s="307" t="s">
        <v>1048</v>
      </c>
      <c r="H161" s="307" t="s">
        <v>1048</v>
      </c>
      <c r="I161" s="307" t="s">
        <v>1362</v>
      </c>
      <c r="J161" s="307" t="s">
        <v>1363</v>
      </c>
      <c r="K161" s="307"/>
    </row>
    <row r="162" spans="1:11" ht="12.9" customHeight="1">
      <c r="A162" s="307">
        <v>146</v>
      </c>
      <c r="B162" s="307">
        <v>9</v>
      </c>
      <c r="D162" s="305" t="s">
        <v>461</v>
      </c>
      <c r="E162" s="307" t="s">
        <v>264</v>
      </c>
      <c r="F162" s="306" t="s">
        <v>518</v>
      </c>
      <c r="G162" s="307" t="s">
        <v>525</v>
      </c>
      <c r="H162" s="307" t="s">
        <v>525</v>
      </c>
      <c r="I162" s="307" t="s">
        <v>1362</v>
      </c>
      <c r="J162" s="307" t="s">
        <v>1363</v>
      </c>
      <c r="K162" s="307"/>
    </row>
    <row r="163" spans="1:11" ht="12.9" customHeight="1">
      <c r="A163" s="307">
        <v>147</v>
      </c>
      <c r="B163" s="307">
        <v>10</v>
      </c>
      <c r="D163" s="305" t="s">
        <v>1055</v>
      </c>
      <c r="E163" s="307" t="s">
        <v>82</v>
      </c>
      <c r="F163" s="306" t="s">
        <v>538</v>
      </c>
      <c r="G163" s="307" t="s">
        <v>538</v>
      </c>
      <c r="H163" s="307" t="s">
        <v>538</v>
      </c>
      <c r="I163" s="307" t="s">
        <v>1362</v>
      </c>
      <c r="J163" s="307" t="s">
        <v>1363</v>
      </c>
      <c r="K163" s="307"/>
    </row>
    <row r="164" spans="1:11" ht="12.9" customHeight="1">
      <c r="A164" s="307">
        <v>148</v>
      </c>
      <c r="B164" s="307">
        <v>11</v>
      </c>
      <c r="D164" s="305" t="s">
        <v>1020</v>
      </c>
      <c r="E164" s="307" t="s">
        <v>82</v>
      </c>
      <c r="F164" s="306" t="s">
        <v>538</v>
      </c>
      <c r="G164" s="307" t="s">
        <v>538</v>
      </c>
      <c r="H164" s="307" t="s">
        <v>538</v>
      </c>
      <c r="I164" s="307" t="s">
        <v>1362</v>
      </c>
      <c r="J164" s="307" t="s">
        <v>1363</v>
      </c>
      <c r="K164" s="307"/>
    </row>
    <row r="165" spans="1:11" ht="12.9" customHeight="1">
      <c r="B165" s="366">
        <v>45682</v>
      </c>
    </row>
    <row r="166" spans="1:11" ht="12.9" customHeight="1">
      <c r="A166" s="307">
        <v>149</v>
      </c>
      <c r="B166" s="307">
        <v>1</v>
      </c>
      <c r="D166" s="351" t="s">
        <v>218</v>
      </c>
      <c r="E166" s="307" t="s">
        <v>916</v>
      </c>
      <c r="F166" s="306" t="s">
        <v>509</v>
      </c>
      <c r="G166" s="307" t="s">
        <v>545</v>
      </c>
      <c r="H166" s="307" t="s">
        <v>545</v>
      </c>
      <c r="I166" s="307" t="s">
        <v>1362</v>
      </c>
      <c r="J166" s="307" t="s">
        <v>1363</v>
      </c>
      <c r="K166" s="307"/>
    </row>
    <row r="167" spans="1:11" ht="12.9" customHeight="1">
      <c r="A167" s="307">
        <v>150</v>
      </c>
      <c r="B167" s="307">
        <v>2</v>
      </c>
      <c r="D167" s="305" t="s">
        <v>1386</v>
      </c>
      <c r="E167" s="307" t="s">
        <v>64</v>
      </c>
      <c r="F167" s="306" t="s">
        <v>533</v>
      </c>
      <c r="G167" s="307" t="s">
        <v>542</v>
      </c>
      <c r="H167" s="307" t="s">
        <v>542</v>
      </c>
      <c r="I167" s="307" t="s">
        <v>1362</v>
      </c>
      <c r="J167" s="307" t="s">
        <v>1363</v>
      </c>
      <c r="K167" s="307"/>
    </row>
    <row r="168" spans="1:11" ht="12.9" customHeight="1">
      <c r="A168" s="307">
        <v>151</v>
      </c>
      <c r="B168" s="307">
        <v>3</v>
      </c>
      <c r="D168" s="305" t="s">
        <v>918</v>
      </c>
      <c r="E168" s="307" t="s">
        <v>54</v>
      </c>
      <c r="F168" s="306" t="s">
        <v>535</v>
      </c>
      <c r="G168" s="307" t="s">
        <v>542</v>
      </c>
      <c r="H168" s="307" t="s">
        <v>542</v>
      </c>
      <c r="I168" s="307" t="s">
        <v>1362</v>
      </c>
      <c r="J168" s="307" t="s">
        <v>1363</v>
      </c>
      <c r="K168" s="307"/>
    </row>
    <row r="169" spans="1:11" ht="12.9" customHeight="1">
      <c r="A169" s="307">
        <v>152</v>
      </c>
      <c r="B169" s="307">
        <v>4</v>
      </c>
      <c r="D169" s="305" t="s">
        <v>967</v>
      </c>
      <c r="E169" s="307" t="s">
        <v>82</v>
      </c>
      <c r="F169" s="306" t="s">
        <v>529</v>
      </c>
      <c r="G169" s="307" t="s">
        <v>540</v>
      </c>
      <c r="H169" s="307" t="s">
        <v>540</v>
      </c>
      <c r="I169" s="307" t="s">
        <v>1362</v>
      </c>
      <c r="J169" s="307" t="s">
        <v>1363</v>
      </c>
      <c r="K169" s="307"/>
    </row>
    <row r="170" spans="1:11" ht="12.9" customHeight="1">
      <c r="A170" s="307">
        <v>153</v>
      </c>
      <c r="B170" s="307">
        <v>5</v>
      </c>
      <c r="D170" s="305" t="s">
        <v>984</v>
      </c>
      <c r="E170" s="307"/>
      <c r="F170" s="306" t="s">
        <v>530</v>
      </c>
      <c r="G170" s="307" t="s">
        <v>540</v>
      </c>
      <c r="H170" s="307" t="s">
        <v>540</v>
      </c>
      <c r="I170" s="307" t="s">
        <v>1362</v>
      </c>
      <c r="J170" s="307" t="s">
        <v>1363</v>
      </c>
      <c r="K170" s="307"/>
    </row>
    <row r="171" spans="1:11" ht="12.9" customHeight="1">
      <c r="A171" s="307">
        <v>154</v>
      </c>
      <c r="B171" s="307">
        <v>6</v>
      </c>
      <c r="D171" s="305" t="s">
        <v>925</v>
      </c>
      <c r="E171" s="307" t="s">
        <v>82</v>
      </c>
      <c r="F171" s="306" t="s">
        <v>545</v>
      </c>
      <c r="G171" s="307" t="s">
        <v>540</v>
      </c>
      <c r="H171" s="307" t="s">
        <v>540</v>
      </c>
      <c r="I171" s="307" t="s">
        <v>1362</v>
      </c>
      <c r="J171" s="307" t="s">
        <v>1363</v>
      </c>
      <c r="K171" s="307"/>
    </row>
    <row r="172" spans="1:11" ht="12.9" customHeight="1">
      <c r="A172" s="307">
        <v>155</v>
      </c>
      <c r="B172" s="307">
        <v>7</v>
      </c>
      <c r="D172" s="351" t="s">
        <v>917</v>
      </c>
      <c r="E172" s="310" t="s">
        <v>270</v>
      </c>
      <c r="F172" s="358" t="s">
        <v>540</v>
      </c>
      <c r="G172" s="310" t="s">
        <v>540</v>
      </c>
      <c r="H172" s="310" t="s">
        <v>540</v>
      </c>
      <c r="I172" s="310" t="s">
        <v>1362</v>
      </c>
      <c r="J172" s="310" t="s">
        <v>1363</v>
      </c>
      <c r="K172" s="310"/>
    </row>
    <row r="173" spans="1:11" ht="12.9" customHeight="1">
      <c r="A173" s="307">
        <v>156</v>
      </c>
      <c r="B173" s="307">
        <v>8</v>
      </c>
      <c r="C173" s="307"/>
      <c r="D173" s="305" t="s">
        <v>936</v>
      </c>
      <c r="E173" s="307" t="s">
        <v>54</v>
      </c>
      <c r="F173" s="306" t="s">
        <v>553</v>
      </c>
      <c r="G173" s="307" t="s">
        <v>553</v>
      </c>
      <c r="H173" s="307" t="s">
        <v>553</v>
      </c>
      <c r="I173" s="307" t="s">
        <v>1362</v>
      </c>
      <c r="J173" s="307" t="s">
        <v>1363</v>
      </c>
      <c r="K173" s="307"/>
    </row>
    <row r="174" spans="1:11" ht="12.9" customHeight="1">
      <c r="A174" s="307">
        <v>157</v>
      </c>
      <c r="B174" s="307">
        <v>9</v>
      </c>
      <c r="C174" s="307"/>
      <c r="D174" s="305" t="s">
        <v>1041</v>
      </c>
      <c r="E174" s="307" t="s">
        <v>82</v>
      </c>
      <c r="F174" s="307"/>
      <c r="G174" s="306" t="s">
        <v>579</v>
      </c>
      <c r="H174" s="307" t="s">
        <v>579</v>
      </c>
      <c r="I174" s="307" t="s">
        <v>1362</v>
      </c>
      <c r="J174" s="307" t="s">
        <v>1363</v>
      </c>
      <c r="K174" s="307"/>
    </row>
    <row r="175" spans="1:11" ht="12.9" customHeight="1">
      <c r="A175" s="307">
        <v>158</v>
      </c>
      <c r="B175" s="307">
        <v>10</v>
      </c>
      <c r="C175" s="307"/>
      <c r="D175" s="305" t="s">
        <v>537</v>
      </c>
      <c r="E175" s="307" t="s">
        <v>1016</v>
      </c>
      <c r="F175" s="307"/>
      <c r="G175" s="306" t="s">
        <v>567</v>
      </c>
      <c r="H175" s="307" t="s">
        <v>567</v>
      </c>
      <c r="I175" s="307" t="s">
        <v>1362</v>
      </c>
      <c r="J175" s="307" t="s">
        <v>1363</v>
      </c>
      <c r="K175" s="307"/>
    </row>
    <row r="176" spans="1:11" ht="12.9" customHeight="1">
      <c r="A176" s="307">
        <v>159</v>
      </c>
      <c r="B176" s="307">
        <v>11</v>
      </c>
      <c r="C176" s="307"/>
      <c r="D176" s="305" t="s">
        <v>921</v>
      </c>
      <c r="E176" s="307" t="s">
        <v>486</v>
      </c>
      <c r="F176" s="306" t="s">
        <v>581</v>
      </c>
      <c r="G176" s="307" t="s">
        <v>588</v>
      </c>
      <c r="H176" s="307" t="s">
        <v>588</v>
      </c>
      <c r="I176" s="307" t="s">
        <v>1362</v>
      </c>
      <c r="J176" s="307" t="s">
        <v>1363</v>
      </c>
      <c r="K176" s="307"/>
    </row>
    <row r="177" spans="1:11" ht="12.9" customHeight="1">
      <c r="A177" s="307">
        <v>160</v>
      </c>
      <c r="B177" s="307">
        <v>12</v>
      </c>
      <c r="C177" s="307"/>
      <c r="D177" s="305" t="s">
        <v>477</v>
      </c>
      <c r="E177" s="307" t="s">
        <v>82</v>
      </c>
      <c r="F177" s="306" t="s">
        <v>592</v>
      </c>
      <c r="G177" s="307" t="s">
        <v>590</v>
      </c>
      <c r="H177" s="307" t="s">
        <v>590</v>
      </c>
      <c r="I177" s="307" t="s">
        <v>1362</v>
      </c>
      <c r="J177" s="307" t="s">
        <v>1363</v>
      </c>
      <c r="K177" s="307"/>
    </row>
    <row r="178" spans="1:11" ht="12.9" customHeight="1">
      <c r="A178" s="307">
        <v>161</v>
      </c>
      <c r="B178" s="307">
        <v>13</v>
      </c>
      <c r="C178" s="307"/>
      <c r="D178" s="305" t="s">
        <v>1080</v>
      </c>
      <c r="E178" s="307" t="s">
        <v>1016</v>
      </c>
      <c r="F178" s="306"/>
      <c r="G178" s="307" t="s">
        <v>594</v>
      </c>
      <c r="H178" s="307" t="s">
        <v>594</v>
      </c>
      <c r="I178" s="307" t="s">
        <v>1362</v>
      </c>
      <c r="J178" s="307" t="s">
        <v>1363</v>
      </c>
      <c r="K178" s="307"/>
    </row>
    <row r="179" spans="1:11" ht="12.9" customHeight="1">
      <c r="A179" s="307">
        <v>162</v>
      </c>
      <c r="B179" s="307">
        <v>14</v>
      </c>
      <c r="C179" s="307"/>
      <c r="D179" s="305" t="s">
        <v>458</v>
      </c>
      <c r="E179" s="307" t="s">
        <v>330</v>
      </c>
      <c r="F179" s="307"/>
      <c r="G179" s="306" t="s">
        <v>597</v>
      </c>
      <c r="H179" s="307" t="s">
        <v>597</v>
      </c>
      <c r="I179" s="307" t="s">
        <v>1362</v>
      </c>
      <c r="J179" s="307" t="s">
        <v>1363</v>
      </c>
      <c r="K179" s="307"/>
    </row>
    <row r="180" spans="1:11" ht="12.9" customHeight="1">
      <c r="A180" s="307"/>
      <c r="B180" s="634" t="s">
        <v>17</v>
      </c>
      <c r="C180" s="307"/>
      <c r="D180" s="307"/>
      <c r="E180" s="307"/>
      <c r="F180" s="307"/>
      <c r="G180" s="306"/>
      <c r="H180" s="307"/>
      <c r="I180" s="307"/>
      <c r="J180" s="307"/>
      <c r="K180" s="307"/>
    </row>
    <row r="181" spans="1:11" ht="12.9" customHeight="1">
      <c r="A181" s="307">
        <v>163</v>
      </c>
      <c r="B181" s="307">
        <v>1</v>
      </c>
      <c r="C181" s="307"/>
      <c r="D181" s="305" t="s">
        <v>906</v>
      </c>
      <c r="E181" s="307" t="s">
        <v>64</v>
      </c>
      <c r="F181" s="307"/>
      <c r="G181" s="306" t="s">
        <v>1102</v>
      </c>
      <c r="H181" s="307" t="s">
        <v>1102</v>
      </c>
      <c r="I181" s="307" t="s">
        <v>1362</v>
      </c>
      <c r="J181" s="307" t="s">
        <v>1363</v>
      </c>
      <c r="K181" s="307"/>
    </row>
    <row r="182" spans="1:11" ht="12.9" customHeight="1">
      <c r="A182" s="307">
        <v>164</v>
      </c>
      <c r="B182" s="307">
        <v>2</v>
      </c>
      <c r="C182" s="307"/>
      <c r="D182" s="305" t="s">
        <v>1047</v>
      </c>
      <c r="E182" s="307" t="s">
        <v>82</v>
      </c>
      <c r="F182" s="307"/>
      <c r="G182" s="306" t="s">
        <v>1102</v>
      </c>
      <c r="H182" s="307" t="s">
        <v>1102</v>
      </c>
      <c r="I182" s="307" t="s">
        <v>1362</v>
      </c>
      <c r="J182" s="307" t="s">
        <v>1363</v>
      </c>
      <c r="K182" s="307"/>
    </row>
    <row r="183" spans="1:11" ht="12.9" customHeight="1">
      <c r="A183" s="307">
        <v>165</v>
      </c>
      <c r="B183" s="307">
        <v>3</v>
      </c>
      <c r="C183" s="307"/>
      <c r="D183" s="305" t="s">
        <v>1083</v>
      </c>
      <c r="E183" s="307" t="s">
        <v>64</v>
      </c>
      <c r="F183" s="307"/>
      <c r="G183" s="306" t="s">
        <v>614</v>
      </c>
      <c r="H183" s="307" t="s">
        <v>614</v>
      </c>
      <c r="I183" s="307" t="s">
        <v>1362</v>
      </c>
      <c r="J183" s="307" t="s">
        <v>1363</v>
      </c>
      <c r="K183" s="307"/>
    </row>
    <row r="184" spans="1:11" ht="12.9" customHeight="1">
      <c r="A184" s="307">
        <v>166</v>
      </c>
      <c r="B184" s="307">
        <v>4</v>
      </c>
      <c r="C184" s="307"/>
      <c r="D184" s="305" t="s">
        <v>1081</v>
      </c>
      <c r="E184" s="307" t="s">
        <v>54</v>
      </c>
      <c r="F184" s="307"/>
      <c r="G184" s="306" t="s">
        <v>1106</v>
      </c>
      <c r="H184" s="307" t="s">
        <v>1106</v>
      </c>
      <c r="I184" s="307" t="s">
        <v>1362</v>
      </c>
      <c r="J184" s="307" t="s">
        <v>1363</v>
      </c>
      <c r="K184" s="307"/>
    </row>
    <row r="185" spans="1:11" ht="12.9" customHeight="1">
      <c r="A185" s="307">
        <v>167</v>
      </c>
      <c r="B185" s="307">
        <v>5</v>
      </c>
      <c r="C185" s="349"/>
      <c r="D185" s="648" t="s">
        <v>1076</v>
      </c>
      <c r="E185" s="649" t="s">
        <v>64</v>
      </c>
      <c r="F185" s="349"/>
      <c r="G185" s="646" t="s">
        <v>1504</v>
      </c>
      <c r="H185" s="646" t="s">
        <v>1504</v>
      </c>
      <c r="I185" s="307" t="s">
        <v>1362</v>
      </c>
      <c r="J185" s="307" t="s">
        <v>1363</v>
      </c>
      <c r="K185" s="349"/>
    </row>
    <row r="186" spans="1:11" ht="12.9" customHeight="1">
      <c r="A186" s="307">
        <v>168</v>
      </c>
      <c r="B186" s="307">
        <v>6</v>
      </c>
      <c r="C186" s="307"/>
      <c r="D186" s="648" t="s">
        <v>1071</v>
      </c>
      <c r="E186" s="649" t="s">
        <v>82</v>
      </c>
      <c r="F186" s="307"/>
      <c r="G186" s="646" t="s">
        <v>2232</v>
      </c>
      <c r="H186" s="646" t="s">
        <v>2232</v>
      </c>
      <c r="I186" s="307" t="s">
        <v>1362</v>
      </c>
      <c r="J186" s="307" t="s">
        <v>1363</v>
      </c>
      <c r="K186" s="307"/>
    </row>
    <row r="187" spans="1:11" ht="12.9" customHeight="1">
      <c r="A187" s="307">
        <v>169</v>
      </c>
      <c r="B187" s="307">
        <v>7</v>
      </c>
      <c r="C187" s="307"/>
      <c r="D187" s="305" t="s">
        <v>1053</v>
      </c>
      <c r="E187" s="307" t="s">
        <v>64</v>
      </c>
      <c r="F187" s="307"/>
      <c r="G187" s="306" t="s">
        <v>2235</v>
      </c>
      <c r="H187" s="307" t="s">
        <v>2235</v>
      </c>
      <c r="I187" s="307" t="s">
        <v>1362</v>
      </c>
      <c r="J187" s="307" t="s">
        <v>1363</v>
      </c>
      <c r="K187" s="307"/>
    </row>
    <row r="188" spans="1:11" ht="12.9" customHeight="1">
      <c r="A188" s="307">
        <v>170</v>
      </c>
      <c r="B188" s="307">
        <v>8</v>
      </c>
      <c r="C188" s="349"/>
      <c r="D188" s="650" t="s">
        <v>968</v>
      </c>
      <c r="E188" s="645" t="s">
        <v>1266</v>
      </c>
      <c r="F188" s="349"/>
      <c r="G188" s="646" t="s">
        <v>2237</v>
      </c>
      <c r="H188" s="646" t="s">
        <v>2237</v>
      </c>
      <c r="I188" s="307" t="s">
        <v>1362</v>
      </c>
      <c r="J188" s="307" t="s">
        <v>1363</v>
      </c>
      <c r="K188" s="349"/>
    </row>
    <row r="189" spans="1:11" ht="12.9" customHeight="1">
      <c r="A189" s="307">
        <v>171</v>
      </c>
      <c r="B189" s="307">
        <v>9</v>
      </c>
      <c r="C189" s="307"/>
      <c r="D189" s="650" t="s">
        <v>162</v>
      </c>
      <c r="E189" s="645"/>
      <c r="F189" s="646" t="s">
        <v>2261</v>
      </c>
      <c r="G189" s="306" t="s">
        <v>2264</v>
      </c>
      <c r="H189" s="306" t="s">
        <v>2264</v>
      </c>
      <c r="I189" s="647" t="s">
        <v>1362</v>
      </c>
      <c r="J189" s="647" t="s">
        <v>1363</v>
      </c>
      <c r="K189" s="307"/>
    </row>
    <row r="190" spans="1:11" ht="12.9" customHeight="1">
      <c r="A190" s="307">
        <v>172</v>
      </c>
      <c r="B190" s="307">
        <v>10</v>
      </c>
      <c r="D190" s="650" t="s">
        <v>911</v>
      </c>
      <c r="E190" s="307" t="s">
        <v>64</v>
      </c>
      <c r="F190" s="646" t="s">
        <v>2270</v>
      </c>
      <c r="G190" s="306" t="s">
        <v>2278</v>
      </c>
      <c r="H190" s="306" t="s">
        <v>2278</v>
      </c>
      <c r="I190" s="647" t="s">
        <v>1362</v>
      </c>
      <c r="J190" s="647" t="s">
        <v>1363</v>
      </c>
      <c r="K190" s="307"/>
    </row>
    <row r="191" spans="1:11" ht="12.9" customHeight="1">
      <c r="A191" s="307">
        <v>173</v>
      </c>
      <c r="B191" s="307">
        <v>11</v>
      </c>
      <c r="D191" s="650" t="s">
        <v>914</v>
      </c>
      <c r="E191" s="307" t="s">
        <v>64</v>
      </c>
      <c r="F191" s="646" t="s">
        <v>2270</v>
      </c>
      <c r="G191" s="306" t="s">
        <v>2278</v>
      </c>
      <c r="H191" s="306" t="s">
        <v>2278</v>
      </c>
      <c r="I191" s="647" t="s">
        <v>1362</v>
      </c>
      <c r="J191" s="647" t="s">
        <v>1363</v>
      </c>
      <c r="K191" s="307"/>
    </row>
    <row r="192" spans="1:11" ht="12.9" customHeight="1">
      <c r="B192" s="634" t="s">
        <v>17</v>
      </c>
      <c r="D192" s="650"/>
      <c r="E192" s="307"/>
      <c r="F192" s="646"/>
      <c r="G192" s="306"/>
      <c r="H192" s="334"/>
      <c r="I192" s="647"/>
      <c r="J192" s="647"/>
      <c r="K192" s="307"/>
    </row>
    <row r="193" spans="1:11" ht="12.9" customHeight="1">
      <c r="A193" s="307">
        <v>174</v>
      </c>
      <c r="B193" s="307">
        <v>1</v>
      </c>
      <c r="D193" s="650" t="s">
        <v>942</v>
      </c>
      <c r="E193" s="307"/>
      <c r="F193" s="646" t="s">
        <v>2272</v>
      </c>
      <c r="G193" s="306" t="s">
        <v>2281</v>
      </c>
      <c r="H193" s="306" t="s">
        <v>2283</v>
      </c>
      <c r="I193" s="647" t="s">
        <v>1362</v>
      </c>
      <c r="J193" s="647" t="s">
        <v>1363</v>
      </c>
      <c r="K193" s="307"/>
    </row>
    <row r="194" spans="1:11" ht="12.9" customHeight="1">
      <c r="A194" s="307">
        <v>175</v>
      </c>
      <c r="B194" s="307">
        <v>2</v>
      </c>
      <c r="C194" s="307"/>
      <c r="D194" s="650" t="s">
        <v>1057</v>
      </c>
      <c r="E194" s="307"/>
      <c r="F194" s="646" t="s">
        <v>2276</v>
      </c>
      <c r="G194" s="306" t="s">
        <v>2281</v>
      </c>
      <c r="H194" s="306" t="s">
        <v>2281</v>
      </c>
      <c r="I194" s="647" t="s">
        <v>1362</v>
      </c>
      <c r="J194" s="647" t="s">
        <v>1363</v>
      </c>
      <c r="K194" s="307"/>
    </row>
    <row r="195" spans="1:11" ht="12.9" customHeight="1">
      <c r="A195" s="307">
        <v>176</v>
      </c>
      <c r="B195" s="307">
        <v>3</v>
      </c>
      <c r="C195" s="307"/>
      <c r="D195" s="650" t="s">
        <v>1067</v>
      </c>
      <c r="E195" s="307"/>
      <c r="F195" s="646" t="s">
        <v>2286</v>
      </c>
      <c r="G195" s="646" t="s">
        <v>2286</v>
      </c>
      <c r="H195" s="646" t="s">
        <v>2286</v>
      </c>
      <c r="I195" s="647" t="s">
        <v>1362</v>
      </c>
      <c r="J195" s="647" t="s">
        <v>1363</v>
      </c>
      <c r="K195" s="307"/>
    </row>
    <row r="196" spans="1:11" ht="12.9" customHeight="1">
      <c r="A196" s="307">
        <v>177</v>
      </c>
      <c r="B196" s="307">
        <v>4</v>
      </c>
      <c r="D196" s="650" t="s">
        <v>493</v>
      </c>
      <c r="E196" s="307" t="s">
        <v>82</v>
      </c>
      <c r="F196" s="646" t="s">
        <v>2264</v>
      </c>
      <c r="G196" s="646" t="s">
        <v>2264</v>
      </c>
      <c r="H196" s="646" t="s">
        <v>2264</v>
      </c>
      <c r="I196" s="647" t="s">
        <v>1362</v>
      </c>
      <c r="J196" s="647" t="s">
        <v>1363</v>
      </c>
      <c r="K196" s="307"/>
    </row>
    <row r="197" spans="1:11" ht="12.9" customHeight="1">
      <c r="A197" s="307">
        <v>178</v>
      </c>
      <c r="B197" s="307">
        <v>5</v>
      </c>
      <c r="D197" s="305" t="s">
        <v>1045</v>
      </c>
      <c r="E197" s="307" t="s">
        <v>82</v>
      </c>
      <c r="F197" s="306" t="s">
        <v>529</v>
      </c>
      <c r="G197" s="307" t="s">
        <v>529</v>
      </c>
      <c r="H197" s="307" t="s">
        <v>529</v>
      </c>
      <c r="I197" s="307" t="s">
        <v>1362</v>
      </c>
      <c r="J197" s="307" t="s">
        <v>1363</v>
      </c>
      <c r="K197" s="307"/>
    </row>
    <row r="198" spans="1:11" ht="12.9" customHeight="1">
      <c r="B198" s="634" t="s">
        <v>2279</v>
      </c>
    </row>
    <row r="199" spans="1:11" ht="12.9" customHeight="1">
      <c r="A199" s="307">
        <v>179</v>
      </c>
      <c r="B199" s="307">
        <v>1</v>
      </c>
      <c r="C199" s="307"/>
      <c r="D199" s="650" t="s">
        <v>919</v>
      </c>
      <c r="E199" s="307"/>
      <c r="F199" s="646" t="s">
        <v>2293</v>
      </c>
      <c r="G199" s="646" t="s">
        <v>2293</v>
      </c>
      <c r="H199" s="646" t="s">
        <v>2293</v>
      </c>
      <c r="I199" s="647" t="s">
        <v>1362</v>
      </c>
      <c r="J199" s="647" t="s">
        <v>1363</v>
      </c>
      <c r="K199" s="307"/>
    </row>
    <row r="200" spans="1:11" ht="12.9" customHeight="1">
      <c r="A200" s="307">
        <v>180</v>
      </c>
      <c r="B200" s="307">
        <v>2</v>
      </c>
      <c r="C200" s="307"/>
      <c r="D200" s="650" t="s">
        <v>286</v>
      </c>
      <c r="E200" s="307"/>
      <c r="F200" s="646" t="s">
        <v>2305</v>
      </c>
      <c r="G200" s="306" t="s">
        <v>2306</v>
      </c>
      <c r="H200" s="306" t="s">
        <v>2306</v>
      </c>
      <c r="I200" s="647" t="s">
        <v>1362</v>
      </c>
      <c r="J200" s="647" t="s">
        <v>1363</v>
      </c>
      <c r="K200" s="307"/>
    </row>
    <row r="201" spans="1:11" ht="12.9" customHeight="1">
      <c r="A201" s="307">
        <v>181</v>
      </c>
      <c r="B201" s="307">
        <v>6</v>
      </c>
      <c r="C201" s="307"/>
      <c r="D201" s="650" t="s">
        <v>1026</v>
      </c>
      <c r="E201" s="307"/>
      <c r="F201" s="646" t="s">
        <v>2310</v>
      </c>
      <c r="G201" s="646" t="s">
        <v>2310</v>
      </c>
      <c r="H201" s="646" t="s">
        <v>2310</v>
      </c>
      <c r="I201" s="647" t="s">
        <v>1362</v>
      </c>
      <c r="J201" s="647" t="s">
        <v>1363</v>
      </c>
      <c r="K201" s="307"/>
    </row>
    <row r="202" spans="1:11" ht="12.9" customHeight="1">
      <c r="A202" s="307">
        <v>182</v>
      </c>
      <c r="B202" s="307">
        <v>7</v>
      </c>
      <c r="C202" s="307"/>
      <c r="D202" s="650" t="s">
        <v>1086</v>
      </c>
      <c r="E202" s="307"/>
      <c r="F202" s="646" t="s">
        <v>2312</v>
      </c>
      <c r="G202" s="646" t="s">
        <v>2312</v>
      </c>
      <c r="H202" s="646" t="s">
        <v>2312</v>
      </c>
      <c r="I202" s="647" t="s">
        <v>1362</v>
      </c>
      <c r="J202" s="647" t="s">
        <v>1363</v>
      </c>
      <c r="K202" s="307"/>
    </row>
    <row r="203" spans="1:11" ht="12.9" customHeight="1">
      <c r="A203" s="307">
        <v>183</v>
      </c>
      <c r="B203" s="307">
        <v>8</v>
      </c>
      <c r="C203" s="307"/>
      <c r="D203" s="650" t="s">
        <v>1088</v>
      </c>
      <c r="E203" s="307"/>
      <c r="F203" s="646" t="s">
        <v>2314</v>
      </c>
      <c r="G203" s="646" t="s">
        <v>2314</v>
      </c>
      <c r="H203" s="646" t="s">
        <v>2314</v>
      </c>
      <c r="I203" s="647" t="s">
        <v>1362</v>
      </c>
      <c r="J203" s="647" t="s">
        <v>1363</v>
      </c>
      <c r="K203" s="307"/>
    </row>
    <row r="204" spans="1:11" ht="12.9" customHeight="1">
      <c r="A204" s="307">
        <v>184</v>
      </c>
      <c r="B204" s="307">
        <v>9</v>
      </c>
      <c r="C204" s="307"/>
      <c r="D204" s="650" t="s">
        <v>1066</v>
      </c>
      <c r="E204" s="307"/>
      <c r="F204" s="646" t="s">
        <v>2296</v>
      </c>
      <c r="G204" s="646" t="s">
        <v>2296</v>
      </c>
      <c r="H204" s="646" t="s">
        <v>2296</v>
      </c>
      <c r="I204" s="647" t="s">
        <v>1362</v>
      </c>
      <c r="J204" s="647" t="s">
        <v>1363</v>
      </c>
      <c r="K204" s="307"/>
    </row>
    <row r="205" spans="1:11" ht="12.9" customHeight="1">
      <c r="A205" s="307">
        <v>185</v>
      </c>
      <c r="B205" s="307">
        <v>10</v>
      </c>
      <c r="D205" s="650" t="s">
        <v>1072</v>
      </c>
      <c r="E205" s="307"/>
      <c r="F205" s="646" t="s">
        <v>2290</v>
      </c>
      <c r="G205" s="646" t="s">
        <v>2290</v>
      </c>
      <c r="H205" s="646" t="s">
        <v>2290</v>
      </c>
      <c r="I205" s="647" t="s">
        <v>1362</v>
      </c>
      <c r="J205" s="647" t="s">
        <v>1363</v>
      </c>
      <c r="K205" s="307"/>
    </row>
    <row r="206" spans="1:11" ht="12.9" customHeight="1">
      <c r="A206" s="307">
        <v>186</v>
      </c>
      <c r="B206" s="307">
        <v>11</v>
      </c>
      <c r="D206" s="305" t="s">
        <v>1098</v>
      </c>
      <c r="E206" s="307"/>
      <c r="F206" s="646"/>
      <c r="G206" s="306" t="s">
        <v>2315</v>
      </c>
      <c r="H206" s="306" t="s">
        <v>2315</v>
      </c>
      <c r="I206" s="647" t="s">
        <v>1362</v>
      </c>
      <c r="J206" s="647" t="s">
        <v>1363</v>
      </c>
      <c r="K206" s="307"/>
    </row>
    <row r="207" spans="1:11" ht="12.9" customHeight="1">
      <c r="A207" s="307">
        <v>187</v>
      </c>
      <c r="B207" s="307">
        <v>12</v>
      </c>
      <c r="C207" s="307"/>
      <c r="D207" s="650" t="s">
        <v>928</v>
      </c>
      <c r="E207" s="307"/>
      <c r="F207" s="646" t="s">
        <v>2317</v>
      </c>
      <c r="G207" s="646" t="s">
        <v>2317</v>
      </c>
      <c r="H207" s="646" t="s">
        <v>2317</v>
      </c>
      <c r="I207" s="647" t="s">
        <v>1362</v>
      </c>
      <c r="J207" s="647" t="s">
        <v>1363</v>
      </c>
      <c r="K207" s="307"/>
    </row>
    <row r="208" spans="1:11" ht="12.9" customHeight="1">
      <c r="A208" s="307">
        <v>188</v>
      </c>
      <c r="B208" s="307">
        <v>13</v>
      </c>
      <c r="C208" s="307"/>
      <c r="D208" s="650" t="s">
        <v>1032</v>
      </c>
      <c r="E208" s="307"/>
      <c r="F208" s="646" t="s">
        <v>2318</v>
      </c>
      <c r="G208" s="646" t="s">
        <v>2318</v>
      </c>
      <c r="H208" s="646" t="s">
        <v>2318</v>
      </c>
      <c r="I208" s="647" t="s">
        <v>1362</v>
      </c>
      <c r="J208" s="647" t="s">
        <v>1363</v>
      </c>
      <c r="K208" s="307"/>
    </row>
    <row r="209" spans="1:11" ht="12.9" customHeight="1">
      <c r="A209" s="307"/>
      <c r="B209" s="327" t="s">
        <v>2336</v>
      </c>
      <c r="C209" s="307"/>
      <c r="D209" s="307"/>
      <c r="E209" s="307"/>
      <c r="F209" s="307"/>
      <c r="G209" s="306"/>
      <c r="H209" s="307"/>
      <c r="I209" s="307"/>
      <c r="J209" s="307"/>
      <c r="K209" s="307"/>
    </row>
    <row r="210" spans="1:11" ht="12.9" customHeight="1">
      <c r="A210" s="307">
        <v>189</v>
      </c>
      <c r="B210" s="307">
        <v>1</v>
      </c>
      <c r="C210" s="307"/>
      <c r="D210" s="305" t="s">
        <v>954</v>
      </c>
      <c r="E210" s="143" t="s">
        <v>264</v>
      </c>
      <c r="F210" s="307"/>
      <c r="G210" s="306" t="s">
        <v>2914</v>
      </c>
      <c r="H210" s="306" t="s">
        <v>2914</v>
      </c>
      <c r="I210" s="307" t="s">
        <v>1362</v>
      </c>
      <c r="J210" s="307" t="s">
        <v>1363</v>
      </c>
      <c r="K210" s="307"/>
    </row>
    <row r="211" spans="1:11" ht="12.9" customHeight="1">
      <c r="B211" s="1050">
        <v>45802</v>
      </c>
    </row>
    <row r="212" spans="1:11" ht="12.9" customHeight="1">
      <c r="A212" s="307">
        <v>190</v>
      </c>
      <c r="B212" s="307">
        <v>1</v>
      </c>
      <c r="C212" s="307"/>
      <c r="D212" s="307" t="s">
        <v>213</v>
      </c>
      <c r="E212" s="307"/>
      <c r="F212" s="306" t="s">
        <v>2970</v>
      </c>
      <c r="G212" s="307" t="s">
        <v>2970</v>
      </c>
      <c r="H212" s="307" t="s">
        <v>2970</v>
      </c>
      <c r="I212" s="647" t="s">
        <v>1362</v>
      </c>
      <c r="J212" s="647" t="s">
        <v>1363</v>
      </c>
      <c r="K212" s="307"/>
    </row>
    <row r="213" spans="1:11" ht="12.9" customHeight="1">
      <c r="A213" s="307">
        <v>191</v>
      </c>
      <c r="B213" s="307">
        <v>2</v>
      </c>
      <c r="C213" s="307"/>
      <c r="D213" s="307" t="s">
        <v>204</v>
      </c>
      <c r="E213" s="307"/>
      <c r="F213" s="306" t="s">
        <v>2972</v>
      </c>
      <c r="G213" s="307" t="s">
        <v>2972</v>
      </c>
      <c r="H213" s="307" t="s">
        <v>2972</v>
      </c>
      <c r="I213" s="647" t="s">
        <v>1362</v>
      </c>
      <c r="J213" s="647" t="s">
        <v>1363</v>
      </c>
      <c r="K213" s="307"/>
    </row>
    <row r="214" spans="1:11" ht="12.9" customHeight="1">
      <c r="A214" s="307">
        <v>192</v>
      </c>
      <c r="B214" s="307">
        <v>3</v>
      </c>
      <c r="C214" s="307"/>
      <c r="D214" s="307" t="s">
        <v>173</v>
      </c>
      <c r="E214" s="307"/>
      <c r="F214" s="306" t="s">
        <v>2975</v>
      </c>
      <c r="G214" s="307" t="s">
        <v>2975</v>
      </c>
      <c r="H214" s="307" t="s">
        <v>2975</v>
      </c>
      <c r="I214" s="647" t="s">
        <v>1362</v>
      </c>
      <c r="J214" s="647" t="s">
        <v>1363</v>
      </c>
      <c r="K214" s="307"/>
    </row>
    <row r="215" spans="1:11" ht="12.9" customHeight="1">
      <c r="A215" s="307">
        <v>193</v>
      </c>
      <c r="B215" s="307">
        <v>4</v>
      </c>
      <c r="C215" s="307"/>
      <c r="D215" s="307" t="s">
        <v>186</v>
      </c>
      <c r="E215" s="307"/>
      <c r="F215" s="306" t="s">
        <v>2993</v>
      </c>
      <c r="G215" s="307" t="s">
        <v>2993</v>
      </c>
      <c r="H215" s="307" t="s">
        <v>2993</v>
      </c>
      <c r="I215" s="647" t="s">
        <v>1362</v>
      </c>
      <c r="J215" s="647" t="s">
        <v>1363</v>
      </c>
      <c r="K215" s="307"/>
    </row>
    <row r="216" spans="1:11" ht="12.9" customHeight="1">
      <c r="B216" s="1050">
        <v>45833</v>
      </c>
    </row>
    <row r="217" spans="1:11" ht="12.9" customHeight="1">
      <c r="A217" s="307">
        <v>194</v>
      </c>
      <c r="B217" s="307">
        <v>1</v>
      </c>
      <c r="C217" s="307"/>
      <c r="D217" s="307" t="s">
        <v>230</v>
      </c>
      <c r="E217" s="307"/>
      <c r="F217" s="306" t="s">
        <v>3023</v>
      </c>
      <c r="G217" s="307" t="s">
        <v>3023</v>
      </c>
      <c r="H217" s="307" t="s">
        <v>3023</v>
      </c>
      <c r="I217" s="647" t="s">
        <v>1362</v>
      </c>
      <c r="J217" s="647" t="s">
        <v>1363</v>
      </c>
      <c r="K217" s="307"/>
    </row>
    <row r="218" spans="1:11" ht="12.9" customHeight="1">
      <c r="A218" s="307">
        <v>195</v>
      </c>
      <c r="B218" s="307">
        <v>2</v>
      </c>
      <c r="D218" s="307" t="s">
        <v>176</v>
      </c>
      <c r="E218" s="307"/>
      <c r="F218" s="306" t="s">
        <v>3039</v>
      </c>
      <c r="G218" s="307" t="s">
        <v>3039</v>
      </c>
      <c r="H218" s="307" t="s">
        <v>3039</v>
      </c>
      <c r="I218" s="647" t="s">
        <v>1362</v>
      </c>
      <c r="J218" s="647" t="s">
        <v>1363</v>
      </c>
      <c r="K218" s="307"/>
    </row>
    <row r="219" spans="1:11" ht="12.9" customHeight="1">
      <c r="A219" s="307">
        <v>196</v>
      </c>
      <c r="B219" s="307">
        <v>3</v>
      </c>
      <c r="C219" s="307"/>
      <c r="D219" s="307" t="s">
        <v>275</v>
      </c>
      <c r="E219" s="307" t="s">
        <v>1379</v>
      </c>
      <c r="F219" s="306" t="s">
        <v>3016</v>
      </c>
      <c r="G219" s="307" t="s">
        <v>3039</v>
      </c>
      <c r="H219" s="307" t="s">
        <v>3039</v>
      </c>
      <c r="I219" s="647" t="s">
        <v>1362</v>
      </c>
      <c r="J219" s="647" t="s">
        <v>1363</v>
      </c>
      <c r="K219" s="307"/>
    </row>
    <row r="220" spans="1:11" ht="12.9" customHeight="1">
      <c r="B220" s="333" t="s">
        <v>3132</v>
      </c>
    </row>
    <row r="221" spans="1:11" ht="12.9" customHeight="1">
      <c r="A221" s="307">
        <v>197</v>
      </c>
      <c r="B221" s="307">
        <v>1</v>
      </c>
      <c r="C221" s="307"/>
      <c r="D221" s="307" t="s">
        <v>939</v>
      </c>
      <c r="E221" s="307"/>
      <c r="F221" s="306" t="s">
        <v>3128</v>
      </c>
      <c r="G221" s="307" t="s">
        <v>3128</v>
      </c>
      <c r="H221" s="307" t="s">
        <v>3128</v>
      </c>
      <c r="I221" s="647" t="s">
        <v>1362</v>
      </c>
      <c r="J221" s="647" t="s">
        <v>1363</v>
      </c>
      <c r="K221" s="307"/>
    </row>
    <row r="222" spans="1:11" ht="12.9" customHeight="1">
      <c r="A222" s="307">
        <v>198</v>
      </c>
      <c r="B222" s="307">
        <v>2</v>
      </c>
      <c r="C222" s="349"/>
      <c r="D222" s="307" t="s">
        <v>924</v>
      </c>
      <c r="E222" s="349"/>
      <c r="F222" s="349"/>
      <c r="G222" s="306" t="s">
        <v>3156</v>
      </c>
      <c r="H222" s="306" t="s">
        <v>3156</v>
      </c>
      <c r="I222" s="647" t="s">
        <v>1362</v>
      </c>
      <c r="J222" s="647" t="s">
        <v>1363</v>
      </c>
      <c r="K222" s="307"/>
    </row>
    <row r="223" spans="1:11" ht="12.9" customHeight="1">
      <c r="A223" s="307">
        <v>199</v>
      </c>
      <c r="B223" s="307">
        <v>3</v>
      </c>
      <c r="C223" s="349"/>
      <c r="D223" s="307" t="s">
        <v>1096</v>
      </c>
      <c r="E223" s="349"/>
      <c r="F223" s="349"/>
      <c r="G223" s="306" t="s">
        <v>3156</v>
      </c>
      <c r="H223" s="306" t="s">
        <v>3156</v>
      </c>
      <c r="I223" s="647" t="s">
        <v>1362</v>
      </c>
      <c r="J223" s="647" t="s">
        <v>1363</v>
      </c>
      <c r="K223" s="307"/>
    </row>
    <row r="224" spans="1:11" ht="12.9" customHeight="1">
      <c r="A224" s="307">
        <v>200</v>
      </c>
      <c r="B224" s="307">
        <v>4</v>
      </c>
      <c r="C224" s="349"/>
      <c r="D224" s="307" t="s">
        <v>1094</v>
      </c>
      <c r="E224" s="349"/>
      <c r="F224" s="349"/>
      <c r="G224" s="306" t="s">
        <v>3156</v>
      </c>
      <c r="H224" s="306" t="s">
        <v>3156</v>
      </c>
      <c r="I224" s="647" t="s">
        <v>1362</v>
      </c>
      <c r="J224" s="647" t="s">
        <v>1363</v>
      </c>
      <c r="K224" s="307"/>
    </row>
    <row r="225" spans="1:11" ht="12.9" customHeight="1">
      <c r="A225" s="307">
        <v>201</v>
      </c>
      <c r="B225" s="307">
        <v>5</v>
      </c>
      <c r="C225" s="349"/>
      <c r="D225" s="307" t="s">
        <v>329</v>
      </c>
      <c r="E225" s="349"/>
      <c r="F225" s="349"/>
      <c r="G225" s="306" t="s">
        <v>3156</v>
      </c>
      <c r="H225" s="306" t="s">
        <v>3156</v>
      </c>
      <c r="I225" s="647" t="s">
        <v>1362</v>
      </c>
      <c r="J225" s="647" t="s">
        <v>1363</v>
      </c>
      <c r="K225" s="307"/>
    </row>
    <row r="226" spans="1:11" ht="12.9" customHeight="1">
      <c r="A226" s="307">
        <v>202</v>
      </c>
      <c r="B226" s="307">
        <v>6</v>
      </c>
      <c r="C226" s="349"/>
      <c r="D226" s="307" t="s">
        <v>955</v>
      </c>
      <c r="E226" s="349"/>
      <c r="F226" s="349"/>
      <c r="G226" s="306" t="s">
        <v>3156</v>
      </c>
      <c r="H226" s="306" t="s">
        <v>3156</v>
      </c>
      <c r="I226" s="647" t="s">
        <v>1362</v>
      </c>
      <c r="J226" s="647" t="s">
        <v>1363</v>
      </c>
      <c r="K226" s="307"/>
    </row>
    <row r="227" spans="1:11" ht="12.9" customHeight="1">
      <c r="A227" s="307">
        <v>203</v>
      </c>
      <c r="B227" s="307">
        <v>7</v>
      </c>
      <c r="C227" s="349"/>
      <c r="D227" s="307" t="s">
        <v>908</v>
      </c>
      <c r="E227" s="349"/>
      <c r="F227" s="349"/>
      <c r="G227" s="306" t="s">
        <v>3156</v>
      </c>
      <c r="H227" s="306" t="s">
        <v>3156</v>
      </c>
      <c r="I227" s="647" t="s">
        <v>1362</v>
      </c>
      <c r="J227" s="647" t="s">
        <v>1363</v>
      </c>
      <c r="K227" s="307"/>
    </row>
    <row r="228" spans="1:11" ht="12.9" customHeight="1">
      <c r="A228" s="307">
        <v>204</v>
      </c>
      <c r="B228" s="307">
        <v>8</v>
      </c>
      <c r="C228" s="349"/>
      <c r="D228" s="307" t="s">
        <v>927</v>
      </c>
      <c r="E228" s="349"/>
      <c r="F228" s="349"/>
      <c r="G228" s="306" t="s">
        <v>3156</v>
      </c>
      <c r="H228" s="306" t="s">
        <v>3156</v>
      </c>
      <c r="I228" s="647" t="s">
        <v>1362</v>
      </c>
      <c r="J228" s="647" t="s">
        <v>1363</v>
      </c>
      <c r="K228" s="307"/>
    </row>
    <row r="229" spans="1:11" ht="12.9" customHeight="1">
      <c r="A229" s="307">
        <v>205</v>
      </c>
      <c r="B229" s="307">
        <v>9</v>
      </c>
      <c r="C229" s="349"/>
      <c r="D229" s="307" t="s">
        <v>915</v>
      </c>
      <c r="E229" s="349"/>
      <c r="F229" s="349"/>
      <c r="G229" s="306" t="s">
        <v>3156</v>
      </c>
      <c r="H229" s="306" t="s">
        <v>3156</v>
      </c>
      <c r="I229" s="647" t="s">
        <v>1362</v>
      </c>
      <c r="J229" s="647" t="s">
        <v>1363</v>
      </c>
      <c r="K229" s="307"/>
    </row>
    <row r="230" spans="1:11" ht="12.9" customHeight="1">
      <c r="A230" s="307">
        <v>206</v>
      </c>
      <c r="B230" s="307">
        <v>10</v>
      </c>
      <c r="C230" s="349"/>
      <c r="D230" s="307" t="s">
        <v>1107</v>
      </c>
      <c r="E230" s="349"/>
      <c r="F230" s="349"/>
      <c r="G230" s="306" t="s">
        <v>3156</v>
      </c>
      <c r="H230" s="306" t="s">
        <v>3156</v>
      </c>
      <c r="I230" s="647" t="s">
        <v>1362</v>
      </c>
      <c r="J230" s="647" t="s">
        <v>1363</v>
      </c>
      <c r="K230" s="307"/>
    </row>
    <row r="231" spans="1:11" ht="12.9" customHeight="1">
      <c r="A231" s="307">
        <v>207</v>
      </c>
      <c r="B231" s="307">
        <v>11</v>
      </c>
      <c r="C231" s="349"/>
      <c r="D231" s="307" t="s">
        <v>1012</v>
      </c>
      <c r="E231" s="349"/>
      <c r="F231" s="349"/>
      <c r="G231" s="306" t="s">
        <v>3156</v>
      </c>
      <c r="H231" s="306" t="s">
        <v>3156</v>
      </c>
      <c r="I231" s="647" t="s">
        <v>1362</v>
      </c>
      <c r="J231" s="647" t="s">
        <v>1363</v>
      </c>
      <c r="K231" s="307"/>
    </row>
    <row r="232" spans="1:11" ht="12.9" customHeight="1">
      <c r="A232" s="307">
        <v>208</v>
      </c>
      <c r="B232" s="307">
        <v>12</v>
      </c>
      <c r="C232" s="349"/>
      <c r="D232" s="307" t="s">
        <v>994</v>
      </c>
      <c r="E232" s="349"/>
      <c r="F232" s="349"/>
      <c r="G232" s="306" t="s">
        <v>3156</v>
      </c>
      <c r="H232" s="306" t="s">
        <v>3156</v>
      </c>
      <c r="I232" s="647" t="s">
        <v>1362</v>
      </c>
      <c r="J232" s="647" t="s">
        <v>1363</v>
      </c>
      <c r="K232" s="307"/>
    </row>
    <row r="233" spans="1:11" ht="12.9" customHeight="1">
      <c r="A233" s="307">
        <v>209</v>
      </c>
      <c r="B233" s="307">
        <v>13</v>
      </c>
      <c r="C233" s="349"/>
      <c r="D233" s="307" t="s">
        <v>163</v>
      </c>
      <c r="E233" s="349"/>
      <c r="F233" s="349"/>
      <c r="G233" s="306" t="s">
        <v>3156</v>
      </c>
      <c r="H233" s="306" t="s">
        <v>3156</v>
      </c>
      <c r="I233" s="647" t="s">
        <v>1362</v>
      </c>
      <c r="J233" s="647" t="s">
        <v>1363</v>
      </c>
      <c r="K233" s="307"/>
    </row>
    <row r="234" spans="1:11" ht="12.9" customHeight="1">
      <c r="A234" s="307">
        <v>210</v>
      </c>
      <c r="B234" s="307">
        <v>14</v>
      </c>
      <c r="C234" s="349"/>
      <c r="D234" s="307" t="s">
        <v>444</v>
      </c>
      <c r="E234" s="349"/>
      <c r="F234" s="349"/>
      <c r="G234" s="306" t="s">
        <v>3156</v>
      </c>
      <c r="H234" s="306" t="s">
        <v>3156</v>
      </c>
      <c r="I234" s="647" t="s">
        <v>1362</v>
      </c>
      <c r="J234" s="647" t="s">
        <v>1363</v>
      </c>
      <c r="K234" s="307"/>
    </row>
    <row r="235" spans="1:11" ht="12.9" customHeight="1">
      <c r="A235" s="307">
        <v>211</v>
      </c>
      <c r="B235" s="307">
        <v>15</v>
      </c>
      <c r="C235" s="349"/>
      <c r="D235" s="307" t="s">
        <v>708</v>
      </c>
      <c r="E235" s="349"/>
      <c r="F235" s="349"/>
      <c r="G235" s="306" t="s">
        <v>3156</v>
      </c>
      <c r="H235" s="306" t="s">
        <v>3156</v>
      </c>
      <c r="I235" s="647" t="s">
        <v>1362</v>
      </c>
      <c r="J235" s="647" t="s">
        <v>1363</v>
      </c>
      <c r="K235" s="307"/>
    </row>
    <row r="236" spans="1:11" ht="12.9" customHeight="1">
      <c r="A236" s="307">
        <v>212</v>
      </c>
      <c r="B236" s="307">
        <v>16</v>
      </c>
      <c r="C236" s="349"/>
      <c r="D236" s="307" t="s">
        <v>2089</v>
      </c>
      <c r="E236" s="349"/>
      <c r="F236" s="349"/>
      <c r="G236" s="306" t="s">
        <v>3156</v>
      </c>
      <c r="H236" s="306" t="s">
        <v>3156</v>
      </c>
      <c r="I236" s="647" t="s">
        <v>1362</v>
      </c>
      <c r="J236" s="647" t="s">
        <v>1363</v>
      </c>
      <c r="K236" s="307"/>
    </row>
    <row r="237" spans="1:11" ht="12.9" customHeight="1">
      <c r="A237" s="307">
        <v>213</v>
      </c>
      <c r="B237" s="307">
        <v>17</v>
      </c>
      <c r="C237" s="349"/>
      <c r="D237" s="307" t="s">
        <v>700</v>
      </c>
      <c r="E237" s="349"/>
      <c r="F237" s="349"/>
      <c r="G237" s="306" t="s">
        <v>3156</v>
      </c>
      <c r="H237" s="306" t="s">
        <v>3156</v>
      </c>
      <c r="I237" s="647" t="s">
        <v>1362</v>
      </c>
      <c r="J237" s="647" t="s">
        <v>1363</v>
      </c>
      <c r="K237" s="307"/>
    </row>
    <row r="238" spans="1:11" ht="12.9" customHeight="1">
      <c r="A238" s="307">
        <v>214</v>
      </c>
      <c r="B238" s="307">
        <v>18</v>
      </c>
      <c r="C238" s="349"/>
      <c r="D238" s="307" t="s">
        <v>194</v>
      </c>
      <c r="E238" s="349"/>
      <c r="F238" s="349"/>
      <c r="G238" s="306" t="s">
        <v>3156</v>
      </c>
      <c r="H238" s="306" t="s">
        <v>3156</v>
      </c>
      <c r="I238" s="647" t="s">
        <v>1362</v>
      </c>
      <c r="J238" s="647" t="s">
        <v>1363</v>
      </c>
      <c r="K238" s="307"/>
    </row>
    <row r="239" spans="1:11" ht="12.9" customHeight="1">
      <c r="A239" s="307">
        <v>215</v>
      </c>
      <c r="B239" s="307">
        <v>19</v>
      </c>
      <c r="C239" s="349"/>
      <c r="D239" s="307" t="s">
        <v>103</v>
      </c>
      <c r="E239" s="349"/>
      <c r="F239" s="349"/>
      <c r="G239" s="306" t="s">
        <v>3156</v>
      </c>
      <c r="H239" s="306" t="s">
        <v>3156</v>
      </c>
      <c r="I239" s="647" t="s">
        <v>1362</v>
      </c>
      <c r="J239" s="647" t="s">
        <v>1363</v>
      </c>
      <c r="K239" s="307"/>
    </row>
    <row r="240" spans="1:11" ht="12.9" customHeight="1">
      <c r="A240" s="307">
        <v>216</v>
      </c>
      <c r="B240" s="307">
        <v>20</v>
      </c>
      <c r="C240" s="349"/>
      <c r="D240" s="307" t="s">
        <v>2038</v>
      </c>
      <c r="E240" s="349"/>
      <c r="F240" s="349"/>
      <c r="G240" s="306" t="s">
        <v>3156</v>
      </c>
      <c r="H240" s="306" t="s">
        <v>3156</v>
      </c>
      <c r="I240" s="647" t="s">
        <v>1362</v>
      </c>
      <c r="J240" s="647" t="s">
        <v>3040</v>
      </c>
      <c r="K240" s="307"/>
    </row>
    <row r="241" spans="1:11" ht="12.9" customHeight="1">
      <c r="A241" s="307">
        <v>217</v>
      </c>
      <c r="B241" s="307">
        <v>21</v>
      </c>
      <c r="C241" s="349"/>
      <c r="D241" s="307" t="s">
        <v>211</v>
      </c>
      <c r="E241" s="349"/>
      <c r="F241" s="349"/>
      <c r="G241" s="306" t="s">
        <v>3156</v>
      </c>
      <c r="H241" s="306" t="s">
        <v>3156</v>
      </c>
      <c r="I241" s="647" t="s">
        <v>1362</v>
      </c>
      <c r="J241" s="647" t="s">
        <v>1363</v>
      </c>
      <c r="K241" s="307"/>
    </row>
    <row r="242" spans="1:11" ht="12.9" customHeight="1">
      <c r="A242" s="307">
        <v>218</v>
      </c>
      <c r="B242" s="307">
        <v>22</v>
      </c>
      <c r="C242" s="349"/>
      <c r="D242" s="307" t="s">
        <v>1113</v>
      </c>
      <c r="E242" s="349"/>
      <c r="F242" s="349"/>
      <c r="G242" s="306" t="s">
        <v>3156</v>
      </c>
      <c r="H242" s="306" t="s">
        <v>3156</v>
      </c>
      <c r="I242" s="647" t="s">
        <v>1362</v>
      </c>
      <c r="J242" s="647" t="s">
        <v>1363</v>
      </c>
      <c r="K242" s="307"/>
    </row>
    <row r="243" spans="1:11" ht="12.9" customHeight="1">
      <c r="A243" s="307">
        <v>219</v>
      </c>
      <c r="B243" s="307">
        <v>23</v>
      </c>
      <c r="C243" s="349"/>
      <c r="D243" s="307" t="s">
        <v>578</v>
      </c>
      <c r="E243" s="349"/>
      <c r="F243" s="349"/>
      <c r="G243" s="306" t="s">
        <v>3156</v>
      </c>
      <c r="H243" s="306" t="s">
        <v>3156</v>
      </c>
      <c r="I243" s="647" t="s">
        <v>1362</v>
      </c>
      <c r="J243" s="647" t="s">
        <v>1363</v>
      </c>
      <c r="K243" s="307"/>
    </row>
    <row r="244" spans="1:11" ht="12.9" customHeight="1">
      <c r="A244" s="307">
        <v>220</v>
      </c>
      <c r="B244" s="307">
        <v>24</v>
      </c>
      <c r="C244" s="349"/>
      <c r="D244" s="307" t="s">
        <v>1004</v>
      </c>
      <c r="E244" s="349"/>
      <c r="F244" s="349"/>
      <c r="G244" s="306" t="s">
        <v>3156</v>
      </c>
      <c r="H244" s="306" t="s">
        <v>3156</v>
      </c>
      <c r="I244" s="647" t="s">
        <v>1362</v>
      </c>
      <c r="J244" s="647" t="s">
        <v>1363</v>
      </c>
      <c r="K244" s="307"/>
    </row>
    <row r="245" spans="1:11" ht="12.9" customHeight="1">
      <c r="A245" s="307">
        <v>221</v>
      </c>
      <c r="B245" s="307">
        <v>25</v>
      </c>
      <c r="C245" s="349"/>
      <c r="D245" s="307" t="s">
        <v>1010</v>
      </c>
      <c r="E245" s="349"/>
      <c r="F245" s="349"/>
      <c r="G245" s="306" t="s">
        <v>3156</v>
      </c>
      <c r="H245" s="306" t="s">
        <v>3156</v>
      </c>
      <c r="I245" s="647" t="s">
        <v>1362</v>
      </c>
      <c r="J245" s="647" t="s">
        <v>1363</v>
      </c>
      <c r="K245" s="307"/>
    </row>
    <row r="246" spans="1:11" ht="12.9" customHeight="1">
      <c r="A246" s="307">
        <v>222</v>
      </c>
      <c r="B246" s="307">
        <v>26</v>
      </c>
      <c r="C246" s="349"/>
      <c r="D246" s="307" t="s">
        <v>1006</v>
      </c>
      <c r="E246" s="349"/>
      <c r="F246" s="349"/>
      <c r="G246" s="306" t="s">
        <v>3156</v>
      </c>
      <c r="H246" s="306" t="s">
        <v>3156</v>
      </c>
      <c r="I246" s="647" t="s">
        <v>1362</v>
      </c>
      <c r="J246" s="647" t="s">
        <v>1363</v>
      </c>
      <c r="K246" s="307"/>
    </row>
    <row r="247" spans="1:11" ht="12.9" customHeight="1">
      <c r="A247" s="307">
        <v>223</v>
      </c>
      <c r="B247" s="307">
        <v>27</v>
      </c>
      <c r="C247" s="349"/>
      <c r="D247" s="307" t="s">
        <v>1029</v>
      </c>
      <c r="E247" s="349"/>
      <c r="F247" s="349"/>
      <c r="G247" s="306" t="s">
        <v>3156</v>
      </c>
      <c r="H247" s="306" t="s">
        <v>3156</v>
      </c>
      <c r="I247" s="647" t="s">
        <v>1362</v>
      </c>
      <c r="J247" s="647" t="s">
        <v>1363</v>
      </c>
      <c r="K247" s="307"/>
    </row>
    <row r="248" spans="1:11" ht="12.9" customHeight="1">
      <c r="A248" s="307">
        <v>224</v>
      </c>
      <c r="B248" s="307">
        <v>28</v>
      </c>
      <c r="C248" s="349"/>
      <c r="D248" s="307" t="s">
        <v>1234</v>
      </c>
      <c r="E248" s="349"/>
      <c r="F248" s="349"/>
      <c r="G248" s="306" t="s">
        <v>3156</v>
      </c>
      <c r="H248" s="306" t="s">
        <v>3156</v>
      </c>
      <c r="I248" s="647" t="s">
        <v>1362</v>
      </c>
      <c r="J248" s="647" t="s">
        <v>1363</v>
      </c>
      <c r="K248" s="307"/>
    </row>
    <row r="249" spans="1:11" ht="12.9" customHeight="1">
      <c r="A249" s="307">
        <v>225</v>
      </c>
      <c r="B249" s="307">
        <v>29</v>
      </c>
      <c r="C249" s="349"/>
      <c r="D249" s="307" t="s">
        <v>938</v>
      </c>
      <c r="E249" s="349"/>
      <c r="F249" s="349"/>
      <c r="G249" s="306" t="s">
        <v>3156</v>
      </c>
      <c r="H249" s="306" t="s">
        <v>3156</v>
      </c>
      <c r="I249" s="647" t="s">
        <v>1362</v>
      </c>
      <c r="J249" s="647" t="s">
        <v>1363</v>
      </c>
      <c r="K249" s="307"/>
    </row>
    <row r="250" spans="1:11" ht="12.9" customHeight="1">
      <c r="A250" s="307">
        <v>226</v>
      </c>
      <c r="B250" s="307">
        <v>30</v>
      </c>
      <c r="C250" s="349"/>
      <c r="D250" s="307" t="s">
        <v>937</v>
      </c>
      <c r="E250" s="349"/>
      <c r="F250" s="349"/>
      <c r="G250" s="306" t="s">
        <v>3156</v>
      </c>
      <c r="H250" s="306" t="s">
        <v>3156</v>
      </c>
      <c r="I250" s="647" t="s">
        <v>1362</v>
      </c>
      <c r="J250" s="647" t="s">
        <v>1363</v>
      </c>
      <c r="K250" s="307"/>
    </row>
    <row r="251" spans="1:11" ht="12.9" customHeight="1">
      <c r="A251" s="307">
        <v>227</v>
      </c>
      <c r="B251" s="307">
        <v>31</v>
      </c>
      <c r="C251" s="349"/>
      <c r="D251" s="307" t="s">
        <v>1089</v>
      </c>
      <c r="E251" s="349"/>
      <c r="F251" s="349"/>
      <c r="G251" s="306" t="s">
        <v>3156</v>
      </c>
      <c r="H251" s="306" t="s">
        <v>3156</v>
      </c>
      <c r="I251" s="647" t="s">
        <v>1362</v>
      </c>
      <c r="J251" s="647" t="s">
        <v>1363</v>
      </c>
      <c r="K251" s="307"/>
    </row>
    <row r="252" spans="1:11" ht="12.9" customHeight="1">
      <c r="A252" s="307">
        <v>228</v>
      </c>
      <c r="B252" s="307">
        <v>32</v>
      </c>
      <c r="C252" s="349"/>
      <c r="D252" s="307" t="s">
        <v>1074</v>
      </c>
      <c r="E252" s="349"/>
      <c r="F252" s="349"/>
      <c r="G252" s="306" t="s">
        <v>3156</v>
      </c>
      <c r="H252" s="306" t="s">
        <v>3156</v>
      </c>
      <c r="I252" s="647" t="s">
        <v>1362</v>
      </c>
      <c r="J252" s="647" t="s">
        <v>1363</v>
      </c>
      <c r="K252" s="307"/>
    </row>
    <row r="253" spans="1:11" ht="12.9" customHeight="1">
      <c r="A253" s="307">
        <v>229</v>
      </c>
      <c r="B253" s="307">
        <v>33</v>
      </c>
      <c r="C253" s="349"/>
      <c r="D253" s="307" t="s">
        <v>1082</v>
      </c>
      <c r="E253" s="349"/>
      <c r="F253" s="349"/>
      <c r="G253" s="306" t="s">
        <v>3156</v>
      </c>
      <c r="H253" s="306" t="s">
        <v>3156</v>
      </c>
      <c r="I253" s="647" t="s">
        <v>1362</v>
      </c>
      <c r="J253" s="647" t="s">
        <v>1363</v>
      </c>
      <c r="K253" s="307"/>
    </row>
    <row r="254" spans="1:11" ht="12.9" customHeight="1">
      <c r="A254" s="307">
        <v>230</v>
      </c>
      <c r="B254" s="307">
        <v>34</v>
      </c>
      <c r="C254" s="349"/>
      <c r="D254" s="307" t="s">
        <v>1050</v>
      </c>
      <c r="E254" s="349"/>
      <c r="F254" s="349"/>
      <c r="G254" s="306" t="s">
        <v>3156</v>
      </c>
      <c r="H254" s="306" t="s">
        <v>3156</v>
      </c>
      <c r="I254" s="647" t="s">
        <v>1362</v>
      </c>
      <c r="J254" s="647" t="s">
        <v>1363</v>
      </c>
      <c r="K254" s="307"/>
    </row>
    <row r="255" spans="1:11" ht="12.9" customHeight="1">
      <c r="A255" s="307">
        <v>231</v>
      </c>
      <c r="B255" s="307">
        <v>35</v>
      </c>
      <c r="C255" s="349"/>
      <c r="D255" s="307" t="s">
        <v>1063</v>
      </c>
      <c r="E255" s="349"/>
      <c r="F255" s="349"/>
      <c r="G255" s="306" t="s">
        <v>3156</v>
      </c>
      <c r="H255" s="306" t="s">
        <v>3156</v>
      </c>
      <c r="I255" s="647" t="s">
        <v>1362</v>
      </c>
      <c r="J255" s="647" t="s">
        <v>1363</v>
      </c>
      <c r="K255" s="307"/>
    </row>
    <row r="256" spans="1:11" ht="12.9" customHeight="1">
      <c r="A256" s="307">
        <v>232</v>
      </c>
      <c r="B256" s="307">
        <v>36</v>
      </c>
      <c r="C256" s="307"/>
      <c r="D256" s="307" t="s">
        <v>555</v>
      </c>
      <c r="E256" s="307"/>
      <c r="F256" s="307" t="s">
        <v>3172</v>
      </c>
      <c r="G256" s="307" t="s">
        <v>3172</v>
      </c>
      <c r="H256" s="307" t="s">
        <v>3172</v>
      </c>
      <c r="I256" s="307" t="s">
        <v>1362</v>
      </c>
      <c r="J256" s="307" t="s">
        <v>1363</v>
      </c>
      <c r="K256" s="307"/>
    </row>
    <row r="257" spans="1:11" ht="12.9" customHeight="1">
      <c r="A257" s="307">
        <v>233</v>
      </c>
      <c r="B257" s="307">
        <v>37</v>
      </c>
      <c r="C257" s="307"/>
      <c r="D257" s="307" t="s">
        <v>2096</v>
      </c>
      <c r="E257" s="307"/>
      <c r="F257" s="307" t="s">
        <v>3192</v>
      </c>
      <c r="G257" s="307" t="s">
        <v>3192</v>
      </c>
      <c r="H257" s="307" t="s">
        <v>3192</v>
      </c>
      <c r="I257" s="307" t="s">
        <v>1362</v>
      </c>
      <c r="J257" s="307" t="s">
        <v>1363</v>
      </c>
      <c r="K257" s="307"/>
    </row>
    <row r="258" spans="1:11" ht="12.9" customHeight="1">
      <c r="A258" s="307">
        <v>234</v>
      </c>
      <c r="B258" s="307">
        <v>38</v>
      </c>
      <c r="C258" s="307"/>
      <c r="D258" s="307" t="s">
        <v>714</v>
      </c>
      <c r="E258" s="307"/>
      <c r="F258" s="307" t="s">
        <v>3192</v>
      </c>
      <c r="G258" s="307" t="s">
        <v>3192</v>
      </c>
      <c r="H258" s="307" t="s">
        <v>3192</v>
      </c>
      <c r="I258" s="307" t="s">
        <v>1362</v>
      </c>
      <c r="J258" s="307" t="s">
        <v>1363</v>
      </c>
      <c r="K258" s="307"/>
    </row>
    <row r="259" spans="1:11" ht="12.9" customHeight="1">
      <c r="A259" s="307">
        <v>235</v>
      </c>
      <c r="B259" s="307">
        <v>39</v>
      </c>
      <c r="C259" s="307"/>
      <c r="D259" s="307" t="s">
        <v>1235</v>
      </c>
      <c r="E259" s="307"/>
      <c r="F259" s="307" t="s">
        <v>3195</v>
      </c>
      <c r="G259" s="307" t="s">
        <v>3195</v>
      </c>
      <c r="H259" s="307" t="s">
        <v>3195</v>
      </c>
      <c r="I259" s="307" t="s">
        <v>1362</v>
      </c>
      <c r="J259" s="307" t="s">
        <v>3202</v>
      </c>
      <c r="K259" s="307"/>
    </row>
    <row r="260" spans="1:11" ht="12.9" customHeight="1">
      <c r="A260" s="307">
        <v>236</v>
      </c>
      <c r="B260" s="307">
        <v>40</v>
      </c>
      <c r="C260" s="307"/>
      <c r="D260" s="307" t="s">
        <v>1999</v>
      </c>
      <c r="E260" s="307"/>
      <c r="F260" s="307" t="s">
        <v>3156</v>
      </c>
      <c r="G260" s="307" t="s">
        <v>3156</v>
      </c>
      <c r="H260" s="307" t="s">
        <v>3156</v>
      </c>
      <c r="I260" s="307" t="s">
        <v>1362</v>
      </c>
      <c r="J260" s="307" t="s">
        <v>2481</v>
      </c>
      <c r="K260" s="307"/>
    </row>
    <row r="261" spans="1:11" ht="12.9" customHeight="1">
      <c r="A261" s="307">
        <v>237</v>
      </c>
      <c r="B261" s="307">
        <v>41</v>
      </c>
      <c r="C261" s="307"/>
      <c r="D261" s="307" t="s">
        <v>1991</v>
      </c>
      <c r="E261" s="307"/>
      <c r="F261" s="307" t="s">
        <v>3156</v>
      </c>
      <c r="G261" s="307" t="s">
        <v>3156</v>
      </c>
      <c r="H261" s="307" t="s">
        <v>3156</v>
      </c>
      <c r="I261" s="307" t="s">
        <v>1362</v>
      </c>
      <c r="J261" s="307" t="s">
        <v>2481</v>
      </c>
      <c r="K261" s="307"/>
    </row>
    <row r="262" spans="1:11" ht="12.9" customHeight="1">
      <c r="A262" s="307">
        <v>238</v>
      </c>
      <c r="B262" s="307">
        <v>42</v>
      </c>
      <c r="C262" s="307"/>
      <c r="D262" s="307" t="s">
        <v>2095</v>
      </c>
      <c r="E262" s="307"/>
      <c r="F262" s="307" t="s">
        <v>3195</v>
      </c>
      <c r="G262" s="307" t="s">
        <v>3195</v>
      </c>
      <c r="H262" s="307" t="s">
        <v>3195</v>
      </c>
      <c r="I262" s="307" t="s">
        <v>1362</v>
      </c>
      <c r="J262" s="307" t="s">
        <v>1363</v>
      </c>
      <c r="K262" s="307"/>
    </row>
    <row r="263" spans="1:11" ht="12.9" customHeight="1">
      <c r="A263" s="307">
        <v>239</v>
      </c>
      <c r="B263" s="307">
        <v>43</v>
      </c>
      <c r="D263" s="307" t="s">
        <v>696</v>
      </c>
      <c r="E263" s="307"/>
      <c r="F263" s="307" t="s">
        <v>3220</v>
      </c>
      <c r="G263" s="307" t="s">
        <v>3220</v>
      </c>
      <c r="H263" s="307" t="s">
        <v>3220</v>
      </c>
      <c r="I263" s="307" t="s">
        <v>1362</v>
      </c>
      <c r="J263" s="307" t="s">
        <v>1363</v>
      </c>
      <c r="K263" s="307"/>
    </row>
    <row r="264" spans="1:11" ht="12.9" customHeight="1">
      <c r="A264" s="307">
        <v>240</v>
      </c>
      <c r="B264" s="307">
        <v>44</v>
      </c>
      <c r="D264" s="307" t="s">
        <v>2093</v>
      </c>
      <c r="E264" s="307"/>
      <c r="F264" s="307" t="s">
        <v>3222</v>
      </c>
      <c r="G264" s="307" t="s">
        <v>3222</v>
      </c>
      <c r="H264" s="307" t="s">
        <v>3222</v>
      </c>
      <c r="I264" s="307" t="s">
        <v>1362</v>
      </c>
      <c r="J264" s="307" t="s">
        <v>1363</v>
      </c>
      <c r="K264" s="307"/>
    </row>
    <row r="265" spans="1:11" ht="12.9" customHeight="1">
      <c r="A265" s="307">
        <v>241</v>
      </c>
      <c r="B265" s="307">
        <v>45</v>
      </c>
      <c r="D265" s="307" t="s">
        <v>171</v>
      </c>
      <c r="E265" s="307"/>
      <c r="F265" s="307" t="s">
        <v>3275</v>
      </c>
      <c r="G265" s="307" t="s">
        <v>3275</v>
      </c>
      <c r="H265" s="307" t="s">
        <v>3275</v>
      </c>
      <c r="I265" s="307" t="s">
        <v>1362</v>
      </c>
      <c r="J265" s="307" t="s">
        <v>1363</v>
      </c>
      <c r="K265" s="307"/>
    </row>
    <row r="266" spans="1:11" ht="12.9" customHeight="1">
      <c r="A266" s="307">
        <v>242</v>
      </c>
      <c r="B266" s="307">
        <v>46</v>
      </c>
      <c r="D266" s="307" t="s">
        <v>192</v>
      </c>
      <c r="E266" s="307"/>
      <c r="F266" s="307" t="s">
        <v>3276</v>
      </c>
      <c r="G266" s="307" t="s">
        <v>3276</v>
      </c>
      <c r="H266" s="307" t="s">
        <v>3276</v>
      </c>
      <c r="I266" s="307" t="s">
        <v>1362</v>
      </c>
      <c r="J266" s="307" t="s">
        <v>1363</v>
      </c>
      <c r="K266" s="307"/>
    </row>
    <row r="267" spans="1:11" ht="12.9" customHeight="1">
      <c r="A267" s="307">
        <v>243</v>
      </c>
      <c r="B267" s="307">
        <v>47</v>
      </c>
      <c r="D267" s="307" t="s">
        <v>199</v>
      </c>
      <c r="E267" s="307"/>
      <c r="F267" s="307" t="s">
        <v>3269</v>
      </c>
      <c r="G267" s="307" t="s">
        <v>3269</v>
      </c>
      <c r="H267" s="307" t="s">
        <v>3269</v>
      </c>
      <c r="I267" s="307" t="s">
        <v>1362</v>
      </c>
      <c r="J267" s="307" t="s">
        <v>1363</v>
      </c>
      <c r="K267" s="307"/>
    </row>
    <row r="268" spans="1:11" ht="12.9" customHeight="1">
      <c r="A268" s="307">
        <v>244</v>
      </c>
      <c r="B268" s="307">
        <v>48</v>
      </c>
      <c r="D268" s="307" t="s">
        <v>161</v>
      </c>
      <c r="E268" s="307"/>
      <c r="F268" s="307" t="s">
        <v>3271</v>
      </c>
      <c r="G268" s="307" t="s">
        <v>3271</v>
      </c>
      <c r="H268" s="307" t="s">
        <v>3271</v>
      </c>
      <c r="I268" s="307" t="s">
        <v>1362</v>
      </c>
      <c r="J268" s="307" t="s">
        <v>1363</v>
      </c>
      <c r="K268" s="307"/>
    </row>
    <row r="269" spans="1:11" ht="12.9" customHeight="1">
      <c r="A269" s="310">
        <v>245</v>
      </c>
      <c r="B269" s="310">
        <v>49</v>
      </c>
      <c r="D269" s="310" t="s">
        <v>121</v>
      </c>
      <c r="E269" s="310"/>
      <c r="F269" s="310" t="s">
        <v>3226</v>
      </c>
      <c r="G269" s="310" t="s">
        <v>3226</v>
      </c>
      <c r="H269" s="310" t="s">
        <v>3226</v>
      </c>
      <c r="I269" s="310" t="s">
        <v>1362</v>
      </c>
      <c r="J269" s="310" t="s">
        <v>1363</v>
      </c>
      <c r="K269" s="310"/>
    </row>
    <row r="270" spans="1:11" ht="12.9" customHeight="1">
      <c r="A270" s="310">
        <v>246</v>
      </c>
      <c r="B270" s="310">
        <v>50</v>
      </c>
      <c r="C270" s="307"/>
      <c r="D270" s="307" t="s">
        <v>158</v>
      </c>
      <c r="E270" s="307"/>
      <c r="F270" s="307" t="s">
        <v>3228</v>
      </c>
      <c r="G270" s="307" t="s">
        <v>3228</v>
      </c>
      <c r="H270" s="307" t="s">
        <v>3228</v>
      </c>
      <c r="I270" s="307" t="s">
        <v>1362</v>
      </c>
      <c r="J270" s="307" t="s">
        <v>1363</v>
      </c>
      <c r="K270" s="307"/>
    </row>
    <row r="271" spans="1:11" ht="12.9" customHeight="1">
      <c r="A271" s="310">
        <v>247</v>
      </c>
      <c r="B271" s="310">
        <v>51</v>
      </c>
      <c r="C271" s="307"/>
      <c r="D271" s="307" t="s">
        <v>145</v>
      </c>
      <c r="E271" s="307"/>
      <c r="F271" s="307" t="s">
        <v>3235</v>
      </c>
      <c r="G271" s="307" t="s">
        <v>3235</v>
      </c>
      <c r="H271" s="307" t="s">
        <v>3235</v>
      </c>
      <c r="I271" s="307" t="s">
        <v>1362</v>
      </c>
      <c r="J271" s="307" t="s">
        <v>1363</v>
      </c>
      <c r="K271" s="307"/>
    </row>
    <row r="272" spans="1:11" ht="12.9" customHeight="1">
      <c r="A272" s="310">
        <v>248</v>
      </c>
      <c r="B272" s="310">
        <v>52</v>
      </c>
      <c r="C272" s="307"/>
      <c r="D272" s="307" t="s">
        <v>1014</v>
      </c>
      <c r="E272" s="307"/>
      <c r="F272" s="307"/>
      <c r="G272" s="306" t="s">
        <v>3372</v>
      </c>
      <c r="H272" s="307" t="s">
        <v>3372</v>
      </c>
      <c r="I272" s="307" t="s">
        <v>1362</v>
      </c>
      <c r="J272" s="307" t="s">
        <v>1363</v>
      </c>
      <c r="K272" s="307"/>
    </row>
    <row r="273" spans="1:11" ht="12.9" customHeight="1">
      <c r="A273" s="310">
        <v>249</v>
      </c>
      <c r="B273" s="310">
        <v>53</v>
      </c>
      <c r="C273" s="307"/>
      <c r="D273" s="307" t="s">
        <v>1019</v>
      </c>
      <c r="E273" s="307"/>
      <c r="F273" s="307"/>
      <c r="G273" s="306" t="s">
        <v>3355</v>
      </c>
      <c r="H273" s="307" t="s">
        <v>3355</v>
      </c>
      <c r="I273" s="307" t="s">
        <v>1362</v>
      </c>
      <c r="J273" s="307" t="s">
        <v>1363</v>
      </c>
      <c r="K273" s="307"/>
    </row>
    <row r="274" spans="1:11" ht="12.9" customHeight="1">
      <c r="A274" s="310">
        <v>250</v>
      </c>
      <c r="B274" s="310">
        <v>54</v>
      </c>
      <c r="C274" s="307"/>
      <c r="D274" s="307" t="s">
        <v>1024</v>
      </c>
      <c r="E274" s="307"/>
      <c r="F274" s="307"/>
      <c r="G274" s="306" t="s">
        <v>3382</v>
      </c>
      <c r="H274" s="306" t="s">
        <v>3386</v>
      </c>
      <c r="I274" s="307" t="s">
        <v>1362</v>
      </c>
      <c r="J274" s="307" t="s">
        <v>1363</v>
      </c>
      <c r="K274" s="307"/>
    </row>
    <row r="275" spans="1:11" ht="12.9" customHeight="1">
      <c r="A275" s="310">
        <v>251</v>
      </c>
      <c r="B275" s="310">
        <v>55</v>
      </c>
      <c r="C275" s="307"/>
      <c r="D275" s="307" t="s">
        <v>1008</v>
      </c>
      <c r="E275" s="307"/>
      <c r="F275" s="307"/>
      <c r="G275" s="306" t="s">
        <v>3386</v>
      </c>
      <c r="H275" s="306" t="s">
        <v>3386</v>
      </c>
      <c r="I275" s="307" t="s">
        <v>1362</v>
      </c>
      <c r="J275" s="307" t="s">
        <v>1363</v>
      </c>
      <c r="K275" s="307"/>
    </row>
    <row r="276" spans="1:11" ht="12.9" customHeight="1">
      <c r="A276" s="310">
        <v>252</v>
      </c>
      <c r="B276" s="310">
        <v>56</v>
      </c>
      <c r="C276" s="307"/>
      <c r="D276" s="307" t="s">
        <v>1015</v>
      </c>
      <c r="E276" s="307"/>
      <c r="F276" s="307"/>
      <c r="G276" s="306" t="s">
        <v>3387</v>
      </c>
      <c r="H276" s="307" t="s">
        <v>3387</v>
      </c>
      <c r="I276" s="307" t="s">
        <v>1362</v>
      </c>
      <c r="J276" s="307" t="s">
        <v>1363</v>
      </c>
      <c r="K276" s="307"/>
    </row>
    <row r="277" spans="1:11" ht="12.9" customHeight="1">
      <c r="A277" s="307">
        <v>253</v>
      </c>
      <c r="B277" s="307">
        <v>57</v>
      </c>
      <c r="C277" s="307"/>
      <c r="D277" s="307" t="s">
        <v>1101</v>
      </c>
      <c r="E277" s="307"/>
      <c r="F277" s="307"/>
      <c r="G277" s="306" t="s">
        <v>3388</v>
      </c>
      <c r="H277" s="306" t="s">
        <v>3388</v>
      </c>
      <c r="I277" s="307" t="s">
        <v>1362</v>
      </c>
      <c r="J277" s="307" t="s">
        <v>1363</v>
      </c>
      <c r="K277" s="307"/>
    </row>
    <row r="278" spans="1:11" ht="12.9" customHeight="1">
      <c r="A278" s="307">
        <v>254</v>
      </c>
      <c r="B278" s="307">
        <v>58</v>
      </c>
      <c r="C278" s="307"/>
      <c r="D278" s="307" t="s">
        <v>704</v>
      </c>
      <c r="E278" s="307"/>
      <c r="F278" s="307"/>
      <c r="G278" s="306" t="s">
        <v>3390</v>
      </c>
      <c r="H278" s="306" t="s">
        <v>3390</v>
      </c>
      <c r="I278" s="307" t="s">
        <v>1362</v>
      </c>
      <c r="J278" s="307" t="s">
        <v>1363</v>
      </c>
      <c r="K278" s="307"/>
    </row>
    <row r="279" spans="1:11" ht="12.9" customHeight="1">
      <c r="A279" s="307">
        <v>255</v>
      </c>
      <c r="B279" s="307">
        <v>59</v>
      </c>
      <c r="C279" s="307"/>
      <c r="D279" s="975" t="s">
        <v>2091</v>
      </c>
      <c r="E279" s="307"/>
      <c r="F279" s="307"/>
      <c r="G279" s="306" t="s">
        <v>3393</v>
      </c>
      <c r="H279" s="306" t="s">
        <v>3393</v>
      </c>
      <c r="I279" s="307" t="s">
        <v>1362</v>
      </c>
      <c r="J279" s="307" t="s">
        <v>1363</v>
      </c>
      <c r="K279" s="307"/>
    </row>
    <row r="280" spans="1:11" ht="12.9" customHeight="1">
      <c r="A280" s="307">
        <v>256</v>
      </c>
      <c r="B280" s="307">
        <v>60</v>
      </c>
      <c r="C280" s="307"/>
      <c r="D280" s="975" t="s">
        <v>2094</v>
      </c>
      <c r="E280" s="307"/>
      <c r="F280" s="307"/>
      <c r="G280" s="306" t="s">
        <v>3398</v>
      </c>
      <c r="H280" s="306" t="s">
        <v>3398</v>
      </c>
      <c r="I280" s="307" t="s">
        <v>1362</v>
      </c>
      <c r="J280" s="307" t="s">
        <v>1363</v>
      </c>
      <c r="K280" s="307"/>
    </row>
    <row r="282" spans="1:11" ht="12.9" customHeight="1">
      <c r="A282" s="307">
        <v>257</v>
      </c>
      <c r="B282" s="307">
        <v>1</v>
      </c>
      <c r="C282" s="307"/>
      <c r="D282" s="975" t="s">
        <v>272</v>
      </c>
      <c r="E282" s="307"/>
      <c r="F282" s="307" t="s">
        <v>3422</v>
      </c>
      <c r="G282" s="306" t="s">
        <v>3422</v>
      </c>
      <c r="H282" s="307" t="s">
        <v>3422</v>
      </c>
      <c r="I282" s="307" t="s">
        <v>1362</v>
      </c>
      <c r="J282" s="307" t="s">
        <v>1363</v>
      </c>
      <c r="K282" s="307"/>
    </row>
    <row r="283" spans="1:11" ht="12.9" customHeight="1">
      <c r="A283" s="307">
        <v>258</v>
      </c>
      <c r="B283" s="307">
        <v>2</v>
      </c>
      <c r="D283" s="307" t="s">
        <v>1155</v>
      </c>
      <c r="E283" s="307"/>
      <c r="F283" s="307" t="s">
        <v>3284</v>
      </c>
      <c r="G283" s="306" t="s">
        <v>3422</v>
      </c>
      <c r="H283" s="307" t="s">
        <v>3422</v>
      </c>
      <c r="I283" s="307" t="s">
        <v>1362</v>
      </c>
      <c r="J283" s="307" t="s">
        <v>1363</v>
      </c>
      <c r="K283" s="307"/>
    </row>
    <row r="284" spans="1:11" ht="12.9" customHeight="1">
      <c r="A284" s="307">
        <v>259</v>
      </c>
      <c r="B284" s="307">
        <v>3</v>
      </c>
      <c r="D284" s="975" t="s">
        <v>1003</v>
      </c>
      <c r="E284" s="307"/>
      <c r="F284" s="306" t="s">
        <v>3422</v>
      </c>
      <c r="G284" s="307" t="s">
        <v>3422</v>
      </c>
      <c r="H284" s="307" t="s">
        <v>3422</v>
      </c>
      <c r="I284" s="307" t="s">
        <v>1362</v>
      </c>
      <c r="J284" s="307" t="s">
        <v>1363</v>
      </c>
      <c r="K284" s="307"/>
    </row>
    <row r="285" spans="1:11" ht="12.9" customHeight="1">
      <c r="A285" s="307">
        <v>260</v>
      </c>
      <c r="B285" s="307">
        <v>4</v>
      </c>
      <c r="D285" s="975" t="s">
        <v>3435</v>
      </c>
      <c r="E285" s="307"/>
      <c r="F285" s="306" t="s">
        <v>3431</v>
      </c>
      <c r="G285" s="307" t="s">
        <v>3426</v>
      </c>
      <c r="H285" s="307" t="s">
        <v>3426</v>
      </c>
      <c r="I285" s="307" t="s">
        <v>1362</v>
      </c>
      <c r="J285" s="307" t="s">
        <v>3423</v>
      </c>
      <c r="K285" s="307"/>
    </row>
    <row r="286" spans="1:11" ht="12.9" customHeight="1">
      <c r="A286" s="307">
        <v>261</v>
      </c>
      <c r="B286" s="307">
        <v>5</v>
      </c>
      <c r="D286" s="975" t="s">
        <v>2054</v>
      </c>
      <c r="E286" s="307"/>
      <c r="F286" s="306" t="s">
        <v>3445</v>
      </c>
      <c r="G286" s="307" t="s">
        <v>3445</v>
      </c>
      <c r="H286" s="307" t="s">
        <v>3445</v>
      </c>
      <c r="I286" s="307" t="s">
        <v>1362</v>
      </c>
      <c r="J286" s="307" t="s">
        <v>3423</v>
      </c>
      <c r="K286" s="307"/>
    </row>
    <row r="287" spans="1:11" ht="12.9" customHeight="1">
      <c r="A287" s="307">
        <v>262</v>
      </c>
      <c r="B287" s="307">
        <v>6</v>
      </c>
      <c r="D287" s="975" t="s">
        <v>2055</v>
      </c>
      <c r="E287" s="307"/>
      <c r="F287" s="306" t="s">
        <v>3422</v>
      </c>
      <c r="G287" s="307" t="s">
        <v>3422</v>
      </c>
      <c r="H287" s="307" t="s">
        <v>3422</v>
      </c>
      <c r="I287" s="307" t="s">
        <v>1362</v>
      </c>
      <c r="J287" s="307" t="s">
        <v>3423</v>
      </c>
      <c r="K287" s="307"/>
    </row>
    <row r="288" spans="1:11" ht="12.9" customHeight="1">
      <c r="A288" s="307">
        <v>263</v>
      </c>
      <c r="B288" s="307">
        <v>7</v>
      </c>
      <c r="D288" s="975" t="s">
        <v>873</v>
      </c>
      <c r="E288" s="307"/>
      <c r="F288" s="306" t="s">
        <v>3437</v>
      </c>
      <c r="G288" s="307" t="s">
        <v>3437</v>
      </c>
      <c r="H288" s="307" t="s">
        <v>3437</v>
      </c>
      <c r="I288" s="307" t="s">
        <v>1362</v>
      </c>
      <c r="J288" s="307" t="s">
        <v>1363</v>
      </c>
      <c r="K288" s="307"/>
    </row>
    <row r="289" spans="1:11" ht="12.9" customHeight="1">
      <c r="A289" s="307">
        <v>264</v>
      </c>
      <c r="B289" s="307">
        <v>8</v>
      </c>
      <c r="D289" s="975" t="s">
        <v>1112</v>
      </c>
      <c r="E289" s="307"/>
      <c r="F289" s="306" t="s">
        <v>3437</v>
      </c>
      <c r="G289" s="307" t="s">
        <v>3437</v>
      </c>
      <c r="H289" s="307" t="s">
        <v>3437</v>
      </c>
      <c r="I289" s="307" t="s">
        <v>1362</v>
      </c>
      <c r="J289" s="307" t="s">
        <v>1363</v>
      </c>
      <c r="K289" s="307"/>
    </row>
    <row r="290" spans="1:11" ht="12.9" customHeight="1">
      <c r="A290" s="307">
        <v>265</v>
      </c>
      <c r="B290" s="307">
        <v>15</v>
      </c>
      <c r="C290" s="307"/>
      <c r="D290" s="975" t="s">
        <v>2413</v>
      </c>
      <c r="E290" s="307"/>
      <c r="F290" s="306" t="s">
        <v>3477</v>
      </c>
      <c r="G290" s="307" t="s">
        <v>3477</v>
      </c>
      <c r="H290" s="307" t="s">
        <v>3477</v>
      </c>
      <c r="I290" s="307" t="s">
        <v>1362</v>
      </c>
      <c r="J290" s="307" t="s">
        <v>1363</v>
      </c>
      <c r="K290" s="307"/>
    </row>
    <row r="291" spans="1:11" ht="12.9" customHeight="1">
      <c r="A291" s="307">
        <v>266</v>
      </c>
      <c r="B291" s="307">
        <v>16</v>
      </c>
      <c r="C291" s="307"/>
      <c r="D291" s="975" t="s">
        <v>1084</v>
      </c>
      <c r="E291" s="307"/>
      <c r="F291" s="306" t="s">
        <v>3479</v>
      </c>
      <c r="G291" s="307" t="s">
        <v>3479</v>
      </c>
      <c r="H291" s="307" t="s">
        <v>3479</v>
      </c>
      <c r="I291" s="307" t="s">
        <v>1362</v>
      </c>
      <c r="J291" s="307" t="s">
        <v>1363</v>
      </c>
      <c r="K291" s="307"/>
    </row>
    <row r="293" spans="1:11" ht="12.9" customHeight="1">
      <c r="A293" s="307">
        <v>267</v>
      </c>
      <c r="B293" s="307">
        <v>1</v>
      </c>
      <c r="C293" s="307"/>
      <c r="D293" s="975" t="s">
        <v>1078</v>
      </c>
      <c r="E293" s="307"/>
      <c r="F293" s="306" t="s">
        <v>3481</v>
      </c>
      <c r="G293" s="307" t="s">
        <v>3481</v>
      </c>
      <c r="H293" s="307" t="s">
        <v>3481</v>
      </c>
      <c r="I293" s="307" t="s">
        <v>1362</v>
      </c>
      <c r="J293" s="307" t="s">
        <v>1363</v>
      </c>
      <c r="K293" s="307"/>
    </row>
    <row r="294" spans="1:11" ht="12.9" customHeight="1">
      <c r="A294" s="307">
        <v>299</v>
      </c>
      <c r="B294" s="307">
        <v>2</v>
      </c>
      <c r="C294" s="307"/>
      <c r="D294" s="975" t="s">
        <v>1281</v>
      </c>
      <c r="E294" s="307"/>
      <c r="F294" s="306" t="s">
        <v>3485</v>
      </c>
      <c r="G294" s="307" t="s">
        <v>3485</v>
      </c>
      <c r="H294" s="307" t="s">
        <v>3485</v>
      </c>
      <c r="I294" s="307" t="s">
        <v>1362</v>
      </c>
      <c r="J294" s="307" t="s">
        <v>1363</v>
      </c>
      <c r="K294" s="307"/>
    </row>
    <row r="295" spans="1:11" ht="12.9" customHeight="1">
      <c r="A295" s="307">
        <v>331</v>
      </c>
      <c r="B295" s="307">
        <v>3</v>
      </c>
      <c r="C295" s="307"/>
      <c r="D295" s="975" t="s">
        <v>2099</v>
      </c>
      <c r="E295" s="307"/>
      <c r="F295" s="306" t="s">
        <v>3489</v>
      </c>
      <c r="G295" s="307" t="s">
        <v>3489</v>
      </c>
      <c r="H295" s="307" t="s">
        <v>3489</v>
      </c>
      <c r="I295" s="307" t="s">
        <v>1362</v>
      </c>
      <c r="J295" s="307" t="s">
        <v>1363</v>
      </c>
      <c r="K295" s="307"/>
    </row>
    <row r="296" spans="1:11" ht="12.9" customHeight="1">
      <c r="A296" s="307">
        <v>363</v>
      </c>
      <c r="B296" s="307">
        <v>4</v>
      </c>
      <c r="D296" s="975" t="s">
        <v>263</v>
      </c>
      <c r="E296" s="307"/>
      <c r="F296" s="306" t="s">
        <v>3498</v>
      </c>
      <c r="G296" s="307" t="s">
        <v>3498</v>
      </c>
      <c r="H296" s="307" t="s">
        <v>3498</v>
      </c>
      <c r="I296" s="307" t="s">
        <v>1362</v>
      </c>
      <c r="J296" s="307" t="s">
        <v>1363</v>
      </c>
      <c r="K296" s="307"/>
    </row>
    <row r="297" spans="1:11" ht="12.9" customHeight="1">
      <c r="A297" s="307">
        <v>395</v>
      </c>
      <c r="B297" s="307">
        <v>5</v>
      </c>
      <c r="D297" s="975" t="s">
        <v>128</v>
      </c>
      <c r="E297" s="307"/>
      <c r="F297" s="306" t="s">
        <v>3493</v>
      </c>
      <c r="G297" s="307" t="s">
        <v>3498</v>
      </c>
      <c r="H297" s="307" t="s">
        <v>3498</v>
      </c>
      <c r="I297" s="307" t="s">
        <v>1362</v>
      </c>
      <c r="J297" s="307" t="s">
        <v>1363</v>
      </c>
      <c r="K297" s="307"/>
    </row>
    <row r="298" spans="1:11" ht="12.9" customHeight="1">
      <c r="A298" s="307">
        <v>427</v>
      </c>
      <c r="B298" s="307">
        <v>6</v>
      </c>
      <c r="C298" s="307"/>
      <c r="D298" s="975" t="s">
        <v>1110</v>
      </c>
      <c r="E298" s="307"/>
      <c r="F298" s="306" t="s">
        <v>3515</v>
      </c>
      <c r="G298" s="307" t="s">
        <v>3515</v>
      </c>
      <c r="H298" s="307" t="s">
        <v>3515</v>
      </c>
      <c r="I298" s="307" t="s">
        <v>1362</v>
      </c>
      <c r="J298" s="307" t="s">
        <v>1363</v>
      </c>
      <c r="K298" s="307"/>
    </row>
    <row r="299" spans="1:11" ht="12.9" customHeight="1">
      <c r="A299" s="307">
        <v>459</v>
      </c>
      <c r="B299" s="307">
        <v>7</v>
      </c>
      <c r="C299" s="307"/>
      <c r="D299" s="975" t="s">
        <v>2065</v>
      </c>
      <c r="E299" s="307"/>
      <c r="F299" s="306" t="s">
        <v>3564</v>
      </c>
      <c r="G299" s="307" t="s">
        <v>3569</v>
      </c>
      <c r="H299" s="307" t="s">
        <v>3569</v>
      </c>
      <c r="I299" s="307" t="s">
        <v>1362</v>
      </c>
      <c r="J299" s="307" t="s">
        <v>3542</v>
      </c>
      <c r="K299" s="307"/>
    </row>
    <row r="300" spans="1:11" ht="12.9" customHeight="1">
      <c r="A300" s="307">
        <v>491</v>
      </c>
      <c r="B300" s="307">
        <v>8</v>
      </c>
      <c r="D300" s="975" t="s">
        <v>2066</v>
      </c>
      <c r="E300" s="307"/>
      <c r="F300" s="306" t="s">
        <v>3566</v>
      </c>
      <c r="G300" s="306" t="s">
        <v>3566</v>
      </c>
      <c r="H300" s="306" t="s">
        <v>3566</v>
      </c>
      <c r="I300" s="307" t="s">
        <v>1362</v>
      </c>
      <c r="J300" s="307" t="s">
        <v>3542</v>
      </c>
      <c r="K300" s="307"/>
    </row>
    <row r="301" spans="1:11" ht="12.9" customHeight="1">
      <c r="A301" s="307">
        <v>523</v>
      </c>
      <c r="B301" s="307">
        <v>9</v>
      </c>
      <c r="D301" s="975" t="s">
        <v>1249</v>
      </c>
      <c r="E301" s="307"/>
      <c r="F301" s="306" t="s">
        <v>3569</v>
      </c>
      <c r="G301" s="306" t="s">
        <v>3569</v>
      </c>
      <c r="H301" s="306" t="s">
        <v>3569</v>
      </c>
      <c r="I301" s="307" t="s">
        <v>1362</v>
      </c>
      <c r="J301" s="307" t="s">
        <v>3542</v>
      </c>
      <c r="K301" s="307"/>
    </row>
    <row r="302" spans="1:11" ht="12.9" customHeight="1">
      <c r="A302" s="307">
        <v>555</v>
      </c>
      <c r="B302" s="307">
        <v>10</v>
      </c>
      <c r="D302" s="975" t="s">
        <v>1264</v>
      </c>
      <c r="E302" s="307"/>
      <c r="F302" s="306" t="s">
        <v>3635</v>
      </c>
      <c r="G302" s="306" t="s">
        <v>3635</v>
      </c>
      <c r="H302" s="306" t="s">
        <v>3635</v>
      </c>
      <c r="I302" s="307" t="s">
        <v>1362</v>
      </c>
      <c r="J302" s="307" t="s">
        <v>1363</v>
      </c>
      <c r="K302" s="307"/>
    </row>
    <row r="303" spans="1:11" ht="12.9" customHeight="1">
      <c r="A303" s="307">
        <v>587</v>
      </c>
      <c r="B303" s="307">
        <v>11</v>
      </c>
      <c r="D303" s="975" t="s">
        <v>1259</v>
      </c>
      <c r="E303" s="307"/>
      <c r="F303" s="306" t="s">
        <v>3635</v>
      </c>
      <c r="G303" s="306" t="s">
        <v>3635</v>
      </c>
      <c r="H303" s="306" t="s">
        <v>3635</v>
      </c>
      <c r="I303" s="307" t="s">
        <v>1362</v>
      </c>
      <c r="J303" s="307" t="s">
        <v>1363</v>
      </c>
      <c r="K303" s="307"/>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2224" priority="2851" stopIfTrue="1"/>
  </conditionalFormatting>
  <conditionalFormatting sqref="D7">
    <cfRule type="duplicateValues" dxfId="2223" priority="2470" stopIfTrue="1"/>
    <cfRule type="duplicateValues" dxfId="2222" priority="2469" stopIfTrue="1"/>
    <cfRule type="duplicateValues" dxfId="2221" priority="2468" stopIfTrue="1"/>
    <cfRule type="duplicateValues" dxfId="2220" priority="2467" stopIfTrue="1"/>
    <cfRule type="duplicateValues" dxfId="2219" priority="2466" stopIfTrue="1"/>
    <cfRule type="duplicateValues" dxfId="2218" priority="2465" stopIfTrue="1"/>
    <cfRule type="duplicateValues" dxfId="2217" priority="2464" stopIfTrue="1"/>
    <cfRule type="duplicateValues" dxfId="2216" priority="2463" stopIfTrue="1"/>
    <cfRule type="duplicateValues" dxfId="2215" priority="2462" stopIfTrue="1"/>
    <cfRule type="duplicateValues" dxfId="2214" priority="2461" stopIfTrue="1"/>
    <cfRule type="duplicateValues" dxfId="2213" priority="2477" stopIfTrue="1"/>
    <cfRule type="duplicateValues" dxfId="2212" priority="2478" stopIfTrue="1"/>
    <cfRule type="duplicateValues" dxfId="2211" priority="2471" stopIfTrue="1"/>
    <cfRule type="duplicateValues" dxfId="2210" priority="2479" stopIfTrue="1"/>
    <cfRule type="duplicateValues" dxfId="2209" priority="2472" stopIfTrue="1"/>
    <cfRule type="duplicateValues" dxfId="2208" priority="2473" stopIfTrue="1"/>
    <cfRule type="duplicateValues" dxfId="2207" priority="2474" stopIfTrue="1"/>
    <cfRule type="duplicateValues" dxfId="2206" priority="2475" stopIfTrue="1"/>
    <cfRule type="duplicateValues" dxfId="2205" priority="2476" stopIfTrue="1"/>
  </conditionalFormatting>
  <conditionalFormatting sqref="D7:D92 D94:D105">
    <cfRule type="duplicateValues" dxfId="2204" priority="2863"/>
  </conditionalFormatting>
  <conditionalFormatting sqref="D7:D255">
    <cfRule type="duplicateValues" dxfId="2203" priority="50"/>
  </conditionalFormatting>
  <conditionalFormatting sqref="D8">
    <cfRule type="duplicateValues" dxfId="2202" priority="2402" stopIfTrue="1"/>
    <cfRule type="duplicateValues" dxfId="2201" priority="2401" stopIfTrue="1"/>
    <cfRule type="duplicateValues" dxfId="2200" priority="2400" stopIfTrue="1"/>
    <cfRule type="duplicateValues" dxfId="2199" priority="2399" stopIfTrue="1"/>
    <cfRule type="duplicateValues" dxfId="2198" priority="2398" stopIfTrue="1"/>
    <cfRule type="duplicateValues" dxfId="2197" priority="2397" stopIfTrue="1"/>
    <cfRule type="duplicateValues" dxfId="2196" priority="2396" stopIfTrue="1"/>
    <cfRule type="duplicateValues" dxfId="2195" priority="2395" stopIfTrue="1"/>
    <cfRule type="duplicateValues" dxfId="2194" priority="2394" stopIfTrue="1"/>
    <cfRule type="duplicateValues" dxfId="2193" priority="2393" stopIfTrue="1"/>
    <cfRule type="duplicateValues" dxfId="2192" priority="2392" stopIfTrue="1"/>
    <cfRule type="duplicateValues" dxfId="2191" priority="2391" stopIfTrue="1"/>
    <cfRule type="duplicateValues" dxfId="2190" priority="2390" stopIfTrue="1"/>
    <cfRule type="duplicateValues" dxfId="2189" priority="2389" stopIfTrue="1"/>
    <cfRule type="duplicateValues" dxfId="2188" priority="2388" stopIfTrue="1"/>
    <cfRule type="duplicateValues" dxfId="2187" priority="2387" stopIfTrue="1"/>
    <cfRule type="duplicateValues" dxfId="2186" priority="2386" stopIfTrue="1"/>
    <cfRule type="duplicateValues" dxfId="2185" priority="2385" stopIfTrue="1"/>
    <cfRule type="duplicateValues" dxfId="2184" priority="2403" stopIfTrue="1"/>
  </conditionalFormatting>
  <conditionalFormatting sqref="D9">
    <cfRule type="duplicateValues" dxfId="2183" priority="2316" stopIfTrue="1"/>
    <cfRule type="duplicateValues" dxfId="2182" priority="2315" stopIfTrue="1"/>
    <cfRule type="duplicateValues" dxfId="2181" priority="2314" stopIfTrue="1"/>
    <cfRule type="duplicateValues" dxfId="2180" priority="2313" stopIfTrue="1"/>
    <cfRule type="duplicateValues" dxfId="2179" priority="2312" stopIfTrue="1"/>
    <cfRule type="duplicateValues" dxfId="2178" priority="2324" stopIfTrue="1"/>
    <cfRule type="duplicateValues" dxfId="2177" priority="2310" stopIfTrue="1"/>
    <cfRule type="duplicateValues" dxfId="2176" priority="2309" stopIfTrue="1"/>
    <cfRule type="duplicateValues" dxfId="2175" priority="2308" stopIfTrue="1"/>
    <cfRule type="duplicateValues" dxfId="2174" priority="2307" stopIfTrue="1"/>
    <cfRule type="duplicateValues" dxfId="2173" priority="2323" stopIfTrue="1"/>
    <cfRule type="duplicateValues" dxfId="2172" priority="2327" stopIfTrue="1"/>
    <cfRule type="duplicateValues" dxfId="2171" priority="2325" stopIfTrue="1"/>
    <cfRule type="duplicateValues" dxfId="2170" priority="2322" stopIfTrue="1"/>
    <cfRule type="duplicateValues" dxfId="2169" priority="2321" stopIfTrue="1"/>
    <cfRule type="duplicateValues" dxfId="2168" priority="2320" stopIfTrue="1"/>
    <cfRule type="duplicateValues" dxfId="2167" priority="2319" stopIfTrue="1"/>
    <cfRule type="duplicateValues" dxfId="2166" priority="2318" stopIfTrue="1"/>
    <cfRule type="duplicateValues" dxfId="2165" priority="2317" stopIfTrue="1"/>
    <cfRule type="duplicateValues" dxfId="2164" priority="2311" stopIfTrue="1"/>
  </conditionalFormatting>
  <conditionalFormatting sqref="D10">
    <cfRule type="duplicateValues" dxfId="2163" priority="2162" stopIfTrue="1"/>
    <cfRule type="duplicateValues" dxfId="2162" priority="2161" stopIfTrue="1"/>
    <cfRule type="duplicateValues" dxfId="2161" priority="2160" stopIfTrue="1"/>
    <cfRule type="duplicateValues" dxfId="2160" priority="2159" stopIfTrue="1"/>
    <cfRule type="duplicateValues" dxfId="2159" priority="2158" stopIfTrue="1"/>
    <cfRule type="duplicateValues" dxfId="2158" priority="2157" stopIfTrue="1"/>
    <cfRule type="duplicateValues" dxfId="2157" priority="2156" stopIfTrue="1"/>
    <cfRule type="duplicateValues" dxfId="2156" priority="2155" stopIfTrue="1"/>
    <cfRule type="duplicateValues" dxfId="2155" priority="2154" stopIfTrue="1"/>
    <cfRule type="duplicateValues" dxfId="2154" priority="2153" stopIfTrue="1"/>
    <cfRule type="duplicateValues" dxfId="2153" priority="2173" stopIfTrue="1"/>
    <cfRule type="duplicateValues" dxfId="2152" priority="2171" stopIfTrue="1"/>
    <cfRule type="duplicateValues" dxfId="2151" priority="2170" stopIfTrue="1"/>
    <cfRule type="duplicateValues" dxfId="2150" priority="2169" stopIfTrue="1"/>
    <cfRule type="duplicateValues" dxfId="2149" priority="2168" stopIfTrue="1"/>
    <cfRule type="duplicateValues" dxfId="2148" priority="2167" stopIfTrue="1"/>
    <cfRule type="duplicateValues" dxfId="2147" priority="2166" stopIfTrue="1"/>
    <cfRule type="duplicateValues" dxfId="2146" priority="2165" stopIfTrue="1"/>
    <cfRule type="duplicateValues" dxfId="2145" priority="2164" stopIfTrue="1"/>
    <cfRule type="duplicateValues" dxfId="2144" priority="2163" stopIfTrue="1"/>
  </conditionalFormatting>
  <conditionalFormatting sqref="D11:D13">
    <cfRule type="duplicateValues" dxfId="2143" priority="2008" stopIfTrue="1"/>
    <cfRule type="duplicateValues" dxfId="2142" priority="2007" stopIfTrue="1"/>
    <cfRule type="duplicateValues" dxfId="2141" priority="2006" stopIfTrue="1"/>
    <cfRule type="duplicateValues" dxfId="2140" priority="2005" stopIfTrue="1"/>
    <cfRule type="duplicateValues" dxfId="2139" priority="2004" stopIfTrue="1"/>
    <cfRule type="duplicateValues" dxfId="2138" priority="2003" stopIfTrue="1"/>
    <cfRule type="duplicateValues" dxfId="2137" priority="2002" stopIfTrue="1"/>
    <cfRule type="duplicateValues" dxfId="2136" priority="2001" stopIfTrue="1"/>
    <cfRule type="duplicateValues" dxfId="2135" priority="2000" stopIfTrue="1"/>
    <cfRule type="duplicateValues" dxfId="2134" priority="1999" stopIfTrue="1"/>
    <cfRule type="duplicateValues" dxfId="2133" priority="2009" stopIfTrue="1"/>
    <cfRule type="duplicateValues" dxfId="2132" priority="2019" stopIfTrue="1"/>
    <cfRule type="duplicateValues" dxfId="2131" priority="2015" stopIfTrue="1"/>
    <cfRule type="duplicateValues" dxfId="2130" priority="2017" stopIfTrue="1"/>
    <cfRule type="duplicateValues" dxfId="2129" priority="2016" stopIfTrue="1"/>
    <cfRule type="duplicateValues" dxfId="2128" priority="2014" stopIfTrue="1"/>
    <cfRule type="duplicateValues" dxfId="2127" priority="2013" stopIfTrue="1"/>
    <cfRule type="duplicateValues" dxfId="2126" priority="2012" stopIfTrue="1"/>
    <cfRule type="duplicateValues" dxfId="2125" priority="2011" stopIfTrue="1"/>
    <cfRule type="duplicateValues" dxfId="2124" priority="2010" stopIfTrue="1"/>
  </conditionalFormatting>
  <conditionalFormatting sqref="D14:D16">
    <cfRule type="duplicateValues" dxfId="2123" priority="1865" stopIfTrue="1"/>
    <cfRule type="duplicateValues" dxfId="2122" priority="1863" stopIfTrue="1"/>
    <cfRule type="duplicateValues" dxfId="2121" priority="1862" stopIfTrue="1"/>
    <cfRule type="duplicateValues" dxfId="2120" priority="1861" stopIfTrue="1"/>
    <cfRule type="duplicateValues" dxfId="2119" priority="1860" stopIfTrue="1"/>
    <cfRule type="duplicateValues" dxfId="2118" priority="1859" stopIfTrue="1"/>
    <cfRule type="duplicateValues" dxfId="2117" priority="1858" stopIfTrue="1"/>
    <cfRule type="duplicateValues" dxfId="2116" priority="1857" stopIfTrue="1"/>
    <cfRule type="duplicateValues" dxfId="2115" priority="1856" stopIfTrue="1"/>
    <cfRule type="duplicateValues" dxfId="2114" priority="1855" stopIfTrue="1"/>
    <cfRule type="duplicateValues" dxfId="2113" priority="1849" stopIfTrue="1"/>
    <cfRule type="duplicateValues" dxfId="2112" priority="1852" stopIfTrue="1"/>
    <cfRule type="duplicateValues" dxfId="2111" priority="1851" stopIfTrue="1"/>
    <cfRule type="duplicateValues" dxfId="2110" priority="1850" stopIfTrue="1"/>
    <cfRule type="duplicateValues" dxfId="2109" priority="1853" stopIfTrue="1"/>
    <cfRule type="duplicateValues" dxfId="2108" priority="1848" stopIfTrue="1"/>
    <cfRule type="duplicateValues" dxfId="2107" priority="1847" stopIfTrue="1"/>
    <cfRule type="duplicateValues" dxfId="2106" priority="1846" stopIfTrue="1"/>
    <cfRule type="duplicateValues" dxfId="2105" priority="1845" stopIfTrue="1"/>
    <cfRule type="duplicateValues" dxfId="2104" priority="1854" stopIfTrue="1"/>
  </conditionalFormatting>
  <conditionalFormatting sqref="D17">
    <cfRule type="duplicateValues" dxfId="2103" priority="1701" stopIfTrue="1"/>
    <cfRule type="duplicateValues" dxfId="2102" priority="1700" stopIfTrue="1"/>
    <cfRule type="duplicateValues" dxfId="2101" priority="1711" stopIfTrue="1"/>
    <cfRule type="duplicateValues" dxfId="2100" priority="1698" stopIfTrue="1"/>
    <cfRule type="duplicateValues" dxfId="2099" priority="1697" stopIfTrue="1"/>
    <cfRule type="duplicateValues" dxfId="2098" priority="1710" stopIfTrue="1"/>
    <cfRule type="duplicateValues" dxfId="2097" priority="1695" stopIfTrue="1"/>
    <cfRule type="duplicateValues" dxfId="2096" priority="1694" stopIfTrue="1"/>
    <cfRule type="duplicateValues" dxfId="2095" priority="1693" stopIfTrue="1"/>
    <cfRule type="duplicateValues" dxfId="2094" priority="1692" stopIfTrue="1"/>
    <cfRule type="duplicateValues" dxfId="2093" priority="1709" stopIfTrue="1"/>
    <cfRule type="duplicateValues" dxfId="2092" priority="1708" stopIfTrue="1"/>
    <cfRule type="duplicateValues" dxfId="2091" priority="1696" stopIfTrue="1"/>
    <cfRule type="duplicateValues" dxfId="2090" priority="1707" stopIfTrue="1"/>
    <cfRule type="duplicateValues" dxfId="2089" priority="1706" stopIfTrue="1"/>
    <cfRule type="duplicateValues" dxfId="2088" priority="1705" stopIfTrue="1"/>
    <cfRule type="duplicateValues" dxfId="2087" priority="1704" stopIfTrue="1"/>
    <cfRule type="duplicateValues" dxfId="2086" priority="1703" stopIfTrue="1"/>
    <cfRule type="duplicateValues" dxfId="2085" priority="1702" stopIfTrue="1"/>
    <cfRule type="duplicateValues" dxfId="2084" priority="1699" stopIfTrue="1"/>
  </conditionalFormatting>
  <conditionalFormatting sqref="D18">
    <cfRule type="duplicateValues" dxfId="2083" priority="1680" stopIfTrue="1"/>
    <cfRule type="duplicateValues" dxfId="2082" priority="1679" stopIfTrue="1"/>
    <cfRule type="duplicateValues" dxfId="2081" priority="1678" stopIfTrue="1"/>
    <cfRule type="duplicateValues" dxfId="2080" priority="1677" stopIfTrue="1"/>
    <cfRule type="duplicateValues" dxfId="2079" priority="1676" stopIfTrue="1"/>
    <cfRule type="duplicateValues" dxfId="2078" priority="1689" stopIfTrue="1"/>
    <cfRule type="duplicateValues" dxfId="2077" priority="1675" stopIfTrue="1"/>
    <cfRule type="duplicateValues" dxfId="2076" priority="1674" stopIfTrue="1"/>
    <cfRule type="duplicateValues" dxfId="2075" priority="1673" stopIfTrue="1"/>
    <cfRule type="duplicateValues" dxfId="2074" priority="1672" stopIfTrue="1"/>
    <cfRule type="duplicateValues" dxfId="2073" priority="1691" stopIfTrue="1"/>
    <cfRule type="duplicateValues" dxfId="2072" priority="1690" stopIfTrue="1"/>
    <cfRule type="duplicateValues" dxfId="2071" priority="1688" stopIfTrue="1"/>
    <cfRule type="duplicateValues" dxfId="2070" priority="1687" stopIfTrue="1"/>
    <cfRule type="duplicateValues" dxfId="2069" priority="1686" stopIfTrue="1"/>
    <cfRule type="duplicateValues" dxfId="2068" priority="1685" stopIfTrue="1"/>
    <cfRule type="duplicateValues" dxfId="2067" priority="1684" stopIfTrue="1"/>
    <cfRule type="duplicateValues" dxfId="2066" priority="1683" stopIfTrue="1"/>
    <cfRule type="duplicateValues" dxfId="2065" priority="1682" stopIfTrue="1"/>
    <cfRule type="duplicateValues" dxfId="2064" priority="1681" stopIfTrue="1"/>
  </conditionalFormatting>
  <conditionalFormatting sqref="D19">
    <cfRule type="duplicateValues" dxfId="2063" priority="1661" stopIfTrue="1"/>
    <cfRule type="duplicateValues" dxfId="2062" priority="1660" stopIfTrue="1"/>
    <cfRule type="duplicateValues" dxfId="2061" priority="1659" stopIfTrue="1"/>
    <cfRule type="duplicateValues" dxfId="2060" priority="1658" stopIfTrue="1"/>
    <cfRule type="duplicateValues" dxfId="2059" priority="1657" stopIfTrue="1"/>
    <cfRule type="duplicateValues" dxfId="2058" priority="1656" stopIfTrue="1"/>
    <cfRule type="duplicateValues" dxfId="2057" priority="1655" stopIfTrue="1"/>
    <cfRule type="duplicateValues" dxfId="2056" priority="1654" stopIfTrue="1"/>
    <cfRule type="duplicateValues" dxfId="2055" priority="1653" stopIfTrue="1"/>
    <cfRule type="duplicateValues" dxfId="2054" priority="1652" stopIfTrue="1"/>
    <cfRule type="duplicateValues" dxfId="2053" priority="1662" stopIfTrue="1"/>
    <cfRule type="duplicateValues" dxfId="2052" priority="1669" stopIfTrue="1"/>
    <cfRule type="duplicateValues" dxfId="2051" priority="1671" stopIfTrue="1"/>
    <cfRule type="duplicateValues" dxfId="2050" priority="1670" stopIfTrue="1"/>
    <cfRule type="duplicateValues" dxfId="2049" priority="1668" stopIfTrue="1"/>
    <cfRule type="duplicateValues" dxfId="2048" priority="1667" stopIfTrue="1"/>
    <cfRule type="duplicateValues" dxfId="2047" priority="1666" stopIfTrue="1"/>
    <cfRule type="duplicateValues" dxfId="2046" priority="1665" stopIfTrue="1"/>
    <cfRule type="duplicateValues" dxfId="2045" priority="1664" stopIfTrue="1"/>
    <cfRule type="duplicateValues" dxfId="2044" priority="1663" stopIfTrue="1"/>
  </conditionalFormatting>
  <conditionalFormatting sqref="D20:D22">
    <cfRule type="duplicateValues" dxfId="2043" priority="1651" stopIfTrue="1"/>
    <cfRule type="duplicateValues" dxfId="2042" priority="1650" stopIfTrue="1"/>
    <cfRule type="duplicateValues" dxfId="2041" priority="1649" stopIfTrue="1"/>
    <cfRule type="duplicateValues" dxfId="2040" priority="1648" stopIfTrue="1"/>
    <cfRule type="duplicateValues" dxfId="2039" priority="1647" stopIfTrue="1"/>
    <cfRule type="duplicateValues" dxfId="2038" priority="1646" stopIfTrue="1"/>
    <cfRule type="duplicateValues" dxfId="2037" priority="1645" stopIfTrue="1"/>
    <cfRule type="duplicateValues" dxfId="2036" priority="1644" stopIfTrue="1"/>
    <cfRule type="duplicateValues" dxfId="2035" priority="1643" stopIfTrue="1"/>
    <cfRule type="duplicateValues" dxfId="2034" priority="1642" stopIfTrue="1"/>
    <cfRule type="duplicateValues" dxfId="2033" priority="1641" stopIfTrue="1"/>
    <cfRule type="duplicateValues" dxfId="2032" priority="1640" stopIfTrue="1"/>
    <cfRule type="duplicateValues" dxfId="2031" priority="1639" stopIfTrue="1"/>
    <cfRule type="duplicateValues" dxfId="2030" priority="1638" stopIfTrue="1"/>
    <cfRule type="duplicateValues" dxfId="2029" priority="1637" stopIfTrue="1"/>
    <cfRule type="duplicateValues" dxfId="2028" priority="1636" stopIfTrue="1"/>
    <cfRule type="duplicateValues" dxfId="2027" priority="1635" stopIfTrue="1"/>
    <cfRule type="duplicateValues" dxfId="2026" priority="1634" stopIfTrue="1"/>
    <cfRule type="duplicateValues" dxfId="2025" priority="1633" stopIfTrue="1"/>
    <cfRule type="duplicateValues" dxfId="2024" priority="1632" stopIfTrue="1"/>
  </conditionalFormatting>
  <conditionalFormatting sqref="D23">
    <cfRule type="duplicateValues" dxfId="2023" priority="1621" stopIfTrue="1"/>
    <cfRule type="duplicateValues" dxfId="2022" priority="1620" stopIfTrue="1"/>
    <cfRule type="duplicateValues" dxfId="2021" priority="1619" stopIfTrue="1"/>
    <cfRule type="duplicateValues" dxfId="2020" priority="1618" stopIfTrue="1"/>
    <cfRule type="duplicateValues" dxfId="2019" priority="1617" stopIfTrue="1"/>
    <cfRule type="duplicateValues" dxfId="2018" priority="1630" stopIfTrue="1"/>
    <cfRule type="duplicateValues" dxfId="2017" priority="1615" stopIfTrue="1"/>
    <cfRule type="duplicateValues" dxfId="2016" priority="1614" stopIfTrue="1"/>
    <cfRule type="duplicateValues" dxfId="2015" priority="1613" stopIfTrue="1"/>
    <cfRule type="duplicateValues" dxfId="2014" priority="1629" stopIfTrue="1"/>
    <cfRule type="duplicateValues" dxfId="2013" priority="1612" stopIfTrue="1"/>
    <cfRule type="duplicateValues" dxfId="2012" priority="1628" stopIfTrue="1"/>
    <cfRule type="duplicateValues" dxfId="2011" priority="1631" stopIfTrue="1"/>
    <cfRule type="duplicateValues" dxfId="2010" priority="1627" stopIfTrue="1"/>
    <cfRule type="duplicateValues" dxfId="2009" priority="1626" stopIfTrue="1"/>
    <cfRule type="duplicateValues" dxfId="2008" priority="1625" stopIfTrue="1"/>
    <cfRule type="duplicateValues" dxfId="2007" priority="1624" stopIfTrue="1"/>
    <cfRule type="duplicateValues" dxfId="2006" priority="1623" stopIfTrue="1"/>
    <cfRule type="duplicateValues" dxfId="2005" priority="1622" stopIfTrue="1"/>
    <cfRule type="duplicateValues" dxfId="2004" priority="1616" stopIfTrue="1"/>
  </conditionalFormatting>
  <conditionalFormatting sqref="D24">
    <cfRule type="duplicateValues" dxfId="2003" priority="1601" stopIfTrue="1"/>
    <cfRule type="duplicateValues" dxfId="2002" priority="1600" stopIfTrue="1"/>
    <cfRule type="duplicateValues" dxfId="2001" priority="1599" stopIfTrue="1"/>
    <cfRule type="duplicateValues" dxfId="2000" priority="1598" stopIfTrue="1"/>
    <cfRule type="duplicateValues" dxfId="1999" priority="1597" stopIfTrue="1"/>
    <cfRule type="duplicateValues" dxfId="1998" priority="1596" stopIfTrue="1"/>
    <cfRule type="duplicateValues" dxfId="1997" priority="1595" stopIfTrue="1"/>
    <cfRule type="duplicateValues" dxfId="1996" priority="1594" stopIfTrue="1"/>
    <cfRule type="duplicateValues" dxfId="1995" priority="1593" stopIfTrue="1"/>
    <cfRule type="duplicateValues" dxfId="1994" priority="1592" stopIfTrue="1"/>
    <cfRule type="duplicateValues" dxfId="1993" priority="1611" stopIfTrue="1"/>
    <cfRule type="duplicateValues" dxfId="1992" priority="1610" stopIfTrue="1"/>
    <cfRule type="duplicateValues" dxfId="1991" priority="1609" stopIfTrue="1"/>
    <cfRule type="duplicateValues" dxfId="1990" priority="1608" stopIfTrue="1"/>
    <cfRule type="duplicateValues" dxfId="1989" priority="1607" stopIfTrue="1"/>
    <cfRule type="duplicateValues" dxfId="1988" priority="1606" stopIfTrue="1"/>
    <cfRule type="duplicateValues" dxfId="1987" priority="1605" stopIfTrue="1"/>
    <cfRule type="duplicateValues" dxfId="1986" priority="1604" stopIfTrue="1"/>
    <cfRule type="duplicateValues" dxfId="1985" priority="1603" stopIfTrue="1"/>
    <cfRule type="duplicateValues" dxfId="1984" priority="1602" stopIfTrue="1"/>
  </conditionalFormatting>
  <conditionalFormatting sqref="D25">
    <cfRule type="duplicateValues" dxfId="1983" priority="1581" stopIfTrue="1"/>
    <cfRule type="duplicateValues" dxfId="1982" priority="1580" stopIfTrue="1"/>
    <cfRule type="duplicateValues" dxfId="1981" priority="1579" stopIfTrue="1"/>
    <cfRule type="duplicateValues" dxfId="1980" priority="1578" stopIfTrue="1"/>
    <cfRule type="duplicateValues" dxfId="1979" priority="1591" stopIfTrue="1"/>
    <cfRule type="duplicateValues" dxfId="1978" priority="1576" stopIfTrue="1"/>
    <cfRule type="duplicateValues" dxfId="1977" priority="1575" stopIfTrue="1"/>
    <cfRule type="duplicateValues" dxfId="1976" priority="1574" stopIfTrue="1"/>
    <cfRule type="duplicateValues" dxfId="1975" priority="1573" stopIfTrue="1"/>
    <cfRule type="duplicateValues" dxfId="1974" priority="1572" stopIfTrue="1"/>
    <cfRule type="duplicateValues" dxfId="1973" priority="1577" stopIfTrue="1"/>
    <cfRule type="duplicateValues" dxfId="1972" priority="1590" stopIfTrue="1"/>
    <cfRule type="duplicateValues" dxfId="1971" priority="1589" stopIfTrue="1"/>
    <cfRule type="duplicateValues" dxfId="1970" priority="1588" stopIfTrue="1"/>
    <cfRule type="duplicateValues" dxfId="1969" priority="1587" stopIfTrue="1"/>
    <cfRule type="duplicateValues" dxfId="1968" priority="1586" stopIfTrue="1"/>
    <cfRule type="duplicateValues" dxfId="1967" priority="1585" stopIfTrue="1"/>
    <cfRule type="duplicateValues" dxfId="1966" priority="1584" stopIfTrue="1"/>
    <cfRule type="duplicateValues" dxfId="1965" priority="1583" stopIfTrue="1"/>
    <cfRule type="duplicateValues" dxfId="1964" priority="1582" stopIfTrue="1"/>
  </conditionalFormatting>
  <conditionalFormatting sqref="D26">
    <cfRule type="duplicateValues" dxfId="1963" priority="1561" stopIfTrue="1"/>
    <cfRule type="duplicateValues" dxfId="1962" priority="1560" stopIfTrue="1"/>
    <cfRule type="duplicateValues" dxfId="1961" priority="1559" stopIfTrue="1"/>
    <cfRule type="duplicateValues" dxfId="1960" priority="1558" stopIfTrue="1"/>
    <cfRule type="duplicateValues" dxfId="1959" priority="1571" stopIfTrue="1"/>
    <cfRule type="duplicateValues" dxfId="1958" priority="1556" stopIfTrue="1"/>
    <cfRule type="duplicateValues" dxfId="1957" priority="1555" stopIfTrue="1"/>
    <cfRule type="duplicateValues" dxfId="1956" priority="1554" stopIfTrue="1"/>
    <cfRule type="duplicateValues" dxfId="1955" priority="1553" stopIfTrue="1"/>
    <cfRule type="duplicateValues" dxfId="1954" priority="1552" stopIfTrue="1"/>
    <cfRule type="duplicateValues" dxfId="1953" priority="1570" stopIfTrue="1"/>
    <cfRule type="duplicateValues" dxfId="1952" priority="1569" stopIfTrue="1"/>
    <cfRule type="duplicateValues" dxfId="1951" priority="1568" stopIfTrue="1"/>
    <cfRule type="duplicateValues" dxfId="1950" priority="1567" stopIfTrue="1"/>
    <cfRule type="duplicateValues" dxfId="1949" priority="1566" stopIfTrue="1"/>
    <cfRule type="duplicateValues" dxfId="1948" priority="1565" stopIfTrue="1"/>
    <cfRule type="duplicateValues" dxfId="1947" priority="1564" stopIfTrue="1"/>
    <cfRule type="duplicateValues" dxfId="1946" priority="1563" stopIfTrue="1"/>
    <cfRule type="duplicateValues" dxfId="1945" priority="1562" stopIfTrue="1"/>
    <cfRule type="duplicateValues" dxfId="1944" priority="1557" stopIfTrue="1"/>
  </conditionalFormatting>
  <conditionalFormatting sqref="D27">
    <cfRule type="duplicateValues" dxfId="1943" priority="1541" stopIfTrue="1"/>
    <cfRule type="duplicateValues" dxfId="1942" priority="1540" stopIfTrue="1"/>
    <cfRule type="duplicateValues" dxfId="1941" priority="1539" stopIfTrue="1"/>
    <cfRule type="duplicateValues" dxfId="1940" priority="1538" stopIfTrue="1"/>
    <cfRule type="duplicateValues" dxfId="1939" priority="1537" stopIfTrue="1"/>
    <cfRule type="duplicateValues" dxfId="1938" priority="1536" stopIfTrue="1"/>
    <cfRule type="duplicateValues" dxfId="1937" priority="1535" stopIfTrue="1"/>
    <cfRule type="duplicateValues" dxfId="1936" priority="1534" stopIfTrue="1"/>
    <cfRule type="duplicateValues" dxfId="1935" priority="1533" stopIfTrue="1"/>
    <cfRule type="duplicateValues" dxfId="1934" priority="1532" stopIfTrue="1"/>
    <cfRule type="duplicateValues" dxfId="1933" priority="1543" stopIfTrue="1"/>
    <cfRule type="duplicateValues" dxfId="1932" priority="1551" stopIfTrue="1"/>
    <cfRule type="duplicateValues" dxfId="1931" priority="1550" stopIfTrue="1"/>
    <cfRule type="duplicateValues" dxfId="1930" priority="1549" stopIfTrue="1"/>
    <cfRule type="duplicateValues" dxfId="1929" priority="1548" stopIfTrue="1"/>
    <cfRule type="duplicateValues" dxfId="1928" priority="1547" stopIfTrue="1"/>
    <cfRule type="duplicateValues" dxfId="1927" priority="1546" stopIfTrue="1"/>
    <cfRule type="duplicateValues" dxfId="1926" priority="1545" stopIfTrue="1"/>
    <cfRule type="duplicateValues" dxfId="1925" priority="1544" stopIfTrue="1"/>
    <cfRule type="duplicateValues" dxfId="1924" priority="1542" stopIfTrue="1"/>
  </conditionalFormatting>
  <conditionalFormatting sqref="D28">
    <cfRule type="duplicateValues" dxfId="1923" priority="1525" stopIfTrue="1"/>
    <cfRule type="duplicateValues" dxfId="1922" priority="1524" stopIfTrue="1"/>
    <cfRule type="duplicateValues" dxfId="1921" priority="1523" stopIfTrue="1"/>
    <cfRule type="duplicateValues" dxfId="1920" priority="1522" stopIfTrue="1"/>
    <cfRule type="duplicateValues" dxfId="1919" priority="1531" stopIfTrue="1"/>
    <cfRule type="duplicateValues" dxfId="1918" priority="1530" stopIfTrue="1"/>
    <cfRule type="duplicateValues" dxfId="1917" priority="1529" stopIfTrue="1"/>
    <cfRule type="duplicateValues" dxfId="1916" priority="1528" stopIfTrue="1"/>
    <cfRule type="duplicateValues" dxfId="1915" priority="1526" stopIfTrue="1"/>
    <cfRule type="duplicateValues" dxfId="1914" priority="1527" stopIfTrue="1"/>
  </conditionalFormatting>
  <conditionalFormatting sqref="D29">
    <cfRule type="duplicateValues" dxfId="1913" priority="1521" stopIfTrue="1"/>
    <cfRule type="duplicateValues" dxfId="1912" priority="1520" stopIfTrue="1"/>
    <cfRule type="duplicateValues" dxfId="1911" priority="1519" stopIfTrue="1"/>
    <cfRule type="duplicateValues" dxfId="1910" priority="1518" stopIfTrue="1"/>
    <cfRule type="duplicateValues" dxfId="1909" priority="1517" stopIfTrue="1"/>
    <cfRule type="duplicateValues" dxfId="1908" priority="1516" stopIfTrue="1"/>
    <cfRule type="duplicateValues" dxfId="1907" priority="1515" stopIfTrue="1"/>
    <cfRule type="duplicateValues" dxfId="1906" priority="1514" stopIfTrue="1"/>
    <cfRule type="duplicateValues" dxfId="1905" priority="1513" stopIfTrue="1"/>
    <cfRule type="duplicateValues" dxfId="1904" priority="1511" stopIfTrue="1"/>
    <cfRule type="duplicateValues" dxfId="1903" priority="1510" stopIfTrue="1"/>
    <cfRule type="duplicateValues" dxfId="1902" priority="1509" stopIfTrue="1"/>
    <cfRule type="duplicateValues" dxfId="1901" priority="1508" stopIfTrue="1"/>
    <cfRule type="duplicateValues" dxfId="1900" priority="1507" stopIfTrue="1"/>
    <cfRule type="duplicateValues" dxfId="1899" priority="1506" stopIfTrue="1"/>
    <cfRule type="duplicateValues" dxfId="1898" priority="1505" stopIfTrue="1"/>
    <cfRule type="duplicateValues" dxfId="1897" priority="1504" stopIfTrue="1"/>
    <cfRule type="duplicateValues" dxfId="1896" priority="1503" stopIfTrue="1"/>
    <cfRule type="duplicateValues" dxfId="1895" priority="1502" stopIfTrue="1"/>
    <cfRule type="duplicateValues" dxfId="1894" priority="1501" stopIfTrue="1"/>
    <cfRule type="duplicateValues" dxfId="1893" priority="1500" stopIfTrue="1"/>
    <cfRule type="duplicateValues" dxfId="1892" priority="1499" stopIfTrue="1"/>
    <cfRule type="duplicateValues" dxfId="1891" priority="1498" stopIfTrue="1"/>
    <cfRule type="duplicateValues" dxfId="1890" priority="1512" stopIfTrue="1"/>
  </conditionalFormatting>
  <conditionalFormatting sqref="D30:D31">
    <cfRule type="duplicateValues" dxfId="1889" priority="1497" stopIfTrue="1"/>
    <cfRule type="duplicateValues" dxfId="1888" priority="1496" stopIfTrue="1"/>
    <cfRule type="duplicateValues" dxfId="1887" priority="1495" stopIfTrue="1"/>
    <cfRule type="duplicateValues" dxfId="1886" priority="1484" stopIfTrue="1"/>
    <cfRule type="duplicateValues" dxfId="1885" priority="1483" stopIfTrue="1"/>
    <cfRule type="duplicateValues" dxfId="1884" priority="1482" stopIfTrue="1"/>
    <cfRule type="duplicateValues" dxfId="1883" priority="1481" stopIfTrue="1"/>
    <cfRule type="duplicateValues" dxfId="1882" priority="1480" stopIfTrue="1"/>
    <cfRule type="duplicateValues" dxfId="1881" priority="1479" stopIfTrue="1"/>
    <cfRule type="duplicateValues" dxfId="1880" priority="1478" stopIfTrue="1"/>
    <cfRule type="duplicateValues" dxfId="1879" priority="1477" stopIfTrue="1"/>
    <cfRule type="duplicateValues" dxfId="1878" priority="1476" stopIfTrue="1"/>
    <cfRule type="duplicateValues" dxfId="1877" priority="1475" stopIfTrue="1"/>
    <cfRule type="duplicateValues" dxfId="1876" priority="1474" stopIfTrue="1"/>
    <cfRule type="duplicateValues" dxfId="1875" priority="1473" stopIfTrue="1"/>
    <cfRule type="duplicateValues" dxfId="1874" priority="1472" stopIfTrue="1"/>
    <cfRule type="duplicateValues" dxfId="1873" priority="1471" stopIfTrue="1"/>
    <cfRule type="duplicateValues" dxfId="1872" priority="1470" stopIfTrue="1"/>
    <cfRule type="duplicateValues" dxfId="1871" priority="1469" stopIfTrue="1"/>
    <cfRule type="duplicateValues" dxfId="1870" priority="1486" stopIfTrue="1"/>
    <cfRule type="duplicateValues" dxfId="1869" priority="1467" stopIfTrue="1"/>
    <cfRule type="duplicateValues" dxfId="1868" priority="1466" stopIfTrue="1"/>
    <cfRule type="duplicateValues" dxfId="1867" priority="1465" stopIfTrue="1"/>
    <cfRule type="duplicateValues" dxfId="1866" priority="1464" stopIfTrue="1"/>
    <cfRule type="duplicateValues" dxfId="1865" priority="1463" stopIfTrue="1"/>
    <cfRule type="duplicateValues" dxfId="1864" priority="1462" stopIfTrue="1"/>
    <cfRule type="duplicateValues" dxfId="1863" priority="1461" stopIfTrue="1"/>
    <cfRule type="duplicateValues" dxfId="1862" priority="1460" stopIfTrue="1"/>
    <cfRule type="duplicateValues" dxfId="1861" priority="1485" stopIfTrue="1"/>
    <cfRule type="duplicateValues" dxfId="1860" priority="1487" stopIfTrue="1"/>
    <cfRule type="duplicateValues" dxfId="1859" priority="1488" stopIfTrue="1"/>
    <cfRule type="duplicateValues" dxfId="1858" priority="1489" stopIfTrue="1"/>
    <cfRule type="duplicateValues" dxfId="1857" priority="1490" stopIfTrue="1"/>
    <cfRule type="duplicateValues" dxfId="1856" priority="1491" stopIfTrue="1"/>
    <cfRule type="duplicateValues" dxfId="1855" priority="1492" stopIfTrue="1"/>
    <cfRule type="duplicateValues" dxfId="1854" priority="1493" stopIfTrue="1"/>
    <cfRule type="duplicateValues" dxfId="1853" priority="1494" stopIfTrue="1"/>
    <cfRule type="duplicateValues" dxfId="1852" priority="1468" stopIfTrue="1"/>
  </conditionalFormatting>
  <conditionalFormatting sqref="D45">
    <cfRule type="duplicateValues" dxfId="1851" priority="1459" stopIfTrue="1"/>
    <cfRule type="duplicateValues" dxfId="1850" priority="1458" stopIfTrue="1"/>
  </conditionalFormatting>
  <conditionalFormatting sqref="D46">
    <cfRule type="duplicateValues" dxfId="1849" priority="1456" stopIfTrue="1"/>
    <cfRule type="duplicateValues" dxfId="1848" priority="1457" stopIfTrue="1"/>
  </conditionalFormatting>
  <conditionalFormatting sqref="D47">
    <cfRule type="duplicateValues" dxfId="1847" priority="1454" stopIfTrue="1"/>
    <cfRule type="duplicateValues" dxfId="1846" priority="1455" stopIfTrue="1"/>
  </conditionalFormatting>
  <conditionalFormatting sqref="D48">
    <cfRule type="duplicateValues" dxfId="1845" priority="1447" stopIfTrue="1"/>
    <cfRule type="duplicateValues" dxfId="1844" priority="1446" stopIfTrue="1"/>
    <cfRule type="duplicateValues" dxfId="1843" priority="1452" stopIfTrue="1"/>
    <cfRule type="duplicateValues" dxfId="1842" priority="1453" stopIfTrue="1"/>
  </conditionalFormatting>
  <conditionalFormatting sqref="D49">
    <cfRule type="duplicateValues" dxfId="1841" priority="1445" stopIfTrue="1"/>
    <cfRule type="duplicateValues" dxfId="1840" priority="1444" stopIfTrue="1"/>
    <cfRule type="duplicateValues" dxfId="1839" priority="1443" stopIfTrue="1"/>
    <cfRule type="duplicateValues" dxfId="1838" priority="1442" stopIfTrue="1"/>
    <cfRule type="duplicateValues" dxfId="1837" priority="1451" stopIfTrue="1"/>
    <cfRule type="duplicateValues" dxfId="1836" priority="1450" stopIfTrue="1"/>
  </conditionalFormatting>
  <conditionalFormatting sqref="D50">
    <cfRule type="duplicateValues" dxfId="1835" priority="1439" stopIfTrue="1"/>
    <cfRule type="duplicateValues" dxfId="1834" priority="1438" stopIfTrue="1"/>
    <cfRule type="duplicateValues" dxfId="1833" priority="1437" stopIfTrue="1"/>
    <cfRule type="duplicateValues" dxfId="1832" priority="1436" stopIfTrue="1"/>
    <cfRule type="duplicateValues" dxfId="1831" priority="1448" stopIfTrue="1"/>
    <cfRule type="duplicateValues" dxfId="1830" priority="1441" stopIfTrue="1"/>
    <cfRule type="duplicateValues" dxfId="1829" priority="1440" stopIfTrue="1"/>
    <cfRule type="duplicateValues" dxfId="1828" priority="1449" stopIfTrue="1"/>
  </conditionalFormatting>
  <conditionalFormatting sqref="D51">
    <cfRule type="duplicateValues" dxfId="1827" priority="1430" stopIfTrue="1"/>
    <cfRule type="duplicateValues" dxfId="1826" priority="1431" stopIfTrue="1"/>
    <cfRule type="expression" dxfId="1825" priority="1432" stopIfTrue="1">
      <formula>IF(#REF!="TEN",TRUE,FALSE)</formula>
    </cfRule>
    <cfRule type="duplicateValues" dxfId="1824" priority="1434" stopIfTrue="1"/>
    <cfRule type="duplicateValues" dxfId="1823" priority="1435" stopIfTrue="1"/>
  </conditionalFormatting>
  <conditionalFormatting sqref="D52">
    <cfRule type="duplicateValues" dxfId="1822" priority="1429" stopIfTrue="1"/>
    <cfRule type="duplicateValues" dxfId="1821" priority="1428" stopIfTrue="1"/>
  </conditionalFormatting>
  <conditionalFormatting sqref="D53">
    <cfRule type="duplicateValues" dxfId="1820" priority="1427" stopIfTrue="1"/>
    <cfRule type="duplicateValues" dxfId="1819" priority="1426" stopIfTrue="1"/>
  </conditionalFormatting>
  <conditionalFormatting sqref="D54">
    <cfRule type="duplicateValues" dxfId="1818" priority="1424" stopIfTrue="1"/>
    <cfRule type="duplicateValues" dxfId="1817" priority="1425" stopIfTrue="1"/>
  </conditionalFormatting>
  <conditionalFormatting sqref="D55">
    <cfRule type="duplicateValues" dxfId="1816" priority="1423" stopIfTrue="1"/>
    <cfRule type="duplicateValues" dxfId="1815" priority="1422" stopIfTrue="1"/>
    <cfRule type="duplicateValues" dxfId="1814" priority="1412" stopIfTrue="1"/>
    <cfRule type="duplicateValues" dxfId="1813" priority="1411" stopIfTrue="1"/>
  </conditionalFormatting>
  <conditionalFormatting sqref="D56">
    <cfRule type="duplicateValues" dxfId="1812" priority="1418" stopIfTrue="1"/>
    <cfRule type="expression" dxfId="1811" priority="1415" stopIfTrue="1">
      <formula>IF(#REF!="TEN",TRUE,FALSE)</formula>
    </cfRule>
    <cfRule type="duplicateValues" dxfId="1810" priority="1414" stopIfTrue="1"/>
    <cfRule type="duplicateValues" dxfId="1809" priority="1413" stopIfTrue="1"/>
    <cfRule type="duplicateValues" dxfId="1808" priority="1407" stopIfTrue="1"/>
    <cfRule type="expression" dxfId="1807" priority="1421" stopIfTrue="1">
      <formula>IF(#REF!="TEN",TRUE,FALSE)</formula>
    </cfRule>
    <cfRule type="duplicateValues" dxfId="1806" priority="1420" stopIfTrue="1"/>
    <cfRule type="duplicateValues" dxfId="1805" priority="1419" stopIfTrue="1"/>
    <cfRule type="duplicateValues" dxfId="1804" priority="1409" stopIfTrue="1"/>
    <cfRule type="duplicateValues" dxfId="1803" priority="1408" stopIfTrue="1"/>
    <cfRule type="duplicateValues" dxfId="1802" priority="1410" stopIfTrue="1"/>
  </conditionalFormatting>
  <conditionalFormatting sqref="D57">
    <cfRule type="duplicateValues" dxfId="1801" priority="1406" stopIfTrue="1"/>
    <cfRule type="duplicateValues" dxfId="1800" priority="1405" stopIfTrue="1"/>
  </conditionalFormatting>
  <conditionalFormatting sqref="D58">
    <cfRule type="duplicateValues" dxfId="1799" priority="1404" stopIfTrue="1"/>
    <cfRule type="duplicateValues" dxfId="1798" priority="1403" stopIfTrue="1"/>
    <cfRule type="duplicateValues" dxfId="1797" priority="1402" stopIfTrue="1"/>
    <cfRule type="expression" dxfId="1796" priority="1400" stopIfTrue="1">
      <formula>IF(#REF!="TEN",TRUE,FALSE)</formula>
    </cfRule>
    <cfRule type="duplicateValues" dxfId="1795" priority="1399" stopIfTrue="1"/>
    <cfRule type="duplicateValues" dxfId="1794" priority="1398" stopIfTrue="1"/>
    <cfRule type="duplicateValues" dxfId="1793" priority="1397" stopIfTrue="1"/>
    <cfRule type="expression" dxfId="1792" priority="1395" stopIfTrue="1">
      <formula>IF(#REF!="TEN",TRUE,FALSE)</formula>
    </cfRule>
    <cfRule type="duplicateValues" dxfId="1791" priority="1394" stopIfTrue="1"/>
    <cfRule type="duplicateValues" dxfId="1790" priority="1393" stopIfTrue="1"/>
  </conditionalFormatting>
  <conditionalFormatting sqref="D59">
    <cfRule type="duplicateValues" dxfId="1789" priority="1392" stopIfTrue="1"/>
    <cfRule type="duplicateValues" dxfId="1788" priority="1391" stopIfTrue="1"/>
  </conditionalFormatting>
  <conditionalFormatting sqref="D60">
    <cfRule type="duplicateValues" dxfId="1787" priority="1390" stopIfTrue="1"/>
    <cfRule type="duplicateValues" dxfId="1786" priority="1389" stopIfTrue="1"/>
  </conditionalFormatting>
  <conditionalFormatting sqref="D61">
    <cfRule type="duplicateValues" dxfId="1785" priority="1388" stopIfTrue="1"/>
    <cfRule type="duplicateValues" dxfId="1784" priority="1387" stopIfTrue="1"/>
  </conditionalFormatting>
  <conditionalFormatting sqref="D61:D62">
    <cfRule type="duplicateValues" dxfId="1783" priority="1386" stopIfTrue="1"/>
    <cfRule type="duplicateValues" dxfId="1782" priority="1385" stopIfTrue="1"/>
  </conditionalFormatting>
  <conditionalFormatting sqref="D63">
    <cfRule type="duplicateValues" dxfId="1781" priority="1384" stopIfTrue="1"/>
    <cfRule type="duplicateValues" dxfId="1780" priority="1383" stopIfTrue="1"/>
  </conditionalFormatting>
  <conditionalFormatting sqref="D64">
    <cfRule type="duplicateValues" dxfId="1779" priority="1378" stopIfTrue="1"/>
    <cfRule type="duplicateValues" dxfId="1778" priority="1377" stopIfTrue="1"/>
    <cfRule type="duplicateValues" dxfId="1777" priority="1376" stopIfTrue="1"/>
    <cfRule type="duplicateValues" dxfId="1776" priority="1375" stopIfTrue="1"/>
    <cfRule type="duplicateValues" dxfId="1775" priority="1374" stopIfTrue="1"/>
    <cfRule type="duplicateValues" dxfId="1774" priority="1381" stopIfTrue="1"/>
    <cfRule type="duplicateValues" dxfId="1773" priority="1382" stopIfTrue="1"/>
    <cfRule type="duplicateValues" dxfId="1772" priority="1380" stopIfTrue="1"/>
    <cfRule type="duplicateValues" dxfId="1771" priority="1379" stopIfTrue="1"/>
  </conditionalFormatting>
  <conditionalFormatting sqref="D65">
    <cfRule type="duplicateValues" dxfId="1770" priority="1373" stopIfTrue="1"/>
    <cfRule type="duplicateValues" dxfId="1769" priority="1372" stopIfTrue="1"/>
    <cfRule type="duplicateValues" dxfId="1768" priority="1371" stopIfTrue="1"/>
    <cfRule type="duplicateValues" dxfId="1767" priority="1370" stopIfTrue="1"/>
    <cfRule type="duplicateValues" dxfId="1766" priority="1369" stopIfTrue="1"/>
    <cfRule type="duplicateValues" dxfId="1765" priority="1368" stopIfTrue="1"/>
    <cfRule type="duplicateValues" dxfId="1764" priority="1367" stopIfTrue="1"/>
    <cfRule type="duplicateValues" dxfId="1763" priority="1366" stopIfTrue="1"/>
    <cfRule type="duplicateValues" dxfId="1762" priority="1365" stopIfTrue="1"/>
    <cfRule type="duplicateValues" dxfId="1761" priority="1364" stopIfTrue="1"/>
    <cfRule type="duplicateValues" dxfId="1760" priority="1363" stopIfTrue="1"/>
    <cfRule type="duplicateValues" dxfId="1759" priority="1362" stopIfTrue="1"/>
    <cfRule type="duplicateValues" dxfId="1758" priority="1361" stopIfTrue="1"/>
    <cfRule type="duplicateValues" dxfId="1757" priority="1360" stopIfTrue="1"/>
    <cfRule type="duplicateValues" dxfId="1756" priority="1359" stopIfTrue="1"/>
    <cfRule type="duplicateValues" dxfId="1755" priority="1358" stopIfTrue="1"/>
    <cfRule type="duplicateValues" dxfId="1754" priority="1357" stopIfTrue="1"/>
  </conditionalFormatting>
  <conditionalFormatting sqref="D67:D271">
    <cfRule type="duplicateValues" dxfId="1753" priority="49"/>
  </conditionalFormatting>
  <conditionalFormatting sqref="D70">
    <cfRule type="duplicateValues" dxfId="1752" priority="1356" stopIfTrue="1"/>
    <cfRule type="duplicateValues" dxfId="1751" priority="1349" stopIfTrue="1"/>
    <cfRule type="duplicateValues" dxfId="1750" priority="1353" stopIfTrue="1"/>
    <cfRule type="duplicateValues" dxfId="1749" priority="1354" stopIfTrue="1"/>
    <cfRule type="duplicateValues" dxfId="1748" priority="1355" stopIfTrue="1"/>
    <cfRule type="duplicateValues" dxfId="1747" priority="1352" stopIfTrue="1"/>
    <cfRule type="duplicateValues" dxfId="1746" priority="1350" stopIfTrue="1"/>
    <cfRule type="duplicateValues" dxfId="1745" priority="1351" stopIfTrue="1"/>
    <cfRule type="duplicateValues" dxfId="1744" priority="1348" stopIfTrue="1"/>
  </conditionalFormatting>
  <conditionalFormatting sqref="D71">
    <cfRule type="duplicateValues" dxfId="1743" priority="1347" stopIfTrue="1"/>
  </conditionalFormatting>
  <conditionalFormatting sqref="D72">
    <cfRule type="duplicateValues" dxfId="1742" priority="1341" stopIfTrue="1"/>
  </conditionalFormatting>
  <conditionalFormatting sqref="D73">
    <cfRule type="duplicateValues" dxfId="1741" priority="1339" stopIfTrue="1"/>
  </conditionalFormatting>
  <conditionalFormatting sqref="D74">
    <cfRule type="duplicateValues" dxfId="1740" priority="1304" stopIfTrue="1"/>
    <cfRule type="duplicateValues" dxfId="1739" priority="1303" stopIfTrue="1"/>
    <cfRule type="duplicateValues" dxfId="1738" priority="1302" stopIfTrue="1"/>
    <cfRule type="duplicateValues" dxfId="1737" priority="1301" stopIfTrue="1"/>
  </conditionalFormatting>
  <conditionalFormatting sqref="D75">
    <cfRule type="duplicateValues" dxfId="1736" priority="1256" stopIfTrue="1"/>
    <cfRule type="duplicateValues" dxfId="1735" priority="1255" stopIfTrue="1"/>
    <cfRule type="duplicateValues" dxfId="1734" priority="1253" stopIfTrue="1"/>
    <cfRule type="duplicateValues" dxfId="1733" priority="1252" stopIfTrue="1"/>
    <cfRule type="duplicateValues" dxfId="1732" priority="1251" stopIfTrue="1"/>
    <cfRule type="duplicateValues" dxfId="1731" priority="1262" stopIfTrue="1"/>
    <cfRule type="duplicateValues" dxfId="1730" priority="1261" stopIfTrue="1"/>
    <cfRule type="duplicateValues" dxfId="1729" priority="1260" stopIfTrue="1"/>
    <cfRule type="duplicateValues" dxfId="1728" priority="1264" stopIfTrue="1"/>
    <cfRule type="duplicateValues" dxfId="1727" priority="1259" stopIfTrue="1"/>
    <cfRule type="duplicateValues" dxfId="1726" priority="1258" stopIfTrue="1"/>
    <cfRule type="duplicateValues" dxfId="1725" priority="1263" stopIfTrue="1"/>
    <cfRule type="duplicateValues" dxfId="1724" priority="1257" stopIfTrue="1"/>
  </conditionalFormatting>
  <conditionalFormatting sqref="D76">
    <cfRule type="duplicateValues" dxfId="1723" priority="1203" stopIfTrue="1"/>
    <cfRule type="duplicateValues" dxfId="1722" priority="1202" stopIfTrue="1"/>
    <cfRule type="duplicateValues" dxfId="1721" priority="1201" stopIfTrue="1"/>
    <cfRule type="duplicateValues" dxfId="1720" priority="1198" stopIfTrue="1"/>
    <cfRule type="duplicateValues" dxfId="1719" priority="1197" stopIfTrue="1"/>
    <cfRule type="duplicateValues" dxfId="1718" priority="1196" stopIfTrue="1"/>
    <cfRule type="duplicateValues" dxfId="1717" priority="1195" stopIfTrue="1"/>
    <cfRule type="duplicateValues" dxfId="1716" priority="1194" stopIfTrue="1"/>
    <cfRule type="duplicateValues" dxfId="1715" priority="1193" stopIfTrue="1"/>
    <cfRule type="duplicateValues" dxfId="1714" priority="1192" stopIfTrue="1"/>
    <cfRule type="duplicateValues" dxfId="1713" priority="1191" stopIfTrue="1"/>
    <cfRule type="duplicateValues" dxfId="1712" priority="1188" stopIfTrue="1"/>
    <cfRule type="duplicateValues" dxfId="1711" priority="1187" stopIfTrue="1"/>
    <cfRule type="duplicateValues" dxfId="1710" priority="1186" stopIfTrue="1"/>
    <cfRule type="duplicateValues" dxfId="1709" priority="1199" stopIfTrue="1"/>
    <cfRule type="duplicateValues" dxfId="1708" priority="1213" stopIfTrue="1"/>
    <cfRule type="duplicateValues" dxfId="1707" priority="1212" stopIfTrue="1"/>
    <cfRule type="duplicateValues" dxfId="1706" priority="1211" stopIfTrue="1"/>
    <cfRule type="duplicateValues" dxfId="1705" priority="1210" stopIfTrue="1"/>
    <cfRule type="duplicateValues" dxfId="1704" priority="1209" stopIfTrue="1"/>
    <cfRule type="duplicateValues" dxfId="1703" priority="1208" stopIfTrue="1"/>
    <cfRule type="duplicateValues" dxfId="1702" priority="1207" stopIfTrue="1"/>
    <cfRule type="duplicateValues" dxfId="1701" priority="1206" stopIfTrue="1"/>
    <cfRule type="duplicateValues" dxfId="1700" priority="1205" stopIfTrue="1"/>
    <cfRule type="duplicateValues" dxfId="1699" priority="1204" stopIfTrue="1"/>
  </conditionalFormatting>
  <conditionalFormatting sqref="D77">
    <cfRule type="duplicateValues" dxfId="1698" priority="1069" stopIfTrue="1"/>
    <cfRule type="duplicateValues" dxfId="1697" priority="1068" stopIfTrue="1"/>
    <cfRule type="duplicateValues" dxfId="1696" priority="1067" stopIfTrue="1"/>
    <cfRule type="duplicateValues" dxfId="1695" priority="1064" stopIfTrue="1"/>
    <cfRule type="duplicateValues" dxfId="1694" priority="1063" stopIfTrue="1"/>
    <cfRule type="duplicateValues" dxfId="1693" priority="1062" stopIfTrue="1"/>
    <cfRule type="duplicateValues" dxfId="1692" priority="1061" stopIfTrue="1"/>
    <cfRule type="duplicateValues" dxfId="1691" priority="1060" stopIfTrue="1"/>
    <cfRule type="duplicateValues" dxfId="1690" priority="1059" stopIfTrue="1"/>
    <cfRule type="duplicateValues" dxfId="1689" priority="1058" stopIfTrue="1"/>
    <cfRule type="duplicateValues" dxfId="1688" priority="1057" stopIfTrue="1"/>
    <cfRule type="duplicateValues" dxfId="1687" priority="1056" stopIfTrue="1"/>
    <cfRule type="duplicateValues" dxfId="1686" priority="1053" stopIfTrue="1"/>
    <cfRule type="duplicateValues" dxfId="1685" priority="1052" stopIfTrue="1"/>
    <cfRule type="duplicateValues" dxfId="1684" priority="1051" stopIfTrue="1"/>
    <cfRule type="duplicateValues" dxfId="1683" priority="1148" stopIfTrue="1"/>
    <cfRule type="duplicateValues" dxfId="1682" priority="1075" stopIfTrue="1"/>
    <cfRule type="duplicateValues" dxfId="1681" priority="1078" stopIfTrue="1"/>
    <cfRule type="duplicateValues" dxfId="1680" priority="1077" stopIfTrue="1"/>
    <cfRule type="duplicateValues" dxfId="1679" priority="1076" stopIfTrue="1"/>
    <cfRule type="duplicateValues" dxfId="1678" priority="1074" stopIfTrue="1"/>
    <cfRule type="duplicateValues" dxfId="1677" priority="1073" stopIfTrue="1"/>
    <cfRule type="duplicateValues" dxfId="1676" priority="1072" stopIfTrue="1"/>
    <cfRule type="duplicateValues" dxfId="1675" priority="1071" stopIfTrue="1"/>
    <cfRule type="duplicateValues" dxfId="1674" priority="1070" stopIfTrue="1"/>
  </conditionalFormatting>
  <conditionalFormatting sqref="D78">
    <cfRule type="duplicateValues" dxfId="1673" priority="964" stopIfTrue="1"/>
    <cfRule type="duplicateValues" dxfId="1672" priority="963" stopIfTrue="1"/>
    <cfRule type="duplicateValues" dxfId="1671" priority="960" stopIfTrue="1"/>
    <cfRule type="duplicateValues" dxfId="1670" priority="959" stopIfTrue="1"/>
    <cfRule type="duplicateValues" dxfId="1669" priority="958" stopIfTrue="1"/>
    <cfRule type="duplicateValues" dxfId="1668" priority="957" stopIfTrue="1"/>
    <cfRule type="duplicateValues" dxfId="1667" priority="956" stopIfTrue="1"/>
    <cfRule type="duplicateValues" dxfId="1666" priority="955" stopIfTrue="1"/>
    <cfRule type="duplicateValues" dxfId="1665" priority="954" stopIfTrue="1"/>
    <cfRule type="duplicateValues" dxfId="1664" priority="953" stopIfTrue="1"/>
    <cfRule type="duplicateValues" dxfId="1663" priority="952" stopIfTrue="1"/>
    <cfRule type="duplicateValues" dxfId="1662" priority="949" stopIfTrue="1"/>
    <cfRule type="duplicateValues" dxfId="1661" priority="973" stopIfTrue="1"/>
    <cfRule type="duplicateValues" dxfId="1660" priority="947" stopIfTrue="1"/>
    <cfRule type="duplicateValues" dxfId="1659" priority="1109" stopIfTrue="1"/>
    <cfRule type="duplicateValues" dxfId="1658" priority="972" stopIfTrue="1"/>
    <cfRule type="duplicateValues" dxfId="1657" priority="971" stopIfTrue="1"/>
    <cfRule type="duplicateValues" dxfId="1656" priority="970" stopIfTrue="1"/>
    <cfRule type="duplicateValues" dxfId="1655" priority="948" stopIfTrue="1"/>
    <cfRule type="duplicateValues" dxfId="1654" priority="969" stopIfTrue="1"/>
    <cfRule type="duplicateValues" dxfId="1653" priority="968" stopIfTrue="1"/>
    <cfRule type="duplicateValues" dxfId="1652" priority="967" stopIfTrue="1"/>
    <cfRule type="duplicateValues" dxfId="1651" priority="966" stopIfTrue="1"/>
    <cfRule type="duplicateValues" dxfId="1650" priority="965" stopIfTrue="1"/>
    <cfRule type="duplicateValues" dxfId="1649" priority="974" stopIfTrue="1"/>
  </conditionalFormatting>
  <conditionalFormatting sqref="D79">
    <cfRule type="duplicateValues" dxfId="1648" priority="835" stopIfTrue="1"/>
    <cfRule type="duplicateValues" dxfId="1647" priority="836" stopIfTrue="1"/>
    <cfRule type="duplicateValues" dxfId="1646" priority="837" stopIfTrue="1"/>
    <cfRule type="duplicateValues" dxfId="1645" priority="838" stopIfTrue="1"/>
    <cfRule type="duplicateValues" dxfId="1644" priority="839" stopIfTrue="1"/>
    <cfRule type="duplicateValues" dxfId="1643" priority="840" stopIfTrue="1"/>
    <cfRule type="duplicateValues" dxfId="1642" priority="841" stopIfTrue="1"/>
    <cfRule type="duplicateValues" dxfId="1641" priority="842" stopIfTrue="1"/>
    <cfRule type="duplicateValues" dxfId="1640" priority="843" stopIfTrue="1"/>
    <cfRule type="duplicateValues" dxfId="1639" priority="844" stopIfTrue="1"/>
    <cfRule type="duplicateValues" dxfId="1638" priority="1080" stopIfTrue="1"/>
    <cfRule type="duplicateValues" dxfId="1637" priority="1081" stopIfTrue="1"/>
    <cfRule type="duplicateValues" dxfId="1636" priority="1082" stopIfTrue="1"/>
    <cfRule type="duplicateValues" dxfId="1635" priority="1083" stopIfTrue="1"/>
    <cfRule type="duplicateValues" dxfId="1634" priority="822" stopIfTrue="1"/>
    <cfRule type="duplicateValues" dxfId="1633" priority="823" stopIfTrue="1"/>
    <cfRule type="duplicateValues" dxfId="1632" priority="824" stopIfTrue="1"/>
    <cfRule type="duplicateValues" dxfId="1631" priority="825" stopIfTrue="1"/>
    <cfRule type="duplicateValues" dxfId="1630" priority="826" stopIfTrue="1"/>
    <cfRule type="duplicateValues" dxfId="1629" priority="827" stopIfTrue="1"/>
    <cfRule type="duplicateValues" dxfId="1628" priority="828" stopIfTrue="1"/>
    <cfRule type="duplicateValues" dxfId="1627" priority="829" stopIfTrue="1"/>
    <cfRule type="duplicateValues" dxfId="1626" priority="830" stopIfTrue="1"/>
    <cfRule type="duplicateValues" dxfId="1625" priority="833" stopIfTrue="1"/>
    <cfRule type="duplicateValues" dxfId="1624" priority="834" stopIfTrue="1"/>
  </conditionalFormatting>
  <conditionalFormatting sqref="D80">
    <cfRule type="duplicateValues" dxfId="1623" priority="779" stopIfTrue="1"/>
  </conditionalFormatting>
  <conditionalFormatting sqref="D81">
    <cfRule type="duplicateValues" dxfId="1622" priority="743" stopIfTrue="1"/>
  </conditionalFormatting>
  <conditionalFormatting sqref="D82">
    <cfRule type="duplicateValues" dxfId="1621" priority="713" stopIfTrue="1"/>
  </conditionalFormatting>
  <conditionalFormatting sqref="D83">
    <cfRule type="duplicateValues" dxfId="1620" priority="688" stopIfTrue="1"/>
    <cfRule type="duplicateValues" dxfId="1619" priority="689" stopIfTrue="1"/>
    <cfRule type="duplicateValues" dxfId="1618" priority="690" stopIfTrue="1"/>
    <cfRule type="duplicateValues" dxfId="1617" priority="691" stopIfTrue="1"/>
    <cfRule type="duplicateValues" dxfId="1616" priority="692" stopIfTrue="1"/>
    <cfRule type="duplicateValues" dxfId="1615" priority="683" stopIfTrue="1"/>
    <cfRule type="duplicateValues" dxfId="1614" priority="684" stopIfTrue="1"/>
    <cfRule type="duplicateValues" dxfId="1613" priority="693" stopIfTrue="1"/>
    <cfRule type="duplicateValues" dxfId="1612" priority="685" stopIfTrue="1"/>
    <cfRule type="duplicateValues" dxfId="1611" priority="686" stopIfTrue="1"/>
    <cfRule type="duplicateValues" dxfId="1610" priority="687" stopIfTrue="1"/>
  </conditionalFormatting>
  <conditionalFormatting sqref="D84">
    <cfRule type="duplicateValues" dxfId="1609" priority="678" stopIfTrue="1"/>
    <cfRule type="duplicateValues" dxfId="1608" priority="677" stopIfTrue="1"/>
    <cfRule type="duplicateValues" dxfId="1607" priority="676" stopIfTrue="1"/>
    <cfRule type="duplicateValues" dxfId="1606" priority="675" stopIfTrue="1"/>
    <cfRule type="duplicateValues" dxfId="1605" priority="674" stopIfTrue="1"/>
    <cfRule type="duplicateValues" dxfId="1604" priority="673" stopIfTrue="1"/>
    <cfRule type="duplicateValues" dxfId="1603" priority="672" stopIfTrue="1"/>
    <cfRule type="duplicateValues" dxfId="1602" priority="671" stopIfTrue="1"/>
    <cfRule type="duplicateValues" dxfId="1601" priority="679" stopIfTrue="1"/>
    <cfRule type="duplicateValues" dxfId="1600" priority="681" stopIfTrue="1"/>
    <cfRule type="duplicateValues" dxfId="1599" priority="670" stopIfTrue="1"/>
  </conditionalFormatting>
  <conditionalFormatting sqref="D85">
    <cfRule type="duplicateValues" dxfId="1598" priority="667" stopIfTrue="1"/>
    <cfRule type="duplicateValues" dxfId="1597" priority="653" stopIfTrue="1"/>
    <cfRule type="duplicateValues" dxfId="1596" priority="648" stopIfTrue="1"/>
    <cfRule type="duplicateValues" dxfId="1595" priority="651" stopIfTrue="1"/>
    <cfRule type="duplicateValues" dxfId="1594" priority="647" stopIfTrue="1"/>
    <cfRule type="duplicateValues" dxfId="1593" priority="652" stopIfTrue="1"/>
    <cfRule type="duplicateValues" dxfId="1592" priority="645" stopIfTrue="1"/>
    <cfRule type="duplicateValues" dxfId="1591" priority="646" stopIfTrue="1"/>
    <cfRule type="duplicateValues" dxfId="1590" priority="654" stopIfTrue="1"/>
    <cfRule type="duplicateValues" dxfId="1589" priority="649" stopIfTrue="1"/>
    <cfRule type="duplicateValues" dxfId="1588" priority="650" stopIfTrue="1"/>
  </conditionalFormatting>
  <conditionalFormatting sqref="D86">
    <cfRule type="duplicateValues" dxfId="1587" priority="663" stopIfTrue="1"/>
    <cfRule type="duplicateValues" dxfId="1586" priority="662" stopIfTrue="1"/>
    <cfRule type="duplicateValues" dxfId="1585" priority="660" stopIfTrue="1"/>
    <cfRule type="duplicateValues" dxfId="1584" priority="659" stopIfTrue="1"/>
    <cfRule type="duplicateValues" dxfId="1583" priority="661" stopIfTrue="1"/>
    <cfRule type="duplicateValues" dxfId="1582" priority="634" stopIfTrue="1"/>
    <cfRule type="duplicateValues" dxfId="1581" priority="633" stopIfTrue="1"/>
    <cfRule type="duplicateValues" dxfId="1580" priority="632" stopIfTrue="1"/>
    <cfRule type="duplicateValues" dxfId="1579" priority="631" stopIfTrue="1"/>
    <cfRule type="duplicateValues" dxfId="1578" priority="630" stopIfTrue="1"/>
    <cfRule type="duplicateValues" dxfId="1577" priority="629" stopIfTrue="1"/>
    <cfRule type="duplicateValues" dxfId="1576" priority="635" stopIfTrue="1"/>
    <cfRule type="duplicateValues" dxfId="1575" priority="636" stopIfTrue="1"/>
    <cfRule type="duplicateValues" dxfId="1574" priority="658" stopIfTrue="1"/>
    <cfRule type="duplicateValues" dxfId="1573" priority="637" stopIfTrue="1"/>
    <cfRule type="duplicateValues" dxfId="1572" priority="638" stopIfTrue="1"/>
    <cfRule type="duplicateValues" dxfId="1571" priority="665" stopIfTrue="1"/>
    <cfRule type="duplicateValues" dxfId="1570" priority="664" stopIfTrue="1"/>
  </conditionalFormatting>
  <conditionalFormatting sqref="D87">
    <cfRule type="duplicateValues" dxfId="1569" priority="613" stopIfTrue="1"/>
    <cfRule type="duplicateValues" dxfId="1568" priority="612" stopIfTrue="1"/>
    <cfRule type="duplicateValues" dxfId="1567" priority="605" stopIfTrue="1"/>
    <cfRule type="duplicateValues" dxfId="1566" priority="604" stopIfTrue="1"/>
    <cfRule type="duplicateValues" dxfId="1565" priority="603" stopIfTrue="1"/>
    <cfRule type="duplicateValues" dxfId="1564" priority="602" stopIfTrue="1"/>
    <cfRule type="duplicateValues" dxfId="1563" priority="601" stopIfTrue="1"/>
    <cfRule type="duplicateValues" dxfId="1562" priority="597" stopIfTrue="1"/>
    <cfRule type="duplicateValues" dxfId="1561" priority="618" stopIfTrue="1"/>
    <cfRule type="duplicateValues" dxfId="1560" priority="617" stopIfTrue="1"/>
    <cfRule type="duplicateValues" dxfId="1559" priority="616" stopIfTrue="1"/>
    <cfRule type="duplicateValues" dxfId="1558" priority="598" stopIfTrue="1"/>
    <cfRule type="duplicateValues" dxfId="1557" priority="626" stopIfTrue="1"/>
    <cfRule type="duplicateValues" dxfId="1556" priority="599" stopIfTrue="1"/>
    <cfRule type="duplicateValues" dxfId="1555" priority="600" stopIfTrue="1"/>
    <cfRule type="duplicateValues" dxfId="1554" priority="615" stopIfTrue="1"/>
    <cfRule type="duplicateValues" dxfId="1553" priority="596" stopIfTrue="1"/>
    <cfRule type="duplicateValues" dxfId="1552" priority="614" stopIfTrue="1"/>
  </conditionalFormatting>
  <conditionalFormatting sqref="D88">
    <cfRule type="duplicateValues" dxfId="1551" priority="585" stopIfTrue="1"/>
    <cfRule type="duplicateValues" dxfId="1550" priority="578" stopIfTrue="1"/>
    <cfRule type="duplicateValues" dxfId="1549" priority="577" stopIfTrue="1"/>
    <cfRule type="duplicateValues" dxfId="1548" priority="576" stopIfTrue="1"/>
    <cfRule type="duplicateValues" dxfId="1547" priority="575" stopIfTrue="1"/>
    <cfRule type="duplicateValues" dxfId="1546" priority="574" stopIfTrue="1"/>
    <cfRule type="duplicateValues" dxfId="1545" priority="573" stopIfTrue="1"/>
    <cfRule type="duplicateValues" dxfId="1544" priority="572" stopIfTrue="1"/>
    <cfRule type="duplicateValues" dxfId="1543" priority="571" stopIfTrue="1"/>
    <cfRule type="duplicateValues" dxfId="1542" priority="570" stopIfTrue="1"/>
    <cfRule type="duplicateValues" dxfId="1541" priority="569" stopIfTrue="1"/>
    <cfRule type="duplicateValues" dxfId="1540" priority="624" stopIfTrue="1"/>
    <cfRule type="duplicateValues" dxfId="1539" priority="623" stopIfTrue="1"/>
    <cfRule type="duplicateValues" dxfId="1538" priority="622" stopIfTrue="1"/>
    <cfRule type="duplicateValues" dxfId="1537" priority="621" stopIfTrue="1"/>
    <cfRule type="duplicateValues" dxfId="1536" priority="620" stopIfTrue="1"/>
    <cfRule type="duplicateValues" dxfId="1535" priority="591" stopIfTrue="1"/>
    <cfRule type="duplicateValues" dxfId="1534" priority="590" stopIfTrue="1"/>
    <cfRule type="duplicateValues" dxfId="1533" priority="589" stopIfTrue="1"/>
    <cfRule type="duplicateValues" dxfId="1532" priority="588" stopIfTrue="1"/>
    <cfRule type="duplicateValues" dxfId="1531" priority="587" stopIfTrue="1"/>
    <cfRule type="duplicateValues" dxfId="1530" priority="586" stopIfTrue="1"/>
  </conditionalFormatting>
  <conditionalFormatting sqref="D89">
    <cfRule type="duplicateValues" dxfId="1529" priority="566" stopIfTrue="1"/>
  </conditionalFormatting>
  <conditionalFormatting sqref="D90">
    <cfRule type="duplicateValues" dxfId="1528" priority="543" stopIfTrue="1"/>
  </conditionalFormatting>
  <conditionalFormatting sqref="D91">
    <cfRule type="duplicateValues" dxfId="1527" priority="530" stopIfTrue="1"/>
  </conditionalFormatting>
  <conditionalFormatting sqref="D92">
    <cfRule type="duplicateValues" dxfId="1526" priority="527" stopIfTrue="1"/>
  </conditionalFormatting>
  <conditionalFormatting sqref="D94">
    <cfRule type="duplicateValues" dxfId="1525" priority="494" stopIfTrue="1"/>
    <cfRule type="duplicateValues" dxfId="1524" priority="493" stopIfTrue="1"/>
    <cfRule type="duplicateValues" dxfId="1523" priority="492" stopIfTrue="1"/>
    <cfRule type="duplicateValues" dxfId="1522" priority="491" stopIfTrue="1"/>
    <cfRule type="duplicateValues" dxfId="1521" priority="490" stopIfTrue="1"/>
    <cfRule type="duplicateValues" dxfId="1520" priority="489" stopIfTrue="1"/>
    <cfRule type="duplicateValues" dxfId="1519" priority="488" stopIfTrue="1"/>
    <cfRule type="duplicateValues" dxfId="1518" priority="487" stopIfTrue="1"/>
    <cfRule type="duplicateValues" dxfId="1517" priority="486" stopIfTrue="1"/>
    <cfRule type="duplicateValues" dxfId="1516" priority="485" stopIfTrue="1"/>
    <cfRule type="duplicateValues" dxfId="1515" priority="483" stopIfTrue="1"/>
    <cfRule type="duplicateValues" dxfId="1514" priority="482" stopIfTrue="1"/>
    <cfRule type="duplicateValues" dxfId="1513" priority="481" stopIfTrue="1"/>
    <cfRule type="duplicateValues" dxfId="1512" priority="480" stopIfTrue="1"/>
    <cfRule type="duplicateValues" dxfId="1511" priority="479" stopIfTrue="1"/>
    <cfRule type="duplicateValues" dxfId="1510" priority="478" stopIfTrue="1"/>
    <cfRule type="duplicateValues" dxfId="1509" priority="477" stopIfTrue="1"/>
    <cfRule type="duplicateValues" dxfId="1508" priority="475" stopIfTrue="1"/>
    <cfRule type="duplicateValues" dxfId="1507" priority="474" stopIfTrue="1"/>
    <cfRule type="duplicateValues" dxfId="1506" priority="473" stopIfTrue="1"/>
    <cfRule type="duplicateValues" dxfId="1505" priority="472" stopIfTrue="1"/>
    <cfRule type="duplicateValues" dxfId="1504" priority="471" stopIfTrue="1"/>
    <cfRule type="duplicateValues" dxfId="1503" priority="470" stopIfTrue="1"/>
    <cfRule type="duplicateValues" dxfId="1502" priority="469" stopIfTrue="1"/>
    <cfRule type="duplicateValues" dxfId="1501" priority="468" stopIfTrue="1"/>
    <cfRule type="duplicateValues" dxfId="1500" priority="467" stopIfTrue="1"/>
    <cfRule type="duplicateValues" dxfId="1499" priority="466" stopIfTrue="1"/>
    <cfRule type="duplicateValues" dxfId="1498" priority="484" stopIfTrue="1"/>
    <cfRule type="duplicateValues" dxfId="1497" priority="464" stopIfTrue="1"/>
    <cfRule type="duplicateValues" dxfId="1496" priority="463" stopIfTrue="1"/>
    <cfRule type="duplicateValues" dxfId="1495" priority="462" stopIfTrue="1"/>
    <cfRule type="duplicateValues" dxfId="1494" priority="476" stopIfTrue="1"/>
    <cfRule type="duplicateValues" dxfId="1493" priority="461" stopIfTrue="1"/>
    <cfRule type="duplicateValues" dxfId="1492" priority="460" stopIfTrue="1"/>
    <cfRule type="duplicateValues" dxfId="1491" priority="459" stopIfTrue="1"/>
    <cfRule type="duplicateValues" dxfId="1490" priority="497" stopIfTrue="1"/>
    <cfRule type="duplicateValues" dxfId="1489" priority="496" stopIfTrue="1"/>
    <cfRule type="duplicateValues" dxfId="1488" priority="495" stopIfTrue="1"/>
    <cfRule type="duplicateValues" dxfId="1487" priority="504" stopIfTrue="1"/>
    <cfRule type="duplicateValues" dxfId="1486" priority="503" stopIfTrue="1"/>
    <cfRule type="duplicateValues" dxfId="1485" priority="502" stopIfTrue="1"/>
    <cfRule type="duplicateValues" dxfId="1484" priority="501" stopIfTrue="1"/>
    <cfRule type="duplicateValues" dxfId="1483" priority="500" stopIfTrue="1"/>
    <cfRule type="duplicateValues" dxfId="1482" priority="499" stopIfTrue="1"/>
    <cfRule type="duplicateValues" dxfId="1481" priority="498" stopIfTrue="1"/>
    <cfRule type="duplicateValues" dxfId="1480" priority="465" stopIfTrue="1"/>
  </conditionalFormatting>
  <conditionalFormatting sqref="D95">
    <cfRule type="duplicateValues" dxfId="1479" priority="454" stopIfTrue="1"/>
    <cfRule type="duplicateValues" dxfId="1478" priority="453" stopIfTrue="1"/>
    <cfRule type="duplicateValues" dxfId="1477" priority="452" stopIfTrue="1"/>
    <cfRule type="duplicateValues" dxfId="1476" priority="458" stopIfTrue="1"/>
    <cfRule type="duplicateValues" dxfId="1475" priority="457" stopIfTrue="1"/>
    <cfRule type="duplicateValues" dxfId="1474" priority="456" stopIfTrue="1"/>
    <cfRule type="duplicateValues" dxfId="1473" priority="455" stopIfTrue="1"/>
  </conditionalFormatting>
  <conditionalFormatting sqref="D97">
    <cfRule type="duplicateValues" dxfId="1472" priority="449" stopIfTrue="1"/>
    <cfRule type="duplicateValues" dxfId="1471" priority="451" stopIfTrue="1"/>
    <cfRule type="duplicateValues" dxfId="1470" priority="450" stopIfTrue="1"/>
  </conditionalFormatting>
  <conditionalFormatting sqref="D98">
    <cfRule type="duplicateValues" dxfId="1469" priority="448" stopIfTrue="1"/>
    <cfRule type="duplicateValues" dxfId="1468" priority="447" stopIfTrue="1"/>
    <cfRule type="duplicateValues" dxfId="1467" priority="446" stopIfTrue="1"/>
  </conditionalFormatting>
  <conditionalFormatting sqref="D99">
    <cfRule type="duplicateValues" dxfId="1466" priority="445" stopIfTrue="1"/>
    <cfRule type="duplicateValues" dxfId="1465" priority="444" stopIfTrue="1"/>
    <cfRule type="duplicateValues" dxfId="1464" priority="443" stopIfTrue="1"/>
  </conditionalFormatting>
  <conditionalFormatting sqref="D100">
    <cfRule type="duplicateValues" dxfId="1463" priority="431" stopIfTrue="1"/>
    <cfRule type="duplicateValues" dxfId="1462" priority="430" stopIfTrue="1"/>
    <cfRule type="duplicateValues" dxfId="1461" priority="429" stopIfTrue="1"/>
    <cfRule type="duplicateValues" dxfId="1460" priority="428" stopIfTrue="1"/>
    <cfRule type="duplicateValues" dxfId="1459" priority="427" stopIfTrue="1"/>
    <cfRule type="duplicateValues" dxfId="1458" priority="426" stopIfTrue="1"/>
    <cfRule type="duplicateValues" dxfId="1457" priority="425" stopIfTrue="1"/>
    <cfRule type="duplicateValues" dxfId="1456" priority="424" stopIfTrue="1"/>
    <cfRule type="duplicateValues" dxfId="1455" priority="423" stopIfTrue="1"/>
    <cfRule type="duplicateValues" dxfId="1454" priority="422" stopIfTrue="1"/>
    <cfRule type="duplicateValues" dxfId="1453" priority="421" stopIfTrue="1"/>
    <cfRule type="duplicateValues" dxfId="1452" priority="420" stopIfTrue="1"/>
    <cfRule type="duplicateValues" dxfId="1451" priority="419" stopIfTrue="1"/>
    <cfRule type="duplicateValues" dxfId="1450" priority="418" stopIfTrue="1"/>
    <cfRule type="duplicateValues" dxfId="1449" priority="417" stopIfTrue="1"/>
    <cfRule type="duplicateValues" dxfId="1448" priority="416" stopIfTrue="1"/>
    <cfRule type="duplicateValues" dxfId="1447" priority="415" stopIfTrue="1"/>
    <cfRule type="duplicateValues" dxfId="1446" priority="414" stopIfTrue="1"/>
    <cfRule type="duplicateValues" dxfId="1445" priority="413" stopIfTrue="1"/>
    <cfRule type="duplicateValues" dxfId="1444" priority="412" stopIfTrue="1"/>
    <cfRule type="duplicateValues" dxfId="1443" priority="411" stopIfTrue="1"/>
    <cfRule type="duplicateValues" dxfId="1442" priority="410" stopIfTrue="1"/>
    <cfRule type="duplicateValues" dxfId="1441" priority="409" stopIfTrue="1"/>
    <cfRule type="duplicateValues" dxfId="1440" priority="408" stopIfTrue="1"/>
    <cfRule type="duplicateValues" dxfId="1439" priority="407" stopIfTrue="1"/>
    <cfRule type="duplicateValues" dxfId="1438" priority="406" stopIfTrue="1"/>
    <cfRule type="duplicateValues" dxfId="1437" priority="405" stopIfTrue="1"/>
    <cfRule type="duplicateValues" dxfId="1436" priority="404" stopIfTrue="1"/>
    <cfRule type="duplicateValues" dxfId="1435" priority="403" stopIfTrue="1"/>
    <cfRule type="duplicateValues" dxfId="1434" priority="402" stopIfTrue="1"/>
    <cfRule type="duplicateValues" dxfId="1433" priority="401" stopIfTrue="1"/>
    <cfRule type="duplicateValues" dxfId="1432" priority="400" stopIfTrue="1"/>
    <cfRule type="duplicateValues" dxfId="1431" priority="399" stopIfTrue="1"/>
    <cfRule type="duplicateValues" dxfId="1430" priority="398" stopIfTrue="1"/>
    <cfRule type="duplicateValues" dxfId="1429" priority="397" stopIfTrue="1"/>
    <cfRule type="duplicateValues" dxfId="1428" priority="396" stopIfTrue="1"/>
    <cfRule type="duplicateValues" dxfId="1427" priority="395" stopIfTrue="1"/>
    <cfRule type="duplicateValues" dxfId="1426" priority="394" stopIfTrue="1"/>
    <cfRule type="duplicateValues" dxfId="1425" priority="393" stopIfTrue="1"/>
    <cfRule type="duplicateValues" dxfId="1424" priority="392" stopIfTrue="1"/>
    <cfRule type="duplicateValues" dxfId="1423" priority="440" stopIfTrue="1"/>
    <cfRule type="duplicateValues" dxfId="1422" priority="390" stopIfTrue="1"/>
    <cfRule type="duplicateValues" dxfId="1421" priority="389" stopIfTrue="1"/>
    <cfRule type="duplicateValues" dxfId="1420" priority="439" stopIfTrue="1"/>
    <cfRule type="duplicateValues" dxfId="1419" priority="438" stopIfTrue="1"/>
    <cfRule type="duplicateValues" dxfId="1418" priority="391" stopIfTrue="1"/>
    <cfRule type="duplicateValues" dxfId="1417" priority="437" stopIfTrue="1"/>
    <cfRule type="duplicateValues" dxfId="1416" priority="436" stopIfTrue="1"/>
    <cfRule type="duplicateValues" dxfId="1415" priority="435" stopIfTrue="1"/>
    <cfRule type="duplicateValues" dxfId="1414" priority="434" stopIfTrue="1"/>
    <cfRule type="duplicateValues" dxfId="1413" priority="433" stopIfTrue="1"/>
    <cfRule type="duplicateValues" dxfId="1412" priority="432" stopIfTrue="1"/>
    <cfRule type="duplicateValues" dxfId="1411" priority="442" stopIfTrue="1"/>
    <cfRule type="duplicateValues" dxfId="1410" priority="441" stopIfTrue="1"/>
  </conditionalFormatting>
  <conditionalFormatting sqref="D101">
    <cfRule type="duplicateValues" dxfId="1409" priority="386" stopIfTrue="1"/>
    <cfRule type="duplicateValues" dxfId="1408" priority="388" stopIfTrue="1"/>
    <cfRule type="duplicateValues" dxfId="1407" priority="387" stopIfTrue="1"/>
  </conditionalFormatting>
  <conditionalFormatting sqref="D102">
    <cfRule type="duplicateValues" dxfId="1406" priority="374" stopIfTrue="1"/>
    <cfRule type="duplicateValues" dxfId="1405" priority="373" stopIfTrue="1"/>
    <cfRule type="duplicateValues" dxfId="1404" priority="372" stopIfTrue="1"/>
    <cfRule type="duplicateValues" dxfId="1403" priority="371" stopIfTrue="1"/>
    <cfRule type="duplicateValues" dxfId="1402" priority="370" stopIfTrue="1"/>
    <cfRule type="duplicateValues" dxfId="1401" priority="369" stopIfTrue="1"/>
    <cfRule type="duplicateValues" dxfId="1400" priority="368" stopIfTrue="1"/>
    <cfRule type="duplicateValues" dxfId="1399" priority="367" stopIfTrue="1"/>
    <cfRule type="duplicateValues" dxfId="1398" priority="366" stopIfTrue="1"/>
    <cfRule type="duplicateValues" dxfId="1397" priority="365" stopIfTrue="1"/>
    <cfRule type="duplicateValues" dxfId="1396" priority="364" stopIfTrue="1"/>
    <cfRule type="duplicateValues" dxfId="1395" priority="363" stopIfTrue="1"/>
    <cfRule type="duplicateValues" dxfId="1394" priority="362" stopIfTrue="1"/>
    <cfRule type="duplicateValues" dxfId="1393" priority="361" stopIfTrue="1"/>
    <cfRule type="duplicateValues" dxfId="1392" priority="360" stopIfTrue="1"/>
    <cfRule type="duplicateValues" dxfId="1391" priority="359" stopIfTrue="1"/>
    <cfRule type="duplicateValues" dxfId="1390" priority="358" stopIfTrue="1"/>
    <cfRule type="duplicateValues" dxfId="1389" priority="357" stopIfTrue="1"/>
    <cfRule type="duplicateValues" dxfId="1388" priority="356" stopIfTrue="1"/>
    <cfRule type="duplicateValues" dxfId="1387" priority="355" stopIfTrue="1"/>
    <cfRule type="duplicateValues" dxfId="1386" priority="354" stopIfTrue="1"/>
    <cfRule type="duplicateValues" dxfId="1385" priority="353" stopIfTrue="1"/>
    <cfRule type="duplicateValues" dxfId="1384" priority="352" stopIfTrue="1"/>
    <cfRule type="duplicateValues" dxfId="1383" priority="351" stopIfTrue="1"/>
    <cfRule type="duplicateValues" dxfId="1382" priority="350" stopIfTrue="1"/>
    <cfRule type="duplicateValues" dxfId="1381" priority="383" stopIfTrue="1"/>
    <cfRule type="duplicateValues" dxfId="1380" priority="348" stopIfTrue="1"/>
    <cfRule type="duplicateValues" dxfId="1379" priority="347" stopIfTrue="1"/>
    <cfRule type="duplicateValues" dxfId="1378" priority="346" stopIfTrue="1"/>
    <cfRule type="duplicateValues" dxfId="1377" priority="385" stopIfTrue="1"/>
    <cfRule type="duplicateValues" dxfId="1376" priority="344" stopIfTrue="1"/>
    <cfRule type="duplicateValues" dxfId="1375" priority="343" stopIfTrue="1"/>
    <cfRule type="duplicateValues" dxfId="1374" priority="342" stopIfTrue="1"/>
    <cfRule type="duplicateValues" dxfId="1373" priority="341" stopIfTrue="1"/>
    <cfRule type="duplicateValues" dxfId="1372" priority="340" stopIfTrue="1"/>
    <cfRule type="duplicateValues" dxfId="1371" priority="339" stopIfTrue="1"/>
    <cfRule type="duplicateValues" dxfId="1370" priority="338" stopIfTrue="1"/>
    <cfRule type="duplicateValues" dxfId="1369" priority="337" stopIfTrue="1"/>
    <cfRule type="duplicateValues" dxfId="1368" priority="336" stopIfTrue="1"/>
    <cfRule type="duplicateValues" dxfId="1367" priority="335" stopIfTrue="1"/>
    <cfRule type="duplicateValues" dxfId="1366" priority="345" stopIfTrue="1"/>
    <cfRule type="duplicateValues" dxfId="1365" priority="384" stopIfTrue="1"/>
    <cfRule type="duplicateValues" dxfId="1364" priority="382" stopIfTrue="1"/>
    <cfRule type="duplicateValues" dxfId="1363" priority="381" stopIfTrue="1"/>
    <cfRule type="duplicateValues" dxfId="1362" priority="380" stopIfTrue="1"/>
    <cfRule type="duplicateValues" dxfId="1361" priority="379" stopIfTrue="1"/>
    <cfRule type="duplicateValues" dxfId="1360" priority="378" stopIfTrue="1"/>
    <cfRule type="duplicateValues" dxfId="1359" priority="377" stopIfTrue="1"/>
    <cfRule type="duplicateValues" dxfId="1358" priority="376" stopIfTrue="1"/>
    <cfRule type="duplicateValues" dxfId="1357" priority="375" stopIfTrue="1"/>
    <cfRule type="duplicateValues" dxfId="1356" priority="349" stopIfTrue="1"/>
  </conditionalFormatting>
  <conditionalFormatting sqref="D103">
    <cfRule type="duplicateValues" dxfId="1355" priority="332" stopIfTrue="1"/>
    <cfRule type="duplicateValues" dxfId="1354" priority="334" stopIfTrue="1"/>
    <cfRule type="duplicateValues" dxfId="1353" priority="333" stopIfTrue="1"/>
  </conditionalFormatting>
  <conditionalFormatting sqref="D104">
    <cfRule type="duplicateValues" dxfId="1352" priority="331" stopIfTrue="1"/>
    <cfRule type="duplicateValues" dxfId="1351" priority="329" stopIfTrue="1"/>
    <cfRule type="duplicateValues" dxfId="1350" priority="330" stopIfTrue="1"/>
  </conditionalFormatting>
  <conditionalFormatting sqref="D105">
    <cfRule type="duplicateValues" dxfId="1349" priority="327" stopIfTrue="1"/>
    <cfRule type="duplicateValues" dxfId="1348" priority="326" stopIfTrue="1"/>
    <cfRule type="duplicateValues" dxfId="1347" priority="325" stopIfTrue="1"/>
  </conditionalFormatting>
  <conditionalFormatting sqref="D106">
    <cfRule type="duplicateValues" dxfId="1346" priority="310" stopIfTrue="1"/>
    <cfRule type="duplicateValues" dxfId="1345" priority="309" stopIfTrue="1"/>
    <cfRule type="duplicateValues" dxfId="1344" priority="308" stopIfTrue="1"/>
    <cfRule type="duplicateValues" dxfId="1343" priority="307" stopIfTrue="1"/>
    <cfRule type="duplicateValues" dxfId="1342" priority="306" stopIfTrue="1"/>
    <cfRule type="duplicateValues" dxfId="1341" priority="305" stopIfTrue="1"/>
    <cfRule type="duplicateValues" dxfId="1340" priority="304" stopIfTrue="1"/>
    <cfRule type="duplicateValues" dxfId="1339" priority="303" stopIfTrue="1"/>
    <cfRule type="duplicateValues" dxfId="1338" priority="302" stopIfTrue="1"/>
    <cfRule type="duplicateValues" dxfId="1337" priority="301" stopIfTrue="1"/>
    <cfRule type="duplicateValues" dxfId="1336" priority="300" stopIfTrue="1"/>
    <cfRule type="duplicateValues" dxfId="1335" priority="299" stopIfTrue="1"/>
    <cfRule type="duplicateValues" dxfId="1334" priority="298" stopIfTrue="1"/>
    <cfRule type="duplicateValues" dxfId="1333" priority="297" stopIfTrue="1"/>
    <cfRule type="duplicateValues" dxfId="1332" priority="296" stopIfTrue="1"/>
    <cfRule type="duplicateValues" dxfId="1331" priority="295" stopIfTrue="1"/>
    <cfRule type="duplicateValues" dxfId="1330" priority="294" stopIfTrue="1"/>
    <cfRule type="duplicateValues" dxfId="1329" priority="293" stopIfTrue="1"/>
    <cfRule type="duplicateValues" dxfId="1328" priority="292" stopIfTrue="1"/>
    <cfRule type="duplicateValues" dxfId="1327" priority="291" stopIfTrue="1"/>
    <cfRule type="duplicateValues" dxfId="1326" priority="290" stopIfTrue="1"/>
    <cfRule type="duplicateValues" dxfId="1325" priority="289" stopIfTrue="1"/>
    <cfRule type="duplicateValues" dxfId="1324" priority="288" stopIfTrue="1"/>
    <cfRule type="duplicateValues" dxfId="1323" priority="287" stopIfTrue="1"/>
    <cfRule type="duplicateValues" dxfId="1322" priority="286" stopIfTrue="1"/>
    <cfRule type="duplicateValues" dxfId="1321" priority="285" stopIfTrue="1"/>
    <cfRule type="duplicateValues" dxfId="1320" priority="284" stopIfTrue="1"/>
    <cfRule type="duplicateValues" dxfId="1319" priority="283" stopIfTrue="1"/>
    <cfRule type="duplicateValues" dxfId="1318" priority="282" stopIfTrue="1"/>
    <cfRule type="duplicateValues" dxfId="1317" priority="281" stopIfTrue="1"/>
    <cfRule type="duplicateValues" dxfId="1316" priority="280" stopIfTrue="1"/>
    <cfRule type="duplicateValues" dxfId="1315" priority="279" stopIfTrue="1"/>
    <cfRule type="duplicateValues" dxfId="1314" priority="278" stopIfTrue="1"/>
    <cfRule type="duplicateValues" dxfId="1313" priority="277" stopIfTrue="1"/>
    <cfRule type="duplicateValues" dxfId="1312" priority="276" stopIfTrue="1"/>
    <cfRule type="duplicateValues" dxfId="1311" priority="275" stopIfTrue="1"/>
    <cfRule type="duplicateValues" dxfId="1310" priority="274" stopIfTrue="1"/>
    <cfRule type="duplicateValues" dxfId="1309" priority="273" stopIfTrue="1"/>
    <cfRule type="duplicateValues" dxfId="1308" priority="320" stopIfTrue="1"/>
    <cfRule type="duplicateValues" dxfId="1307" priority="319" stopIfTrue="1"/>
    <cfRule type="duplicateValues" dxfId="1306" priority="318" stopIfTrue="1"/>
    <cfRule type="duplicateValues" dxfId="1305" priority="317" stopIfTrue="1"/>
    <cfRule type="duplicateValues" dxfId="1304" priority="316" stopIfTrue="1"/>
    <cfRule type="duplicateValues" dxfId="1303" priority="315" stopIfTrue="1"/>
    <cfRule type="duplicateValues" dxfId="1302" priority="314" stopIfTrue="1"/>
    <cfRule type="duplicateValues" dxfId="1301" priority="313" stopIfTrue="1"/>
    <cfRule type="duplicateValues" dxfId="1300" priority="312" stopIfTrue="1"/>
    <cfRule type="duplicateValues" dxfId="1299" priority="311" stopIfTrue="1"/>
  </conditionalFormatting>
  <conditionalFormatting sqref="D108">
    <cfRule type="duplicateValues" dxfId="1298" priority="271" stopIfTrue="1"/>
    <cfRule type="duplicateValues" dxfId="1297" priority="272" stopIfTrue="1"/>
  </conditionalFormatting>
  <conditionalFormatting sqref="D109">
    <cfRule type="duplicateValues" dxfId="1296" priority="270" stopIfTrue="1"/>
    <cfRule type="duplicateValues" dxfId="1295" priority="268" stopIfTrue="1"/>
    <cfRule type="duplicateValues" dxfId="1294" priority="269" stopIfTrue="1"/>
  </conditionalFormatting>
  <conditionalFormatting sqref="D111">
    <cfRule type="duplicateValues" dxfId="1293" priority="264" stopIfTrue="1"/>
    <cfRule type="duplicateValues" dxfId="1292" priority="265" stopIfTrue="1"/>
    <cfRule type="duplicateValues" dxfId="1291" priority="266" stopIfTrue="1"/>
    <cfRule type="duplicateValues" dxfId="1290" priority="267" stopIfTrue="1"/>
  </conditionalFormatting>
  <conditionalFormatting sqref="D112">
    <cfRule type="duplicateValues" dxfId="1289" priority="262" stopIfTrue="1"/>
    <cfRule type="duplicateValues" dxfId="1288" priority="261" stopIfTrue="1"/>
    <cfRule type="duplicateValues" dxfId="1287" priority="260" stopIfTrue="1"/>
    <cfRule type="duplicateValues" dxfId="1286" priority="263" stopIfTrue="1"/>
  </conditionalFormatting>
  <conditionalFormatting sqref="D113">
    <cfRule type="duplicateValues" dxfId="1285" priority="259" stopIfTrue="1"/>
    <cfRule type="duplicateValues" dxfId="1284" priority="258" stopIfTrue="1"/>
    <cfRule type="duplicateValues" dxfId="1283" priority="257" stopIfTrue="1"/>
    <cfRule type="duplicateValues" dxfId="1282" priority="256" stopIfTrue="1"/>
  </conditionalFormatting>
  <conditionalFormatting sqref="D114">
    <cfRule type="duplicateValues" dxfId="1281" priority="255" stopIfTrue="1"/>
    <cfRule type="duplicateValues" dxfId="1280" priority="254" stopIfTrue="1"/>
    <cfRule type="duplicateValues" dxfId="1279" priority="253" stopIfTrue="1"/>
  </conditionalFormatting>
  <conditionalFormatting sqref="D116">
    <cfRule type="duplicateValues" dxfId="1278" priority="252" stopIfTrue="1"/>
    <cfRule type="duplicateValues" dxfId="1277" priority="251" stopIfTrue="1"/>
    <cfRule type="duplicateValues" dxfId="1276" priority="250" stopIfTrue="1"/>
  </conditionalFormatting>
  <conditionalFormatting sqref="D117">
    <cfRule type="duplicateValues" dxfId="1275" priority="249" stopIfTrue="1"/>
    <cfRule type="duplicateValues" dxfId="1274" priority="248" stopIfTrue="1"/>
    <cfRule type="duplicateValues" dxfId="1273" priority="247" stopIfTrue="1"/>
  </conditionalFormatting>
  <conditionalFormatting sqref="D118">
    <cfRule type="duplicateValues" dxfId="1272" priority="246" stopIfTrue="1"/>
    <cfRule type="duplicateValues" dxfId="1271" priority="245" stopIfTrue="1"/>
    <cfRule type="duplicateValues" dxfId="1270" priority="244" stopIfTrue="1"/>
  </conditionalFormatting>
  <conditionalFormatting sqref="D119">
    <cfRule type="duplicateValues" dxfId="1269" priority="243" stopIfTrue="1"/>
    <cfRule type="duplicateValues" dxfId="1268" priority="242" stopIfTrue="1"/>
    <cfRule type="duplicateValues" dxfId="1267" priority="241" stopIfTrue="1"/>
  </conditionalFormatting>
  <conditionalFormatting sqref="D120">
    <cfRule type="duplicateValues" dxfId="1266" priority="240" stopIfTrue="1"/>
    <cfRule type="duplicateValues" dxfId="1265" priority="239" stopIfTrue="1"/>
    <cfRule type="duplicateValues" dxfId="1264" priority="238" stopIfTrue="1"/>
  </conditionalFormatting>
  <conditionalFormatting sqref="D121">
    <cfRule type="duplicateValues" dxfId="1263" priority="237" stopIfTrue="1"/>
    <cfRule type="duplicateValues" dxfId="1262" priority="236" stopIfTrue="1"/>
    <cfRule type="duplicateValues" dxfId="1261" priority="235" stopIfTrue="1"/>
  </conditionalFormatting>
  <conditionalFormatting sqref="D123:D125">
    <cfRule type="duplicateValues" dxfId="1260" priority="234" stopIfTrue="1"/>
    <cfRule type="duplicateValues" dxfId="1259" priority="233" stopIfTrue="1"/>
    <cfRule type="duplicateValues" dxfId="1258" priority="232" stopIfTrue="1"/>
  </conditionalFormatting>
  <conditionalFormatting sqref="D126">
    <cfRule type="duplicateValues" dxfId="1257" priority="226" stopIfTrue="1"/>
    <cfRule type="duplicateValues" dxfId="1256" priority="227" stopIfTrue="1"/>
    <cfRule type="duplicateValues" dxfId="1255" priority="228" stopIfTrue="1"/>
  </conditionalFormatting>
  <conditionalFormatting sqref="D134">
    <cfRule type="duplicateValues" dxfId="1254" priority="224" stopIfTrue="1"/>
    <cfRule type="duplicateValues" dxfId="1253" priority="225" stopIfTrue="1"/>
  </conditionalFormatting>
  <conditionalFormatting sqref="D136 D138:D139">
    <cfRule type="duplicateValues" dxfId="1252" priority="222" stopIfTrue="1"/>
    <cfRule type="duplicateValues" dxfId="1251" priority="223" stopIfTrue="1"/>
  </conditionalFormatting>
  <conditionalFormatting sqref="D137">
    <cfRule type="duplicateValues" dxfId="1250" priority="218" stopIfTrue="1"/>
    <cfRule type="duplicateValues" dxfId="1249" priority="219" stopIfTrue="1"/>
  </conditionalFormatting>
  <conditionalFormatting sqref="D140">
    <cfRule type="duplicateValues" dxfId="1248" priority="221" stopIfTrue="1"/>
    <cfRule type="duplicateValues" dxfId="1247" priority="220" stopIfTrue="1"/>
  </conditionalFormatting>
  <conditionalFormatting sqref="D141">
    <cfRule type="duplicateValues" dxfId="1246" priority="217" stopIfTrue="1"/>
    <cfRule type="duplicateValues" dxfId="1245" priority="216" stopIfTrue="1"/>
  </conditionalFormatting>
  <conditionalFormatting sqref="D143">
    <cfRule type="duplicateValues" dxfId="1244" priority="215" stopIfTrue="1"/>
    <cfRule type="duplicateValues" dxfId="1243" priority="214" stopIfTrue="1"/>
  </conditionalFormatting>
  <conditionalFormatting sqref="D144:D147">
    <cfRule type="duplicateValues" dxfId="1242" priority="213" stopIfTrue="1"/>
    <cfRule type="duplicateValues" dxfId="1241" priority="212" stopIfTrue="1"/>
  </conditionalFormatting>
  <conditionalFormatting sqref="D150">
    <cfRule type="duplicateValues" dxfId="1240" priority="211" stopIfTrue="1"/>
    <cfRule type="duplicateValues" dxfId="1239" priority="210" stopIfTrue="1"/>
  </conditionalFormatting>
  <conditionalFormatting sqref="D152">
    <cfRule type="duplicateValues" dxfId="1238" priority="208" stopIfTrue="1"/>
    <cfRule type="duplicateValues" dxfId="1237" priority="209" stopIfTrue="1"/>
  </conditionalFormatting>
  <conditionalFormatting sqref="D154">
    <cfRule type="duplicateValues" dxfId="1236" priority="207" stopIfTrue="1"/>
    <cfRule type="duplicateValues" dxfId="1235" priority="206" stopIfTrue="1"/>
  </conditionalFormatting>
  <conditionalFormatting sqref="D155:D157">
    <cfRule type="duplicateValues" dxfId="1234" priority="205" stopIfTrue="1"/>
    <cfRule type="duplicateValues" dxfId="1233" priority="204" stopIfTrue="1"/>
  </conditionalFormatting>
  <conditionalFormatting sqref="D161">
    <cfRule type="duplicateValues" dxfId="1232" priority="196" stopIfTrue="1"/>
    <cfRule type="duplicateValues" dxfId="1231" priority="197" stopIfTrue="1"/>
  </conditionalFormatting>
  <conditionalFormatting sqref="D162">
    <cfRule type="duplicateValues" dxfId="1230" priority="195" stopIfTrue="1"/>
  </conditionalFormatting>
  <conditionalFormatting sqref="D163">
    <cfRule type="duplicateValues" dxfId="1229" priority="193" stopIfTrue="1"/>
    <cfRule type="duplicateValues" dxfId="1228" priority="194" stopIfTrue="1"/>
    <cfRule type="duplicateValues" dxfId="1227" priority="192" stopIfTrue="1"/>
  </conditionalFormatting>
  <conditionalFormatting sqref="D164">
    <cfRule type="duplicateValues" dxfId="1226" priority="191" stopIfTrue="1"/>
    <cfRule type="duplicateValues" dxfId="1225" priority="190" stopIfTrue="1"/>
    <cfRule type="duplicateValues" dxfId="1224" priority="189" stopIfTrue="1"/>
  </conditionalFormatting>
  <conditionalFormatting sqref="D167">
    <cfRule type="duplicateValues" dxfId="1223" priority="188" stopIfTrue="1"/>
  </conditionalFormatting>
  <conditionalFormatting sqref="D168">
    <cfRule type="duplicateValues" dxfId="1222" priority="187" stopIfTrue="1"/>
  </conditionalFormatting>
  <conditionalFormatting sqref="D169:D170">
    <cfRule type="duplicateValues" dxfId="1221" priority="186" stopIfTrue="1"/>
  </conditionalFormatting>
  <conditionalFormatting sqref="D171">
    <cfRule type="duplicateValues" dxfId="1220" priority="185" stopIfTrue="1"/>
    <cfRule type="duplicateValues" dxfId="1219" priority="183" stopIfTrue="1"/>
    <cfRule type="duplicateValues" dxfId="1218" priority="184" stopIfTrue="1"/>
  </conditionalFormatting>
  <conditionalFormatting sqref="D172">
    <cfRule type="duplicateValues" dxfId="1217" priority="181" stopIfTrue="1"/>
    <cfRule type="duplicateValues" dxfId="1216" priority="180" stopIfTrue="1"/>
    <cfRule type="duplicateValues" dxfId="1215" priority="182" stopIfTrue="1"/>
  </conditionalFormatting>
  <conditionalFormatting sqref="D173">
    <cfRule type="duplicateValues" dxfId="1214" priority="177" stopIfTrue="1"/>
    <cfRule type="duplicateValues" dxfId="1213" priority="178" stopIfTrue="1"/>
    <cfRule type="duplicateValues" dxfId="1212" priority="179" stopIfTrue="1"/>
  </conditionalFormatting>
  <conditionalFormatting sqref="D176">
    <cfRule type="duplicateValues" dxfId="1211" priority="176" stopIfTrue="1"/>
    <cfRule type="duplicateValues" dxfId="1210" priority="175" stopIfTrue="1"/>
  </conditionalFormatting>
  <conditionalFormatting sqref="D177">
    <cfRule type="duplicateValues" dxfId="1209" priority="174" stopIfTrue="1"/>
    <cfRule type="duplicateValues" dxfId="1208" priority="173" stopIfTrue="1"/>
    <cfRule type="duplicateValues" dxfId="1207" priority="172" stopIfTrue="1"/>
  </conditionalFormatting>
  <conditionalFormatting sqref="D179:D180">
    <cfRule type="duplicateValues" dxfId="1206" priority="170" stopIfTrue="1"/>
    <cfRule type="duplicateValues" dxfId="1205" priority="169" stopIfTrue="1"/>
    <cfRule type="duplicateValues" dxfId="1204" priority="171" stopIfTrue="1"/>
  </conditionalFormatting>
  <conditionalFormatting sqref="D183">
    <cfRule type="duplicateValues" dxfId="1203" priority="168" stopIfTrue="1"/>
    <cfRule type="duplicateValues" dxfId="1202" priority="167" stopIfTrue="1"/>
  </conditionalFormatting>
  <conditionalFormatting sqref="D184">
    <cfRule type="duplicateValues" dxfId="1201" priority="165" stopIfTrue="1"/>
    <cfRule type="duplicateValues" dxfId="1200" priority="166" stopIfTrue="1"/>
  </conditionalFormatting>
  <conditionalFormatting sqref="D185:D186">
    <cfRule type="duplicateValues" dxfId="1199" priority="163" stopIfTrue="1"/>
    <cfRule type="duplicateValues" dxfId="1198" priority="164" stopIfTrue="1"/>
  </conditionalFormatting>
  <conditionalFormatting sqref="D187">
    <cfRule type="duplicateValues" dxfId="1197" priority="161" stopIfTrue="1"/>
    <cfRule type="duplicateValues" dxfId="1196" priority="162" stopIfTrue="1"/>
  </conditionalFormatting>
  <conditionalFormatting sqref="D188">
    <cfRule type="duplicateValues" dxfId="1195" priority="154"/>
    <cfRule type="duplicateValues" dxfId="1194" priority="155" stopIfTrue="1"/>
    <cfRule type="duplicateValues" dxfId="1193" priority="156" stopIfTrue="1"/>
  </conditionalFormatting>
  <conditionalFormatting sqref="D189">
    <cfRule type="duplicateValues" dxfId="1192" priority="3179" stopIfTrue="1"/>
    <cfRule type="duplicateValues" dxfId="1191" priority="3178"/>
  </conditionalFormatting>
  <conditionalFormatting sqref="D190">
    <cfRule type="duplicateValues" dxfId="1190" priority="150" stopIfTrue="1"/>
    <cfRule type="duplicateValues" dxfId="1189" priority="149" stopIfTrue="1"/>
    <cfRule type="duplicateValues" dxfId="1188" priority="148"/>
  </conditionalFormatting>
  <conditionalFormatting sqref="D191:D193">
    <cfRule type="duplicateValues" dxfId="1187" priority="146" stopIfTrue="1"/>
    <cfRule type="duplicateValues" dxfId="1186" priority="145"/>
    <cfRule type="duplicateValues" dxfId="1185" priority="147" stopIfTrue="1"/>
  </conditionalFormatting>
  <conditionalFormatting sqref="D194">
    <cfRule type="duplicateValues" dxfId="1184" priority="139"/>
    <cfRule type="duplicateValues" dxfId="1183" priority="141" stopIfTrue="1"/>
    <cfRule type="duplicateValues" dxfId="1182" priority="140" stopIfTrue="1"/>
  </conditionalFormatting>
  <conditionalFormatting sqref="D195">
    <cfRule type="duplicateValues" dxfId="1181" priority="138" stopIfTrue="1"/>
    <cfRule type="duplicateValues" dxfId="1180" priority="137" stopIfTrue="1"/>
    <cfRule type="duplicateValues" dxfId="1179" priority="136"/>
  </conditionalFormatting>
  <conditionalFormatting sqref="D196">
    <cfRule type="duplicateValues" dxfId="1178" priority="135" stopIfTrue="1"/>
    <cfRule type="duplicateValues" dxfId="1177" priority="134" stopIfTrue="1"/>
    <cfRule type="duplicateValues" dxfId="1176" priority="133"/>
  </conditionalFormatting>
  <conditionalFormatting sqref="D197">
    <cfRule type="duplicateValues" dxfId="1175" priority="132" stopIfTrue="1"/>
    <cfRule type="duplicateValues" dxfId="1174" priority="131"/>
  </conditionalFormatting>
  <conditionalFormatting sqref="D198 T72 D110 D7:D94 D1:D5 D96 D115 D122 D133 D142 D148 D153 D165 D174:D175 D178 D181:D182 D209:D211 D216 D220 D272:D282 D292 D304:D65218">
    <cfRule type="duplicateValues" dxfId="1173" priority="3550" stopIfTrue="1"/>
  </conditionalFormatting>
  <conditionalFormatting sqref="D198 T72 D110 D7:D94 D1:D5 D96 D115 D122 D133 D142 D148 D153 D165 D174:D175 D178 D181:D182 D209:D211 D216 D220 D272:D282 D292 D304:D65219">
    <cfRule type="duplicateValues" dxfId="1172" priority="2772" stopIfTrue="1"/>
  </conditionalFormatting>
  <conditionalFormatting sqref="D199">
    <cfRule type="duplicateValues" dxfId="1171" priority="125"/>
    <cfRule type="duplicateValues" dxfId="1170" priority="127" stopIfTrue="1"/>
    <cfRule type="duplicateValues" dxfId="1169" priority="126" stopIfTrue="1"/>
  </conditionalFormatting>
  <conditionalFormatting sqref="D200">
    <cfRule type="duplicateValues" dxfId="1168" priority="124" stopIfTrue="1"/>
    <cfRule type="duplicateValues" dxfId="1167" priority="122"/>
    <cfRule type="duplicateValues" dxfId="1166" priority="123" stopIfTrue="1"/>
  </conditionalFormatting>
  <conditionalFormatting sqref="D201:D203">
    <cfRule type="duplicateValues" dxfId="1165" priority="117" stopIfTrue="1"/>
    <cfRule type="duplicateValues" dxfId="1164" priority="116"/>
    <cfRule type="duplicateValues" dxfId="1163" priority="118" stopIfTrue="1"/>
  </conditionalFormatting>
  <conditionalFormatting sqref="D204">
    <cfRule type="duplicateValues" dxfId="1162" priority="114" stopIfTrue="1"/>
    <cfRule type="duplicateValues" dxfId="1161" priority="113"/>
    <cfRule type="duplicateValues" dxfId="1160" priority="115" stopIfTrue="1"/>
  </conditionalFormatting>
  <conditionalFormatting sqref="D205:D206">
    <cfRule type="duplicateValues" dxfId="1159" priority="110"/>
    <cfRule type="duplicateValues" dxfId="1158" priority="111" stopIfTrue="1"/>
    <cfRule type="duplicateValues" dxfId="1157" priority="112" stopIfTrue="1"/>
  </conditionalFormatting>
  <conditionalFormatting sqref="D207">
    <cfRule type="duplicateValues" dxfId="1156" priority="108" stopIfTrue="1"/>
    <cfRule type="duplicateValues" dxfId="1155" priority="109" stopIfTrue="1"/>
    <cfRule type="duplicateValues" dxfId="1154" priority="107"/>
  </conditionalFormatting>
  <conditionalFormatting sqref="D208">
    <cfRule type="duplicateValues" dxfId="1153" priority="106" stopIfTrue="1"/>
    <cfRule type="duplicateValues" dxfId="1152" priority="104"/>
    <cfRule type="duplicateValues" dxfId="1151" priority="105" stopIfTrue="1"/>
  </conditionalFormatting>
  <conditionalFormatting sqref="D209:D211 D198 D1:D187 D216 D220 D272:D282 D292 D304:D1048576">
    <cfRule type="duplicateValues" dxfId="1150" priority="160"/>
  </conditionalFormatting>
  <conditionalFormatting sqref="D212:D213">
    <cfRule type="duplicateValues" dxfId="1149" priority="93" stopIfTrue="1"/>
    <cfRule type="duplicateValues" dxfId="1148" priority="92" stopIfTrue="1"/>
    <cfRule type="duplicateValues" dxfId="1147" priority="91"/>
  </conditionalFormatting>
  <conditionalFormatting sqref="D214">
    <cfRule type="duplicateValues" dxfId="1146" priority="89" stopIfTrue="1"/>
    <cfRule type="duplicateValues" dxfId="1145" priority="90" stopIfTrue="1"/>
    <cfRule type="duplicateValues" dxfId="1144" priority="88"/>
  </conditionalFormatting>
  <conditionalFormatting sqref="D215">
    <cfRule type="duplicateValues" dxfId="1143" priority="87" stopIfTrue="1"/>
    <cfRule type="duplicateValues" dxfId="1142" priority="86" stopIfTrue="1"/>
    <cfRule type="duplicateValues" dxfId="1141" priority="85"/>
  </conditionalFormatting>
  <conditionalFormatting sqref="D217">
    <cfRule type="duplicateValues" dxfId="1140" priority="84" stopIfTrue="1"/>
    <cfRule type="duplicateValues" dxfId="1139" priority="83" stopIfTrue="1"/>
    <cfRule type="duplicateValues" dxfId="1138" priority="82"/>
  </conditionalFormatting>
  <conditionalFormatting sqref="D218">
    <cfRule type="duplicateValues" dxfId="1137" priority="81" stopIfTrue="1"/>
    <cfRule type="duplicateValues" dxfId="1136" priority="80" stopIfTrue="1"/>
    <cfRule type="duplicateValues" dxfId="1135" priority="79"/>
  </conditionalFormatting>
  <conditionalFormatting sqref="D219">
    <cfRule type="duplicateValues" dxfId="1134" priority="76"/>
    <cfRule type="duplicateValues" dxfId="1133" priority="77" stopIfTrue="1"/>
    <cfRule type="duplicateValues" dxfId="1132" priority="78" stopIfTrue="1"/>
  </conditionalFormatting>
  <conditionalFormatting sqref="D221">
    <cfRule type="duplicateValues" dxfId="1131" priority="73"/>
    <cfRule type="duplicateValues" dxfId="1130" priority="74" stopIfTrue="1"/>
    <cfRule type="duplicateValues" dxfId="1129" priority="75" stopIfTrue="1"/>
  </conditionalFormatting>
  <conditionalFormatting sqref="D222:D225">
    <cfRule type="duplicateValues" dxfId="1128" priority="72" stopIfTrue="1"/>
    <cfRule type="duplicateValues" dxfId="1127" priority="71" stopIfTrue="1"/>
    <cfRule type="duplicateValues" dxfId="1126" priority="70"/>
    <cfRule type="duplicateValues" dxfId="1125" priority="69"/>
  </conditionalFormatting>
  <conditionalFormatting sqref="D226:D233">
    <cfRule type="duplicateValues" dxfId="1124" priority="68" stopIfTrue="1"/>
    <cfRule type="duplicateValues" dxfId="1123" priority="66"/>
    <cfRule type="duplicateValues" dxfId="1122" priority="65"/>
    <cfRule type="duplicateValues" dxfId="1121" priority="67" stopIfTrue="1"/>
  </conditionalFormatting>
  <conditionalFormatting sqref="D234">
    <cfRule type="duplicateValues" dxfId="1120" priority="64" stopIfTrue="1"/>
    <cfRule type="duplicateValues" dxfId="1119" priority="63" stopIfTrue="1"/>
    <cfRule type="duplicateValues" dxfId="1118" priority="62"/>
    <cfRule type="duplicateValues" dxfId="1117" priority="61"/>
  </conditionalFormatting>
  <conditionalFormatting sqref="D235:D240">
    <cfRule type="duplicateValues" dxfId="1116" priority="60" stopIfTrue="1"/>
    <cfRule type="duplicateValues" dxfId="1115" priority="59" stopIfTrue="1"/>
    <cfRule type="duplicateValues" dxfId="1114" priority="58"/>
    <cfRule type="duplicateValues" dxfId="1113" priority="57"/>
  </conditionalFormatting>
  <conditionalFormatting sqref="D241:D250">
    <cfRule type="duplicateValues" dxfId="1112" priority="56" stopIfTrue="1"/>
    <cfRule type="duplicateValues" dxfId="1111" priority="55" stopIfTrue="1"/>
    <cfRule type="duplicateValues" dxfId="1110" priority="53"/>
    <cfRule type="duplicateValues" dxfId="1109" priority="54"/>
  </conditionalFormatting>
  <conditionalFormatting sqref="D251:D252">
    <cfRule type="duplicateValues" dxfId="1108" priority="52"/>
  </conditionalFormatting>
  <conditionalFormatting sqref="D253:D255">
    <cfRule type="duplicateValues" dxfId="1107" priority="51"/>
  </conditionalFormatting>
  <conditionalFormatting sqref="D284">
    <cfRule type="duplicateValues" dxfId="1106" priority="44" stopIfTrue="1"/>
    <cfRule type="duplicateValues" dxfId="1105" priority="43"/>
    <cfRule type="duplicateValues" dxfId="1104" priority="45" stopIfTrue="1"/>
  </conditionalFormatting>
  <conditionalFormatting sqref="D285">
    <cfRule type="duplicateValues" dxfId="1103" priority="42" stopIfTrue="1"/>
    <cfRule type="duplicateValues" dxfId="1102" priority="41" stopIfTrue="1"/>
    <cfRule type="duplicateValues" dxfId="1101" priority="40"/>
  </conditionalFormatting>
  <conditionalFormatting sqref="D286">
    <cfRule type="duplicateValues" dxfId="1100" priority="38" stopIfTrue="1"/>
    <cfRule type="duplicateValues" dxfId="1099" priority="37"/>
    <cfRule type="duplicateValues" dxfId="1098" priority="39" stopIfTrue="1"/>
  </conditionalFormatting>
  <conditionalFormatting sqref="D287">
    <cfRule type="duplicateValues" dxfId="1097" priority="36" stopIfTrue="1"/>
    <cfRule type="duplicateValues" dxfId="1096" priority="35" stopIfTrue="1"/>
    <cfRule type="duplicateValues" dxfId="1095" priority="34"/>
  </conditionalFormatting>
  <conditionalFormatting sqref="D288:D289">
    <cfRule type="duplicateValues" dxfId="1094" priority="33" stopIfTrue="1"/>
    <cfRule type="duplicateValues" dxfId="1093" priority="32" stopIfTrue="1"/>
    <cfRule type="duplicateValues" dxfId="1092" priority="31"/>
  </conditionalFormatting>
  <conditionalFormatting sqref="D290:D291">
    <cfRule type="duplicateValues" dxfId="1091" priority="30" stopIfTrue="1"/>
    <cfRule type="duplicateValues" dxfId="1090" priority="29" stopIfTrue="1"/>
    <cfRule type="duplicateValues" dxfId="1089" priority="28"/>
  </conditionalFormatting>
  <conditionalFormatting sqref="D293">
    <cfRule type="duplicateValues" dxfId="1088" priority="24" stopIfTrue="1"/>
    <cfRule type="duplicateValues" dxfId="1087" priority="23" stopIfTrue="1"/>
    <cfRule type="duplicateValues" dxfId="1086" priority="22"/>
  </conditionalFormatting>
  <conditionalFormatting sqref="D294:D295">
    <cfRule type="duplicateValues" dxfId="1085" priority="21" stopIfTrue="1"/>
    <cfRule type="duplicateValues" dxfId="1084" priority="20" stopIfTrue="1"/>
    <cfRule type="duplicateValues" dxfId="1083" priority="19"/>
  </conditionalFormatting>
  <conditionalFormatting sqref="D296">
    <cfRule type="duplicateValues" dxfId="1082" priority="18" stopIfTrue="1"/>
    <cfRule type="duplicateValues" dxfId="1081" priority="17" stopIfTrue="1"/>
    <cfRule type="duplicateValues" dxfId="1080" priority="16"/>
  </conditionalFormatting>
  <conditionalFormatting sqref="D297">
    <cfRule type="duplicateValues" dxfId="1079" priority="14" stopIfTrue="1"/>
    <cfRule type="duplicateValues" dxfId="1078" priority="13"/>
    <cfRule type="duplicateValues" dxfId="1077" priority="15" stopIfTrue="1"/>
  </conditionalFormatting>
  <conditionalFormatting sqref="D298:D299">
    <cfRule type="duplicateValues" dxfId="1076" priority="12" stopIfTrue="1"/>
    <cfRule type="duplicateValues" dxfId="1075" priority="11" stopIfTrue="1"/>
    <cfRule type="duplicateValues" dxfId="1074" priority="10"/>
  </conditionalFormatting>
  <conditionalFormatting sqref="D300:D301">
    <cfRule type="duplicateValues" dxfId="1073" priority="5" stopIfTrue="1"/>
    <cfRule type="duplicateValues" dxfId="1072" priority="4"/>
    <cfRule type="duplicateValues" dxfId="1071" priority="6" stopIfTrue="1"/>
  </conditionalFormatting>
  <conditionalFormatting sqref="D302:D303">
    <cfRule type="duplicateValues" dxfId="1070" priority="3" stopIfTrue="1"/>
    <cfRule type="duplicateValues" dxfId="1069" priority="2" stopIfTrue="1"/>
    <cfRule type="duplicateValues" dxfId="1068" priority="1"/>
  </conditionalFormatting>
  <conditionalFormatting sqref="K107 D110 D7:D104 K7:K104">
    <cfRule type="duplicateValues" dxfId="1067" priority="328"/>
  </conditionalFormatting>
  <conditionalFormatting sqref="Q5:Q10">
    <cfRule type="uniqueValues" dxfId="1066" priority="103"/>
  </conditionalFormatting>
  <conditionalFormatting sqref="Q11:Q15">
    <cfRule type="uniqueValues" dxfId="1065" priority="102"/>
  </conditionalFormatting>
  <conditionalFormatting sqref="Q16">
    <cfRule type="uniqueValues" dxfId="1064" priority="94"/>
    <cfRule type="duplicateValues" dxfId="1063" priority="95"/>
    <cfRule type="duplicateValues" dxfId="1062" priority="96" stopIfTrue="1"/>
    <cfRule type="duplicateValues" dxfId="1061" priority="97" stopIfTrue="1"/>
  </conditionalFormatting>
  <conditionalFormatting sqref="Q17:Q29">
    <cfRule type="uniqueValues" dxfId="1060" priority="98"/>
    <cfRule type="duplicateValues" dxfId="1059" priority="99"/>
    <cfRule type="duplicateValues" dxfId="1058" priority="100" stopIfTrue="1"/>
    <cfRule type="duplicateValues" dxfId="1057" priority="101" stopIfTrue="1"/>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1A819-F073-44C1-8A47-A6C38DB3A377}">
  <dimension ref="A1:N62"/>
  <sheetViews>
    <sheetView topLeftCell="A35" zoomScale="87" workbookViewId="0">
      <selection activeCell="K45" sqref="K45:K56"/>
    </sheetView>
  </sheetViews>
  <sheetFormatPr defaultRowHeight="14.4"/>
  <cols>
    <col min="1" max="1" width="9.33203125" bestFit="1" customWidth="1"/>
    <col min="2" max="2" width="19.33203125" bestFit="1" customWidth="1"/>
    <col min="3" max="3" width="10.33203125" customWidth="1"/>
    <col min="4" max="4" width="12" customWidth="1"/>
    <col min="5" max="5" width="5" bestFit="1" customWidth="1"/>
    <col min="6" max="6" width="13.5546875" customWidth="1"/>
    <col min="7" max="7" width="13" customWidth="1"/>
    <col min="8" max="8" width="11" customWidth="1"/>
    <col min="9" max="10" width="11.33203125" bestFit="1" customWidth="1"/>
    <col min="11" max="11" width="12.44140625" customWidth="1"/>
    <col min="12" max="12" width="35.6640625" customWidth="1"/>
    <col min="13" max="13" width="54.44140625" bestFit="1" customWidth="1"/>
    <col min="14" max="14" width="39.88671875" bestFit="1" customWidth="1"/>
  </cols>
  <sheetData>
    <row r="1" spans="1:14">
      <c r="A1" s="1367" t="s">
        <v>3314</v>
      </c>
      <c r="B1" s="1367"/>
      <c r="C1" s="1367"/>
      <c r="D1" s="1367"/>
      <c r="E1" s="1367"/>
      <c r="F1" s="1367"/>
      <c r="G1" s="1367"/>
      <c r="H1" s="1367"/>
      <c r="I1" s="1367"/>
      <c r="J1" s="1367"/>
      <c r="K1" s="1367"/>
      <c r="L1" s="1367"/>
      <c r="M1" s="1367"/>
    </row>
    <row r="2" spans="1:14" s="1101" customFormat="1">
      <c r="A2" s="1363" t="s">
        <v>3315</v>
      </c>
      <c r="B2" s="1363" t="s">
        <v>3316</v>
      </c>
      <c r="C2" s="1363" t="s">
        <v>10</v>
      </c>
      <c r="D2" s="1363" t="s">
        <v>3317</v>
      </c>
      <c r="E2" s="1363" t="s">
        <v>3318</v>
      </c>
      <c r="F2" s="1368" t="s">
        <v>3319</v>
      </c>
      <c r="G2" s="1369"/>
      <c r="H2" s="1370"/>
      <c r="I2" s="1368" t="s">
        <v>616</v>
      </c>
      <c r="J2" s="1369"/>
      <c r="K2" s="1370"/>
      <c r="L2" s="1363" t="s">
        <v>3320</v>
      </c>
      <c r="M2" s="1363" t="s">
        <v>3321</v>
      </c>
      <c r="N2" s="1363" t="s">
        <v>19</v>
      </c>
    </row>
    <row r="3" spans="1:14" s="1101" customFormat="1">
      <c r="A3" s="1363"/>
      <c r="B3" s="1363"/>
      <c r="C3" s="1363"/>
      <c r="D3" s="1363"/>
      <c r="E3" s="1363"/>
      <c r="F3" s="1102" t="s">
        <v>3322</v>
      </c>
      <c r="G3" s="1102" t="s">
        <v>3323</v>
      </c>
      <c r="H3" s="1102" t="s">
        <v>3324</v>
      </c>
      <c r="I3" s="1102" t="s">
        <v>2367</v>
      </c>
      <c r="J3" s="1102" t="s">
        <v>3325</v>
      </c>
      <c r="K3" s="1102" t="s">
        <v>2927</v>
      </c>
      <c r="L3" s="1363"/>
      <c r="M3" s="1363"/>
      <c r="N3" s="1363"/>
    </row>
    <row r="4" spans="1:14">
      <c r="A4" s="1103">
        <v>1</v>
      </c>
      <c r="B4" s="1104" t="s">
        <v>3258</v>
      </c>
      <c r="C4" s="71" t="s">
        <v>33</v>
      </c>
      <c r="D4" s="71" t="s">
        <v>2059</v>
      </c>
      <c r="E4" s="71" t="s">
        <v>1745</v>
      </c>
      <c r="F4" s="1105">
        <v>0.52083333333333337</v>
      </c>
      <c r="G4" s="1105">
        <v>0.84791666666666665</v>
      </c>
      <c r="H4" s="1106">
        <f t="shared" ref="H4:H9" si="0">(G4-F4+(G4&lt;F4))*24</f>
        <v>7.8499999999999988</v>
      </c>
      <c r="I4" s="1107">
        <v>45868</v>
      </c>
      <c r="J4" s="1107">
        <v>45868</v>
      </c>
      <c r="K4" s="1106">
        <f t="shared" ref="K4:K21" si="1">J4-I4</f>
        <v>0</v>
      </c>
      <c r="L4" s="70" t="s">
        <v>3159</v>
      </c>
      <c r="M4" s="1108" t="s">
        <v>3326</v>
      </c>
      <c r="N4" s="71"/>
    </row>
    <row r="5" spans="1:14">
      <c r="A5" s="1103">
        <v>2</v>
      </c>
      <c r="B5" s="1104" t="s">
        <v>3093</v>
      </c>
      <c r="C5" s="71" t="s">
        <v>33</v>
      </c>
      <c r="D5" s="71" t="s">
        <v>2094</v>
      </c>
      <c r="E5" s="71" t="s">
        <v>1745</v>
      </c>
      <c r="F5" s="1105">
        <v>0.33333333333333331</v>
      </c>
      <c r="G5" s="1105">
        <v>0.5180555555555556</v>
      </c>
      <c r="H5" s="1106">
        <f t="shared" si="0"/>
        <v>4.4333333333333353</v>
      </c>
      <c r="I5" s="1107">
        <v>45871</v>
      </c>
      <c r="J5" s="1107">
        <v>45871</v>
      </c>
      <c r="K5" s="1106">
        <f t="shared" si="1"/>
        <v>0</v>
      </c>
      <c r="L5" s="70" t="s">
        <v>3327</v>
      </c>
      <c r="M5" s="1108" t="s">
        <v>3328</v>
      </c>
      <c r="N5" s="71"/>
    </row>
    <row r="6" spans="1:14">
      <c r="A6" s="1103">
        <v>3</v>
      </c>
      <c r="B6" s="1104" t="s">
        <v>3329</v>
      </c>
      <c r="C6" s="71" t="s">
        <v>33</v>
      </c>
      <c r="D6" s="71" t="s">
        <v>1933</v>
      </c>
      <c r="E6" s="71" t="s">
        <v>1745</v>
      </c>
      <c r="F6" s="1105">
        <v>0.52083333333333337</v>
      </c>
      <c r="G6" s="1105">
        <v>0.46180555555555558</v>
      </c>
      <c r="H6" s="1106">
        <f t="shared" si="0"/>
        <v>22.583333333333332</v>
      </c>
      <c r="I6" s="1107">
        <v>45872</v>
      </c>
      <c r="J6" s="1107">
        <v>45873</v>
      </c>
      <c r="K6" s="1106">
        <f t="shared" si="1"/>
        <v>1</v>
      </c>
      <c r="L6" s="70" t="s">
        <v>3330</v>
      </c>
      <c r="M6" s="1108" t="s">
        <v>3331</v>
      </c>
      <c r="N6" s="71"/>
    </row>
    <row r="7" spans="1:14">
      <c r="A7" s="1103">
        <v>4</v>
      </c>
      <c r="B7" s="1104" t="s">
        <v>3093</v>
      </c>
      <c r="C7" s="71" t="s">
        <v>33</v>
      </c>
      <c r="D7" s="71" t="s">
        <v>2094</v>
      </c>
      <c r="E7" s="71" t="s">
        <v>1745</v>
      </c>
      <c r="F7" s="1105">
        <v>0.61944444444444446</v>
      </c>
      <c r="G7" s="1105">
        <v>0.71250000000000002</v>
      </c>
      <c r="H7" s="1106">
        <f t="shared" si="0"/>
        <v>2.2333333333333334</v>
      </c>
      <c r="I7" s="1107">
        <v>45872</v>
      </c>
      <c r="J7" s="1107">
        <v>45872</v>
      </c>
      <c r="K7" s="1106">
        <f t="shared" si="1"/>
        <v>0</v>
      </c>
      <c r="L7" s="70" t="s">
        <v>3330</v>
      </c>
      <c r="M7" s="1108" t="s">
        <v>3332</v>
      </c>
      <c r="N7" s="71"/>
    </row>
    <row r="8" spans="1:14">
      <c r="A8" s="1103">
        <v>5</v>
      </c>
      <c r="B8" s="1104" t="s">
        <v>3333</v>
      </c>
      <c r="C8" s="71" t="s">
        <v>33</v>
      </c>
      <c r="D8" s="71" t="s">
        <v>2006</v>
      </c>
      <c r="E8" s="71" t="s">
        <v>1745</v>
      </c>
      <c r="F8" s="1105">
        <v>0.72986111111111107</v>
      </c>
      <c r="G8" s="1105">
        <v>0.75138888888888888</v>
      </c>
      <c r="H8" s="1106">
        <f t="shared" si="0"/>
        <v>0.5166666666666675</v>
      </c>
      <c r="I8" s="1107">
        <v>45872</v>
      </c>
      <c r="J8" s="1107">
        <v>45872</v>
      </c>
      <c r="K8" s="1106">
        <f t="shared" si="1"/>
        <v>0</v>
      </c>
      <c r="L8" s="70" t="s">
        <v>3330</v>
      </c>
      <c r="M8" s="1108" t="s">
        <v>3334</v>
      </c>
      <c r="N8" s="71"/>
    </row>
    <row r="9" spans="1:14">
      <c r="A9" s="1103">
        <v>6</v>
      </c>
      <c r="B9" s="1104" t="s">
        <v>3252</v>
      </c>
      <c r="C9" s="71" t="s">
        <v>33</v>
      </c>
      <c r="D9" s="71" t="s">
        <v>2001</v>
      </c>
      <c r="E9" s="71" t="s">
        <v>1745</v>
      </c>
      <c r="F9" s="1105">
        <v>0.38611111111111113</v>
      </c>
      <c r="G9" s="1105">
        <v>0.39374999999999999</v>
      </c>
      <c r="H9" s="1106">
        <f t="shared" si="0"/>
        <v>0.18333333333333268</v>
      </c>
      <c r="I9" s="1107">
        <v>45874</v>
      </c>
      <c r="J9" s="1107">
        <v>45874</v>
      </c>
      <c r="K9" s="1106">
        <f t="shared" si="1"/>
        <v>0</v>
      </c>
      <c r="L9" s="70" t="s">
        <v>3330</v>
      </c>
      <c r="M9" s="1108" t="s">
        <v>3335</v>
      </c>
      <c r="N9" s="71"/>
    </row>
    <row r="10" spans="1:14">
      <c r="A10" s="1103">
        <v>7</v>
      </c>
      <c r="B10" s="1104" t="s">
        <v>3333</v>
      </c>
      <c r="C10" s="71" t="s">
        <v>33</v>
      </c>
      <c r="D10" s="71" t="s">
        <v>2006</v>
      </c>
      <c r="E10" s="71" t="s">
        <v>1745</v>
      </c>
      <c r="F10" s="1105">
        <v>0.56388888888888888</v>
      </c>
      <c r="G10" s="1105">
        <v>0.69513888888888886</v>
      </c>
      <c r="H10" s="1106">
        <f>(G10-F10+(G10&lt;F10))*24+24</f>
        <v>27.15</v>
      </c>
      <c r="I10" s="1107">
        <v>45873</v>
      </c>
      <c r="J10" s="1107">
        <v>45874</v>
      </c>
      <c r="K10" s="1106">
        <f t="shared" si="1"/>
        <v>1</v>
      </c>
      <c r="L10" s="70" t="s">
        <v>3330</v>
      </c>
      <c r="M10" s="1108" t="s">
        <v>3336</v>
      </c>
      <c r="N10" s="71" t="s">
        <v>3337</v>
      </c>
    </row>
    <row r="11" spans="1:14">
      <c r="A11" s="1103">
        <v>8</v>
      </c>
      <c r="B11" s="1104" t="s">
        <v>3254</v>
      </c>
      <c r="C11" s="71" t="s">
        <v>33</v>
      </c>
      <c r="D11" s="71" t="s">
        <v>1252</v>
      </c>
      <c r="E11" s="71" t="s">
        <v>1745</v>
      </c>
      <c r="F11" s="1105">
        <v>0.33333333333333331</v>
      </c>
      <c r="G11" s="1105">
        <v>0.73958333333333337</v>
      </c>
      <c r="H11" s="1106">
        <f t="shared" ref="H11:H18" si="2">(G11-F11+(G11&lt;F11))*24</f>
        <v>9.7500000000000018</v>
      </c>
      <c r="I11" s="1107">
        <v>45874</v>
      </c>
      <c r="J11" s="1107">
        <v>45874</v>
      </c>
      <c r="K11" s="1106">
        <f t="shared" si="1"/>
        <v>0</v>
      </c>
      <c r="L11" s="71" t="s">
        <v>3338</v>
      </c>
      <c r="M11" s="1108" t="s">
        <v>3339</v>
      </c>
      <c r="N11" s="71" t="s">
        <v>3340</v>
      </c>
    </row>
    <row r="12" spans="1:14">
      <c r="A12" s="1103">
        <v>9</v>
      </c>
      <c r="B12" s="1104" t="s">
        <v>3279</v>
      </c>
      <c r="C12" s="71" t="s">
        <v>33</v>
      </c>
      <c r="D12" s="71" t="s">
        <v>2012</v>
      </c>
      <c r="E12" s="71" t="s">
        <v>1745</v>
      </c>
      <c r="F12" s="1105">
        <v>0.54027777777777775</v>
      </c>
      <c r="G12" s="1105">
        <v>0.72916666666666663</v>
      </c>
      <c r="H12" s="1106">
        <f t="shared" si="2"/>
        <v>4.5333333333333332</v>
      </c>
      <c r="I12" s="1107">
        <v>45874</v>
      </c>
      <c r="J12" s="1107">
        <v>45874</v>
      </c>
      <c r="K12" s="1106">
        <f t="shared" si="1"/>
        <v>0</v>
      </c>
      <c r="L12" s="70" t="s">
        <v>3330</v>
      </c>
      <c r="M12" s="1108" t="s">
        <v>3341</v>
      </c>
      <c r="N12" s="71"/>
    </row>
    <row r="13" spans="1:14">
      <c r="A13" s="1103">
        <v>10</v>
      </c>
      <c r="B13" s="1104" t="s">
        <v>3254</v>
      </c>
      <c r="C13" s="71" t="s">
        <v>33</v>
      </c>
      <c r="D13" s="71" t="s">
        <v>2050</v>
      </c>
      <c r="E13" s="71" t="s">
        <v>1745</v>
      </c>
      <c r="F13" s="1105">
        <v>0.4</v>
      </c>
      <c r="G13" s="1105">
        <v>0.44513888888888886</v>
      </c>
      <c r="H13" s="1106">
        <f t="shared" si="2"/>
        <v>1.0833333333333321</v>
      </c>
      <c r="I13" s="1107">
        <v>45875</v>
      </c>
      <c r="J13" s="1107">
        <v>45875</v>
      </c>
      <c r="K13" s="1106">
        <f t="shared" si="1"/>
        <v>0</v>
      </c>
      <c r="L13" s="70" t="s">
        <v>3330</v>
      </c>
      <c r="M13" s="1108" t="s">
        <v>3342</v>
      </c>
      <c r="N13" s="71"/>
    </row>
    <row r="14" spans="1:14">
      <c r="A14" s="1103">
        <v>11</v>
      </c>
      <c r="B14" s="1104" t="s">
        <v>3258</v>
      </c>
      <c r="C14" s="71" t="s">
        <v>33</v>
      </c>
      <c r="D14" s="71" t="s">
        <v>2059</v>
      </c>
      <c r="E14" s="71" t="s">
        <v>1745</v>
      </c>
      <c r="F14" s="1105">
        <v>0.40972222222222221</v>
      </c>
      <c r="G14" s="1105">
        <v>0.57152777777777775</v>
      </c>
      <c r="H14" s="1106">
        <f t="shared" si="2"/>
        <v>3.8833333333333329</v>
      </c>
      <c r="I14" s="1107">
        <v>45875</v>
      </c>
      <c r="J14" s="1107">
        <v>45875</v>
      </c>
      <c r="K14" s="1106">
        <f t="shared" si="1"/>
        <v>0</v>
      </c>
      <c r="L14" s="70" t="s">
        <v>3330</v>
      </c>
      <c r="M14" s="1108" t="s">
        <v>3326</v>
      </c>
      <c r="N14" s="71"/>
    </row>
    <row r="15" spans="1:14">
      <c r="A15" s="1103">
        <v>12</v>
      </c>
      <c r="B15" s="1104" t="s">
        <v>3181</v>
      </c>
      <c r="C15" s="71" t="s">
        <v>660</v>
      </c>
      <c r="D15" s="71" t="s">
        <v>942</v>
      </c>
      <c r="E15" s="71" t="s">
        <v>1745</v>
      </c>
      <c r="F15" s="1105">
        <v>0.4777777777777778</v>
      </c>
      <c r="G15" s="1105">
        <v>0.58194444444444449</v>
      </c>
      <c r="H15" s="1106">
        <f t="shared" si="2"/>
        <v>2.5000000000000004</v>
      </c>
      <c r="I15" s="1107">
        <v>45875</v>
      </c>
      <c r="J15" s="1107">
        <v>45875</v>
      </c>
      <c r="K15" s="1106">
        <f t="shared" si="1"/>
        <v>0</v>
      </c>
      <c r="L15" s="70" t="s">
        <v>3330</v>
      </c>
      <c r="M15" s="1108" t="s">
        <v>3343</v>
      </c>
      <c r="N15" s="71"/>
    </row>
    <row r="16" spans="1:14">
      <c r="A16" s="1103">
        <v>13</v>
      </c>
      <c r="B16" s="1104" t="s">
        <v>3279</v>
      </c>
      <c r="C16" s="71" t="s">
        <v>33</v>
      </c>
      <c r="D16" s="71" t="s">
        <v>2012</v>
      </c>
      <c r="E16" s="71" t="s">
        <v>1745</v>
      </c>
      <c r="F16" s="1105">
        <v>0.29166666666666669</v>
      </c>
      <c r="G16" s="1105">
        <v>0.8125</v>
      </c>
      <c r="H16" s="1106">
        <f t="shared" si="2"/>
        <v>12.499999999999998</v>
      </c>
      <c r="I16" s="1107">
        <v>45875</v>
      </c>
      <c r="J16" s="1107">
        <v>45875</v>
      </c>
      <c r="K16" s="1106">
        <f t="shared" si="1"/>
        <v>0</v>
      </c>
      <c r="L16" s="70" t="s">
        <v>3330</v>
      </c>
      <c r="M16" s="1108" t="s">
        <v>3341</v>
      </c>
      <c r="N16" s="71"/>
    </row>
    <row r="17" spans="1:14">
      <c r="A17" s="1103">
        <v>14</v>
      </c>
      <c r="B17" s="1104" t="s">
        <v>3253</v>
      </c>
      <c r="C17" s="71" t="s">
        <v>33</v>
      </c>
      <c r="D17" s="71" t="s">
        <v>1242</v>
      </c>
      <c r="E17" s="71" t="s">
        <v>1745</v>
      </c>
      <c r="F17" s="1105">
        <v>0.7680555555555556</v>
      </c>
      <c r="G17" s="1105">
        <v>0.8125</v>
      </c>
      <c r="H17" s="1106">
        <f t="shared" si="2"/>
        <v>1.0666666666666655</v>
      </c>
      <c r="I17" s="1107">
        <v>45876</v>
      </c>
      <c r="J17" s="1107">
        <v>45876</v>
      </c>
      <c r="K17" s="1106">
        <f>J17-I17</f>
        <v>0</v>
      </c>
      <c r="L17" s="70" t="s">
        <v>3330</v>
      </c>
      <c r="M17" s="1108"/>
      <c r="N17" s="71"/>
    </row>
    <row r="18" spans="1:14">
      <c r="A18" s="1103">
        <v>15</v>
      </c>
      <c r="B18" s="1104" t="s">
        <v>3243</v>
      </c>
      <c r="C18" s="71" t="s">
        <v>33</v>
      </c>
      <c r="D18" s="71" t="s">
        <v>1112</v>
      </c>
      <c r="E18" s="71" t="s">
        <v>1745</v>
      </c>
      <c r="F18" s="1105">
        <v>0.3125</v>
      </c>
      <c r="G18" s="1105">
        <v>0.48055555555555557</v>
      </c>
      <c r="H18" s="1106">
        <f t="shared" si="2"/>
        <v>4.0333333333333332</v>
      </c>
      <c r="I18" s="1107">
        <v>45877</v>
      </c>
      <c r="J18" s="1107">
        <v>45877</v>
      </c>
      <c r="K18" s="1106">
        <f>J18-I18</f>
        <v>0</v>
      </c>
      <c r="L18" s="70" t="s">
        <v>3330</v>
      </c>
      <c r="M18" s="1108" t="s">
        <v>3344</v>
      </c>
      <c r="N18" s="71"/>
    </row>
    <row r="19" spans="1:14">
      <c r="A19" s="1103">
        <v>16</v>
      </c>
      <c r="B19" s="1104" t="s">
        <v>3279</v>
      </c>
      <c r="C19" s="71" t="s">
        <v>33</v>
      </c>
      <c r="D19" s="71" t="s">
        <v>2012</v>
      </c>
      <c r="E19" s="71" t="s">
        <v>1745</v>
      </c>
      <c r="F19" s="1105">
        <v>0.73750000000000004</v>
      </c>
      <c r="G19" s="1105">
        <v>0.3527777777777778</v>
      </c>
      <c r="H19" s="1106">
        <f>(G19-F19+(G19&lt;F19))*24*K19</f>
        <v>14.766666666666667</v>
      </c>
      <c r="I19" s="1107">
        <v>45877</v>
      </c>
      <c r="J19" s="1107">
        <v>45878</v>
      </c>
      <c r="K19" s="1106">
        <f>J19-I19</f>
        <v>1</v>
      </c>
      <c r="L19" s="70" t="s">
        <v>3330</v>
      </c>
      <c r="M19" s="1108"/>
      <c r="N19" s="71"/>
    </row>
    <row r="20" spans="1:14">
      <c r="A20" s="1103">
        <v>17</v>
      </c>
      <c r="B20" s="1104" t="s">
        <v>3255</v>
      </c>
      <c r="C20" s="71" t="s">
        <v>33</v>
      </c>
      <c r="D20" s="71" t="s">
        <v>2040</v>
      </c>
      <c r="E20" s="71" t="s">
        <v>1745</v>
      </c>
      <c r="F20" s="1105">
        <v>0.36388888888888887</v>
      </c>
      <c r="G20" s="1105">
        <v>0.70625000000000004</v>
      </c>
      <c r="H20" s="1106">
        <f>(G20-F20+(G20&lt;F20))*24</f>
        <v>8.2166666666666686</v>
      </c>
      <c r="I20" s="1107">
        <v>45878</v>
      </c>
      <c r="J20" s="1107">
        <v>45878</v>
      </c>
      <c r="K20" s="1106">
        <f t="shared" si="1"/>
        <v>0</v>
      </c>
      <c r="L20" s="70" t="s">
        <v>3330</v>
      </c>
      <c r="M20" s="1108" t="s">
        <v>3345</v>
      </c>
      <c r="N20" s="71"/>
    </row>
    <row r="21" spans="1:14">
      <c r="A21" s="1103">
        <v>18</v>
      </c>
      <c r="B21" s="71" t="s">
        <v>3274</v>
      </c>
      <c r="C21" s="71" t="s">
        <v>33</v>
      </c>
      <c r="D21" s="71" t="s">
        <v>1239</v>
      </c>
      <c r="E21" s="71" t="s">
        <v>1745</v>
      </c>
      <c r="F21" s="1105">
        <v>0.76111111111111107</v>
      </c>
      <c r="G21" s="1105">
        <v>0.5</v>
      </c>
      <c r="H21" s="1106">
        <f>(G21-F21+(G21&lt;F21))*24*K21</f>
        <v>17.733333333333334</v>
      </c>
      <c r="I21" s="1107">
        <v>45878</v>
      </c>
      <c r="J21" s="1107">
        <v>45879</v>
      </c>
      <c r="K21" s="1106">
        <f t="shared" si="1"/>
        <v>1</v>
      </c>
      <c r="L21" s="70" t="s">
        <v>3330</v>
      </c>
      <c r="M21" s="1108" t="s">
        <v>3346</v>
      </c>
      <c r="N21" s="71"/>
    </row>
    <row r="22" spans="1:14">
      <c r="A22" s="1103">
        <v>19</v>
      </c>
      <c r="B22" s="1104" t="s">
        <v>3256</v>
      </c>
      <c r="C22" s="71" t="s">
        <v>33</v>
      </c>
      <c r="D22" s="71" t="s">
        <v>2049</v>
      </c>
      <c r="E22" s="71" t="s">
        <v>1745</v>
      </c>
      <c r="F22" s="1105">
        <v>0.53125</v>
      </c>
      <c r="G22" s="1105">
        <v>0.79166666666666663</v>
      </c>
      <c r="H22" s="1106">
        <f>(G22-F22+(G22&lt;F22))*24*K22</f>
        <v>162.49999999999997</v>
      </c>
      <c r="I22" s="1107">
        <v>45875</v>
      </c>
      <c r="J22" s="1107">
        <v>45901</v>
      </c>
      <c r="K22" s="1106">
        <f t="shared" ref="K22:K33" si="3">J22-I22</f>
        <v>26</v>
      </c>
      <c r="L22" s="70" t="s">
        <v>3330</v>
      </c>
      <c r="M22" s="1108" t="s">
        <v>3347</v>
      </c>
      <c r="N22" s="71"/>
    </row>
    <row r="23" spans="1:14">
      <c r="A23" s="1103">
        <v>20</v>
      </c>
      <c r="B23" s="1104" t="s">
        <v>3252</v>
      </c>
      <c r="C23" s="71" t="s">
        <v>33</v>
      </c>
      <c r="D23" s="71" t="s">
        <v>2001</v>
      </c>
      <c r="E23" s="71" t="s">
        <v>1745</v>
      </c>
      <c r="F23" s="1105">
        <v>0.45416666666666666</v>
      </c>
      <c r="G23" s="1105">
        <v>0.54513888888888884</v>
      </c>
      <c r="H23" s="1106">
        <f>(G23-F23+(G23&lt;F23))*24</f>
        <v>2.1833333333333322</v>
      </c>
      <c r="I23" s="1107">
        <v>45881</v>
      </c>
      <c r="J23" s="1107">
        <v>45881</v>
      </c>
      <c r="K23" s="1106">
        <f t="shared" si="3"/>
        <v>0</v>
      </c>
      <c r="L23" s="70" t="s">
        <v>3330</v>
      </c>
      <c r="M23" s="1108" t="s">
        <v>3348</v>
      </c>
      <c r="N23" s="71"/>
    </row>
    <row r="24" spans="1:14">
      <c r="A24" s="1103">
        <v>21</v>
      </c>
      <c r="B24" s="1104" t="s">
        <v>3349</v>
      </c>
      <c r="C24" s="71" t="s">
        <v>660</v>
      </c>
      <c r="D24" s="71" t="s">
        <v>211</v>
      </c>
      <c r="E24" s="71" t="s">
        <v>1745</v>
      </c>
      <c r="F24" s="1105">
        <v>0.47916666666666669</v>
      </c>
      <c r="G24" s="1105">
        <v>0.54166666666666663</v>
      </c>
      <c r="H24" s="1106">
        <f>(G24-F24+(G24&lt;F24))*24</f>
        <v>1.4999999999999987</v>
      </c>
      <c r="I24" s="1107">
        <v>45881</v>
      </c>
      <c r="J24" s="1107">
        <v>45881</v>
      </c>
      <c r="K24" s="1106">
        <f t="shared" si="3"/>
        <v>0</v>
      </c>
      <c r="L24" s="70" t="s">
        <v>3330</v>
      </c>
      <c r="M24" s="1108"/>
      <c r="N24" s="71"/>
    </row>
    <row r="25" spans="1:14">
      <c r="A25" s="1103">
        <v>22</v>
      </c>
      <c r="B25" s="1104" t="s">
        <v>3263</v>
      </c>
      <c r="C25" s="71" t="s">
        <v>33</v>
      </c>
      <c r="D25" s="71" t="s">
        <v>2013</v>
      </c>
      <c r="E25" s="71" t="s">
        <v>1745</v>
      </c>
      <c r="F25" s="1105">
        <v>0.43819444444444444</v>
      </c>
      <c r="G25" s="1105">
        <v>0.66874999999999996</v>
      </c>
      <c r="H25" s="1106">
        <f t="shared" ref="H25:H33" si="4">(G25-F25+(G25&lt;F25))*24</f>
        <v>5.5333333333333323</v>
      </c>
      <c r="I25" s="1107">
        <v>45881</v>
      </c>
      <c r="J25" s="1107">
        <v>45881</v>
      </c>
      <c r="K25" s="1106">
        <f t="shared" si="3"/>
        <v>0</v>
      </c>
      <c r="L25" s="70" t="s">
        <v>3330</v>
      </c>
      <c r="M25" s="1108" t="s">
        <v>3350</v>
      </c>
      <c r="N25" s="71"/>
    </row>
    <row r="26" spans="1:14">
      <c r="A26" s="1103">
        <v>23</v>
      </c>
      <c r="B26" s="1104" t="s">
        <v>3279</v>
      </c>
      <c r="C26" s="71" t="s">
        <v>33</v>
      </c>
      <c r="D26" s="71" t="s">
        <v>2012</v>
      </c>
      <c r="E26" s="71" t="s">
        <v>1745</v>
      </c>
      <c r="F26" s="1105">
        <v>0.44722222222222224</v>
      </c>
      <c r="G26" s="1105">
        <v>0.87152777777777779</v>
      </c>
      <c r="H26" s="1106">
        <f t="shared" si="4"/>
        <v>10.183333333333334</v>
      </c>
      <c r="I26" s="1107">
        <v>45881</v>
      </c>
      <c r="J26" s="1107">
        <v>45881</v>
      </c>
      <c r="K26" s="1106">
        <f t="shared" si="3"/>
        <v>0</v>
      </c>
      <c r="L26" s="70" t="s">
        <v>3330</v>
      </c>
      <c r="M26" s="1108" t="s">
        <v>3341</v>
      </c>
      <c r="N26" s="71"/>
    </row>
    <row r="27" spans="1:14">
      <c r="A27" s="1103">
        <v>24</v>
      </c>
      <c r="B27" s="1104" t="s">
        <v>3080</v>
      </c>
      <c r="C27" s="71" t="s">
        <v>33</v>
      </c>
      <c r="D27" s="1109" t="s">
        <v>1224</v>
      </c>
      <c r="E27" s="71" t="s">
        <v>1745</v>
      </c>
      <c r="F27" s="1105">
        <v>0.52430555555555558</v>
      </c>
      <c r="G27" s="1105">
        <v>0.82986111111111116</v>
      </c>
      <c r="H27" s="1106">
        <f>(G27-F27+(G27&lt;F27))*24*K27</f>
        <v>146.66666666666669</v>
      </c>
      <c r="I27" s="1107">
        <v>45881</v>
      </c>
      <c r="J27" s="1107">
        <v>45901</v>
      </c>
      <c r="K27" s="1106">
        <f t="shared" si="3"/>
        <v>20</v>
      </c>
      <c r="L27" s="70" t="s">
        <v>3330</v>
      </c>
      <c r="M27" s="1108" t="s">
        <v>3351</v>
      </c>
      <c r="N27" s="71" t="s">
        <v>3412</v>
      </c>
    </row>
    <row r="28" spans="1:14">
      <c r="A28" s="1103">
        <v>25</v>
      </c>
      <c r="B28" s="1104" t="s">
        <v>3362</v>
      </c>
      <c r="C28" s="71" t="s">
        <v>33</v>
      </c>
      <c r="D28" s="1109" t="s">
        <v>2051</v>
      </c>
      <c r="E28" s="71" t="s">
        <v>1745</v>
      </c>
      <c r="F28" s="1105">
        <v>0.3125</v>
      </c>
      <c r="G28" s="1105">
        <v>0.52986111111111112</v>
      </c>
      <c r="H28" s="1106">
        <f t="shared" si="4"/>
        <v>5.2166666666666668</v>
      </c>
      <c r="I28" s="1107">
        <v>45883</v>
      </c>
      <c r="J28" s="1107">
        <v>45883</v>
      </c>
      <c r="K28" s="1106">
        <f t="shared" si="3"/>
        <v>0</v>
      </c>
      <c r="L28" s="70" t="s">
        <v>3330</v>
      </c>
      <c r="M28" s="1108" t="s">
        <v>3361</v>
      </c>
      <c r="N28" s="71"/>
    </row>
    <row r="29" spans="1:14">
      <c r="A29" s="1103">
        <v>26</v>
      </c>
      <c r="B29" s="1104" t="s">
        <v>3362</v>
      </c>
      <c r="C29" s="71" t="s">
        <v>33</v>
      </c>
      <c r="D29" s="1109" t="s">
        <v>2051</v>
      </c>
      <c r="E29" s="71" t="s">
        <v>1745</v>
      </c>
      <c r="F29" s="1105">
        <v>0.3125</v>
      </c>
      <c r="G29" s="1105">
        <v>0.8125</v>
      </c>
      <c r="H29" s="1106">
        <f t="shared" si="4"/>
        <v>12</v>
      </c>
      <c r="I29" s="1107">
        <v>45885</v>
      </c>
      <c r="J29" s="1107">
        <v>45886</v>
      </c>
      <c r="K29" s="1106">
        <f t="shared" si="3"/>
        <v>1</v>
      </c>
      <c r="L29" s="70" t="s">
        <v>3330</v>
      </c>
      <c r="M29" s="1108"/>
      <c r="N29" s="71"/>
    </row>
    <row r="30" spans="1:14">
      <c r="A30" s="1103">
        <v>27</v>
      </c>
      <c r="B30" s="1114" t="s">
        <v>3306</v>
      </c>
      <c r="C30" s="71" t="s">
        <v>33</v>
      </c>
      <c r="D30" s="1116" t="s">
        <v>1937</v>
      </c>
      <c r="E30" s="1115" t="s">
        <v>1745</v>
      </c>
      <c r="F30" s="1105">
        <v>0.47013888888888888</v>
      </c>
      <c r="G30" s="1105">
        <v>0.51249999999999996</v>
      </c>
      <c r="H30" s="1106">
        <f t="shared" si="4"/>
        <v>1.0166666666666657</v>
      </c>
      <c r="I30" s="1107">
        <v>45888</v>
      </c>
      <c r="J30" s="1107">
        <v>45888</v>
      </c>
      <c r="K30" s="1106">
        <f t="shared" si="3"/>
        <v>0</v>
      </c>
      <c r="L30" s="70" t="s">
        <v>3330</v>
      </c>
      <c r="M30" s="1108" t="s">
        <v>3379</v>
      </c>
      <c r="N30" s="71"/>
    </row>
    <row r="31" spans="1:14">
      <c r="A31" s="1103">
        <v>28</v>
      </c>
      <c r="B31" s="1104" t="s">
        <v>3255</v>
      </c>
      <c r="C31" s="71" t="s">
        <v>33</v>
      </c>
      <c r="D31" s="71" t="s">
        <v>2040</v>
      </c>
      <c r="E31" s="71" t="s">
        <v>1745</v>
      </c>
      <c r="F31" s="1105">
        <v>0.7055555555555556</v>
      </c>
      <c r="G31" s="1105">
        <v>0.8125</v>
      </c>
      <c r="H31" s="1106">
        <f t="shared" si="4"/>
        <v>2.5666666666666655</v>
      </c>
      <c r="I31" s="1107">
        <v>45889</v>
      </c>
      <c r="J31" s="1107">
        <v>45889</v>
      </c>
      <c r="K31" s="1106">
        <f t="shared" si="3"/>
        <v>0</v>
      </c>
      <c r="L31" s="70" t="s">
        <v>3330</v>
      </c>
      <c r="M31" s="1108" t="s">
        <v>3408</v>
      </c>
      <c r="N31" s="71"/>
    </row>
    <row r="32" spans="1:14">
      <c r="A32" s="1103">
        <v>29</v>
      </c>
      <c r="B32" s="1104" t="s">
        <v>3354</v>
      </c>
      <c r="C32" s="71" t="s">
        <v>33</v>
      </c>
      <c r="D32" s="71" t="s">
        <v>2039</v>
      </c>
      <c r="E32" s="71" t="s">
        <v>1745</v>
      </c>
      <c r="F32" s="1105">
        <v>0.7055555555555556</v>
      </c>
      <c r="G32" s="1105">
        <v>0.8125</v>
      </c>
      <c r="H32" s="1106">
        <f t="shared" si="4"/>
        <v>2.5666666666666655</v>
      </c>
      <c r="I32" s="1107">
        <v>45889</v>
      </c>
      <c r="J32" s="1107">
        <v>45889</v>
      </c>
      <c r="K32" s="1106">
        <f t="shared" si="3"/>
        <v>0</v>
      </c>
      <c r="L32" s="70" t="s">
        <v>3330</v>
      </c>
      <c r="M32" s="1108" t="s">
        <v>3408</v>
      </c>
      <c r="N32" s="71"/>
    </row>
    <row r="33" spans="1:14">
      <c r="A33" s="1103">
        <v>30</v>
      </c>
      <c r="B33" s="1104" t="s">
        <v>3362</v>
      </c>
      <c r="C33" s="71" t="s">
        <v>33</v>
      </c>
      <c r="D33" s="1109" t="s">
        <v>2051</v>
      </c>
      <c r="E33" s="71" t="s">
        <v>1745</v>
      </c>
      <c r="F33" s="1105">
        <v>0.3125</v>
      </c>
      <c r="G33" s="1105">
        <v>0.6430555555555556</v>
      </c>
      <c r="H33" s="1106">
        <f t="shared" si="4"/>
        <v>7.9333333333333345</v>
      </c>
      <c r="I33" s="1107">
        <v>45891</v>
      </c>
      <c r="J33" s="1107">
        <v>45891</v>
      </c>
      <c r="K33" s="1106">
        <f t="shared" si="3"/>
        <v>0</v>
      </c>
      <c r="L33" s="70" t="s">
        <v>3330</v>
      </c>
      <c r="M33" s="1108" t="s">
        <v>3409</v>
      </c>
      <c r="N33" s="71"/>
    </row>
    <row r="34" spans="1:14">
      <c r="A34" s="1103">
        <v>31</v>
      </c>
      <c r="B34" s="1104" t="s">
        <v>3362</v>
      </c>
      <c r="C34" s="71" t="s">
        <v>33</v>
      </c>
      <c r="D34" s="1109" t="s">
        <v>2051</v>
      </c>
      <c r="E34" s="71" t="s">
        <v>1745</v>
      </c>
      <c r="F34" s="1105">
        <v>0.14583333333333334</v>
      </c>
      <c r="G34" s="1105">
        <v>0.74791666666666667</v>
      </c>
      <c r="H34" s="1106">
        <f>(G34-F34+(G34&lt;F34))*24/4</f>
        <v>3.6124999999999998</v>
      </c>
      <c r="I34" s="1107">
        <v>45891</v>
      </c>
      <c r="J34" s="1107">
        <v>45891</v>
      </c>
      <c r="K34" s="1106">
        <f t="shared" ref="K34:K38" si="5">J34-I34</f>
        <v>0</v>
      </c>
      <c r="L34" s="70" t="s">
        <v>3330</v>
      </c>
      <c r="M34" s="1108"/>
      <c r="N34" s="71"/>
    </row>
    <row r="35" spans="1:14">
      <c r="A35" s="1103">
        <v>32</v>
      </c>
      <c r="B35" s="1104" t="s">
        <v>2234</v>
      </c>
      <c r="C35" s="71" t="s">
        <v>33</v>
      </c>
      <c r="D35" s="1109" t="s">
        <v>1263</v>
      </c>
      <c r="E35" s="71" t="s">
        <v>1745</v>
      </c>
      <c r="F35" s="1105">
        <v>0.41249999999999998</v>
      </c>
      <c r="G35" s="1105">
        <v>0.8125</v>
      </c>
      <c r="H35" s="1106">
        <f>(G35-F35+(G35&lt;F35))*24</f>
        <v>9.6000000000000014</v>
      </c>
      <c r="I35" s="1107">
        <v>45903</v>
      </c>
      <c r="J35" s="1107">
        <v>45903</v>
      </c>
      <c r="K35" s="1106">
        <f t="shared" si="5"/>
        <v>0</v>
      </c>
      <c r="L35" s="70" t="s">
        <v>3330</v>
      </c>
      <c r="M35" s="1108" t="s">
        <v>3410</v>
      </c>
      <c r="N35" s="71"/>
    </row>
    <row r="36" spans="1:14">
      <c r="A36" s="1103">
        <v>33</v>
      </c>
      <c r="B36" s="1104" t="s">
        <v>3114</v>
      </c>
      <c r="C36" s="71" t="s">
        <v>33</v>
      </c>
      <c r="D36" s="1109" t="s">
        <v>1275</v>
      </c>
      <c r="E36" s="71" t="s">
        <v>1745</v>
      </c>
      <c r="F36" s="1105">
        <v>0.52152777777777781</v>
      </c>
      <c r="G36" s="1105">
        <v>0.7583333333333333</v>
      </c>
      <c r="H36" s="1106">
        <f>(G36-F36+(G36&lt;F36))*K36*100</f>
        <v>23.68055555555555</v>
      </c>
      <c r="I36" s="1107">
        <v>45903</v>
      </c>
      <c r="J36" s="1107">
        <v>45904</v>
      </c>
      <c r="K36" s="1106">
        <f>J36-I36</f>
        <v>1</v>
      </c>
      <c r="L36" s="70" t="s">
        <v>3330</v>
      </c>
      <c r="M36" s="1108" t="s">
        <v>3411</v>
      </c>
      <c r="N36" s="71"/>
    </row>
    <row r="37" spans="1:14">
      <c r="A37" s="1103">
        <v>34</v>
      </c>
      <c r="B37" s="1104" t="s">
        <v>2234</v>
      </c>
      <c r="C37" s="71" t="s">
        <v>33</v>
      </c>
      <c r="D37" s="1109" t="s">
        <v>1262</v>
      </c>
      <c r="E37" s="71" t="s">
        <v>1745</v>
      </c>
      <c r="F37" s="1105">
        <v>0.67708333333333337</v>
      </c>
      <c r="G37" s="1105">
        <v>0.77708333333333335</v>
      </c>
      <c r="H37" s="1106">
        <f t="shared" ref="H37:H41" si="6">(G37-F37+(G37&lt;F37))*24</f>
        <v>2.3999999999999995</v>
      </c>
      <c r="I37" s="1107">
        <v>45904</v>
      </c>
      <c r="J37" s="1107">
        <v>45904</v>
      </c>
      <c r="K37" s="1106">
        <f>J37-I37</f>
        <v>0</v>
      </c>
      <c r="L37" s="70" t="s">
        <v>3330</v>
      </c>
      <c r="M37" s="1108" t="s">
        <v>3439</v>
      </c>
      <c r="N37" s="71"/>
    </row>
    <row r="38" spans="1:14">
      <c r="A38" s="1103">
        <v>35</v>
      </c>
      <c r="B38" s="1104" t="s">
        <v>3434</v>
      </c>
      <c r="C38" s="71" t="s">
        <v>33</v>
      </c>
      <c r="D38" s="1109" t="s">
        <v>2017</v>
      </c>
      <c r="E38" s="71" t="s">
        <v>1745</v>
      </c>
      <c r="F38" s="1105">
        <v>0.44097222222222221</v>
      </c>
      <c r="G38" s="1105">
        <v>0.77708333333333335</v>
      </c>
      <c r="H38" s="1106">
        <f>(G38-F38+(G38&lt;F38))*24*K38</f>
        <v>209.73333333333332</v>
      </c>
      <c r="I38" s="1107">
        <v>45910</v>
      </c>
      <c r="J38" s="1107">
        <v>45936</v>
      </c>
      <c r="K38" s="1106">
        <f t="shared" si="5"/>
        <v>26</v>
      </c>
      <c r="L38" s="70" t="s">
        <v>3330</v>
      </c>
      <c r="M38" s="1108" t="s">
        <v>3440</v>
      </c>
      <c r="N38" s="71"/>
    </row>
    <row r="39" spans="1:14">
      <c r="A39" s="1103">
        <v>36</v>
      </c>
      <c r="B39" s="1104" t="s">
        <v>3462</v>
      </c>
      <c r="C39" s="71" t="s">
        <v>33</v>
      </c>
      <c r="D39" s="1109" t="s">
        <v>1226</v>
      </c>
      <c r="E39" s="71" t="s">
        <v>1745</v>
      </c>
      <c r="F39" s="1105">
        <v>0.72152777777777777</v>
      </c>
      <c r="G39" s="1105">
        <v>0.77708333333333335</v>
      </c>
      <c r="H39" s="1106">
        <f t="shared" si="6"/>
        <v>1.3333333333333339</v>
      </c>
      <c r="I39" s="1107">
        <v>45926</v>
      </c>
      <c r="J39" s="1107">
        <v>45926</v>
      </c>
      <c r="K39" s="1106">
        <f t="shared" ref="K39:K56" si="7">J39-I39</f>
        <v>0</v>
      </c>
      <c r="L39" s="70" t="s">
        <v>3330</v>
      </c>
      <c r="M39" s="1108"/>
      <c r="N39" s="71"/>
    </row>
    <row r="40" spans="1:14">
      <c r="A40" s="1103">
        <v>37</v>
      </c>
      <c r="B40" s="1114" t="s">
        <v>3482</v>
      </c>
      <c r="C40" s="1141" t="s">
        <v>660</v>
      </c>
      <c r="D40" s="1142" t="s">
        <v>3483</v>
      </c>
      <c r="E40" s="71" t="s">
        <v>1745</v>
      </c>
      <c r="F40" s="1105">
        <v>0.3125</v>
      </c>
      <c r="G40" s="1105">
        <v>0.29166666666666669</v>
      </c>
      <c r="H40" s="1106">
        <f>(G40-F40+(G40&lt;F40))*24*K40</f>
        <v>117.5</v>
      </c>
      <c r="I40" s="1107">
        <v>45924</v>
      </c>
      <c r="J40" s="1107">
        <v>45929</v>
      </c>
      <c r="K40" s="1106">
        <f t="shared" si="7"/>
        <v>5</v>
      </c>
      <c r="L40" s="1171" t="s">
        <v>3492</v>
      </c>
      <c r="M40" s="1108"/>
      <c r="N40" s="71"/>
    </row>
    <row r="41" spans="1:14">
      <c r="A41" s="1103">
        <v>38</v>
      </c>
      <c r="B41" s="1114" t="s">
        <v>3482</v>
      </c>
      <c r="C41" s="1141" t="s">
        <v>660</v>
      </c>
      <c r="D41" s="1142" t="s">
        <v>3483</v>
      </c>
      <c r="E41" s="71" t="s">
        <v>1745</v>
      </c>
      <c r="F41" s="1105">
        <v>0.3125</v>
      </c>
      <c r="G41" s="1105">
        <v>0.5</v>
      </c>
      <c r="H41" s="1106">
        <f t="shared" si="6"/>
        <v>4.5</v>
      </c>
      <c r="I41" s="1107">
        <v>45931</v>
      </c>
      <c r="J41" s="1107">
        <v>45931</v>
      </c>
      <c r="K41" s="1106">
        <f t="shared" si="7"/>
        <v>0</v>
      </c>
      <c r="L41" s="70" t="s">
        <v>3330</v>
      </c>
      <c r="M41" s="1108"/>
      <c r="N41" s="71"/>
    </row>
    <row r="42" spans="1:14">
      <c r="A42" s="1103">
        <v>39</v>
      </c>
      <c r="B42" s="1114" t="s">
        <v>1462</v>
      </c>
      <c r="C42" s="1141" t="s">
        <v>33</v>
      </c>
      <c r="D42" s="1177" t="s">
        <v>1251</v>
      </c>
      <c r="E42" s="71" t="s">
        <v>1745</v>
      </c>
      <c r="F42" s="1105">
        <v>0.64583333333333337</v>
      </c>
      <c r="G42" s="1105">
        <v>0.8125</v>
      </c>
      <c r="H42" s="1106">
        <f>(G42-F42+(G42&lt;F42))*24</f>
        <v>3.9999999999999991</v>
      </c>
      <c r="I42" s="1107">
        <v>45957</v>
      </c>
      <c r="J42" s="1107">
        <v>45957</v>
      </c>
      <c r="K42" s="1106">
        <f>J42-I42</f>
        <v>0</v>
      </c>
      <c r="L42" s="70" t="s">
        <v>3330</v>
      </c>
      <c r="M42" s="1108"/>
      <c r="N42" s="71"/>
    </row>
    <row r="43" spans="1:14">
      <c r="A43" s="1103">
        <v>40</v>
      </c>
      <c r="B43" s="1185" t="s">
        <v>1430</v>
      </c>
      <c r="C43" s="1186" t="s">
        <v>33</v>
      </c>
      <c r="D43" s="1187" t="s">
        <v>2019</v>
      </c>
      <c r="E43" s="1188" t="s">
        <v>1745</v>
      </c>
      <c r="F43" s="1189">
        <v>0.5</v>
      </c>
      <c r="G43" s="1189"/>
      <c r="H43" s="1190">
        <f>(G43-F43+(G43&lt;F43))*24*3</f>
        <v>36</v>
      </c>
      <c r="I43" s="1191">
        <v>45951</v>
      </c>
      <c r="J43" s="1107">
        <v>45982</v>
      </c>
      <c r="K43" s="1190">
        <f t="shared" si="7"/>
        <v>31</v>
      </c>
      <c r="L43" s="1192" t="s">
        <v>3330</v>
      </c>
      <c r="M43" s="1108"/>
      <c r="N43" s="71"/>
    </row>
    <row r="44" spans="1:14">
      <c r="A44" s="1103">
        <v>41</v>
      </c>
      <c r="B44" s="1114" t="s">
        <v>3499</v>
      </c>
      <c r="C44" s="1141" t="s">
        <v>33</v>
      </c>
      <c r="D44" s="1142" t="s">
        <v>2023</v>
      </c>
      <c r="E44" s="71" t="s">
        <v>1745</v>
      </c>
      <c r="F44" s="1105">
        <v>0.3125</v>
      </c>
      <c r="G44" s="1105">
        <v>0.8125</v>
      </c>
      <c r="H44" s="1106">
        <f>(G44-F44+(G44&lt;F44))*24</f>
        <v>12</v>
      </c>
      <c r="I44" s="1107">
        <v>45956</v>
      </c>
      <c r="J44" s="1107">
        <v>45957</v>
      </c>
      <c r="K44" s="1106">
        <f t="shared" si="7"/>
        <v>1</v>
      </c>
      <c r="L44" s="70" t="s">
        <v>3330</v>
      </c>
      <c r="M44" s="1108"/>
      <c r="N44" s="71"/>
    </row>
    <row r="45" spans="1:14">
      <c r="A45" s="1103">
        <v>42</v>
      </c>
      <c r="B45" s="1114" t="s">
        <v>3550</v>
      </c>
      <c r="C45" s="1182" t="s">
        <v>660</v>
      </c>
      <c r="D45" s="1183" t="s">
        <v>3551</v>
      </c>
      <c r="E45" s="71" t="s">
        <v>1745</v>
      </c>
      <c r="F45" s="1105">
        <v>0.5625</v>
      </c>
      <c r="G45" s="1105">
        <v>0.75</v>
      </c>
      <c r="H45" s="1106">
        <f>(G45-F45+(G45&lt;F45))*24</f>
        <v>4.5</v>
      </c>
      <c r="I45" s="1107">
        <v>45965</v>
      </c>
      <c r="J45" s="1107">
        <v>45965</v>
      </c>
      <c r="K45" s="1106">
        <f t="shared" si="7"/>
        <v>0</v>
      </c>
      <c r="L45" s="1184" t="s">
        <v>3159</v>
      </c>
      <c r="M45" s="1108"/>
      <c r="N45" s="71"/>
    </row>
    <row r="46" spans="1:14">
      <c r="A46" s="1103">
        <v>43</v>
      </c>
      <c r="B46" s="1114" t="s">
        <v>3499</v>
      </c>
      <c r="C46" s="1182" t="s">
        <v>33</v>
      </c>
      <c r="D46" s="1183" t="s">
        <v>2009</v>
      </c>
      <c r="E46" s="71" t="s">
        <v>1745</v>
      </c>
      <c r="F46" s="1105">
        <v>0.3125</v>
      </c>
      <c r="G46" s="1105">
        <v>0.52083333333333337</v>
      </c>
      <c r="H46" s="1106">
        <f>(G46-F46+(G46&lt;F46))*24</f>
        <v>5.0000000000000009</v>
      </c>
      <c r="I46" s="1107">
        <v>45974</v>
      </c>
      <c r="J46" s="1107">
        <v>45974</v>
      </c>
      <c r="K46" s="1106">
        <f t="shared" si="7"/>
        <v>0</v>
      </c>
      <c r="L46" s="1184" t="s">
        <v>3159</v>
      </c>
      <c r="M46" s="1108"/>
      <c r="N46" s="71"/>
    </row>
    <row r="47" spans="1:14">
      <c r="A47" s="1103">
        <v>44</v>
      </c>
      <c r="B47" s="1114" t="s">
        <v>3575</v>
      </c>
      <c r="C47" s="1194" t="s">
        <v>660</v>
      </c>
      <c r="D47" s="1195" t="s">
        <v>3576</v>
      </c>
      <c r="E47" s="71" t="s">
        <v>1745</v>
      </c>
      <c r="F47" s="1105">
        <v>0.66666666666666663</v>
      </c>
      <c r="G47" s="1105">
        <v>0.54166666666666663</v>
      </c>
      <c r="H47" s="1106">
        <f>(G47-F47+(G47&lt;F47))*24</f>
        <v>21</v>
      </c>
      <c r="I47" s="1107">
        <v>45978</v>
      </c>
      <c r="J47" s="1107">
        <v>45979</v>
      </c>
      <c r="K47" s="1106">
        <f t="shared" si="7"/>
        <v>1</v>
      </c>
      <c r="L47" s="1184" t="s">
        <v>3159</v>
      </c>
      <c r="M47" s="1108"/>
      <c r="N47" s="71"/>
    </row>
    <row r="48" spans="1:14">
      <c r="A48" s="1103">
        <v>45</v>
      </c>
      <c r="B48" s="1114" t="s">
        <v>3550</v>
      </c>
      <c r="C48" s="1194" t="s">
        <v>660</v>
      </c>
      <c r="D48" s="1200" t="s">
        <v>3591</v>
      </c>
      <c r="E48" s="71" t="s">
        <v>1745</v>
      </c>
      <c r="F48" s="1105">
        <v>0.3125</v>
      </c>
      <c r="G48" s="1105">
        <v>0.8125</v>
      </c>
      <c r="H48" s="1106">
        <f>(G48-F48+(G48&lt;F48))*24*K48</f>
        <v>60</v>
      </c>
      <c r="I48" s="1107">
        <v>45973</v>
      </c>
      <c r="J48" s="1107">
        <v>45978</v>
      </c>
      <c r="K48" s="1106">
        <f t="shared" si="7"/>
        <v>5</v>
      </c>
      <c r="L48" s="1184" t="s">
        <v>3159</v>
      </c>
      <c r="M48" s="1108"/>
      <c r="N48" s="71"/>
    </row>
    <row r="49" spans="1:14">
      <c r="A49" s="1103">
        <v>46</v>
      </c>
      <c r="B49" s="1114" t="s">
        <v>3550</v>
      </c>
      <c r="C49" s="1194" t="s">
        <v>660</v>
      </c>
      <c r="D49" s="1200" t="s">
        <v>3592</v>
      </c>
      <c r="E49" s="71" t="s">
        <v>1745</v>
      </c>
      <c r="F49" s="1105">
        <v>0.3125</v>
      </c>
      <c r="G49" s="1105">
        <v>0.57430555555555551</v>
      </c>
      <c r="H49" s="1106">
        <f>(G49-F49+(G49&lt;F49))*24</f>
        <v>6.2833333333333323</v>
      </c>
      <c r="I49" s="1107">
        <v>45983</v>
      </c>
      <c r="J49" s="1107">
        <v>45983</v>
      </c>
      <c r="K49" s="1106">
        <f t="shared" si="7"/>
        <v>0</v>
      </c>
      <c r="L49" s="1184" t="s">
        <v>3159</v>
      </c>
      <c r="M49" s="1108"/>
      <c r="N49" s="71"/>
    </row>
    <row r="50" spans="1:14">
      <c r="A50" s="1103">
        <v>47</v>
      </c>
      <c r="B50" s="1114" t="s">
        <v>3550</v>
      </c>
      <c r="C50" s="1194" t="s">
        <v>660</v>
      </c>
      <c r="D50" s="1200" t="s">
        <v>3592</v>
      </c>
      <c r="E50" s="71" t="s">
        <v>1745</v>
      </c>
      <c r="F50" s="1105">
        <v>0.3125</v>
      </c>
      <c r="G50" s="1105">
        <v>0.11527777777777778</v>
      </c>
      <c r="H50" s="1106">
        <f t="shared" ref="H50:H56" si="8">(G50-F50+(G50&lt;F50))*24*K50</f>
        <v>19.266666666666666</v>
      </c>
      <c r="I50" s="1107">
        <v>45986</v>
      </c>
      <c r="J50" s="1107">
        <v>45987</v>
      </c>
      <c r="K50" s="1106">
        <f t="shared" si="7"/>
        <v>1</v>
      </c>
      <c r="L50" s="1216" t="s">
        <v>3593</v>
      </c>
      <c r="M50" s="1108"/>
      <c r="N50" s="71"/>
    </row>
    <row r="51" spans="1:14">
      <c r="A51" s="1103">
        <v>48</v>
      </c>
      <c r="B51" s="1114" t="s">
        <v>2485</v>
      </c>
      <c r="C51" s="1194" t="s">
        <v>33</v>
      </c>
      <c r="D51" s="1200" t="s">
        <v>1968</v>
      </c>
      <c r="E51" s="71" t="s">
        <v>1745</v>
      </c>
      <c r="F51" s="1105">
        <v>0.3125</v>
      </c>
      <c r="G51" s="1105">
        <v>0.8125</v>
      </c>
      <c r="H51" s="1106">
        <f t="shared" si="8"/>
        <v>12</v>
      </c>
      <c r="I51" s="1107">
        <v>45989</v>
      </c>
      <c r="J51" s="1107">
        <v>45990</v>
      </c>
      <c r="K51" s="1106">
        <f t="shared" si="7"/>
        <v>1</v>
      </c>
      <c r="L51" s="1184" t="s">
        <v>3159</v>
      </c>
      <c r="M51" s="1108"/>
      <c r="N51" s="71"/>
    </row>
    <row r="52" spans="1:14">
      <c r="A52" s="1103">
        <v>49</v>
      </c>
      <c r="B52" s="1114" t="s">
        <v>3567</v>
      </c>
      <c r="C52" s="1194" t="s">
        <v>33</v>
      </c>
      <c r="D52" s="1200" t="s">
        <v>1227</v>
      </c>
      <c r="E52" s="71" t="s">
        <v>1745</v>
      </c>
      <c r="F52" s="1105">
        <v>0.3125</v>
      </c>
      <c r="G52" s="1105">
        <v>0.8125</v>
      </c>
      <c r="H52" s="1106">
        <f t="shared" si="8"/>
        <v>12</v>
      </c>
      <c r="I52" s="1107">
        <v>45989</v>
      </c>
      <c r="J52" s="1107">
        <v>45990</v>
      </c>
      <c r="K52" s="1106">
        <f t="shared" si="7"/>
        <v>1</v>
      </c>
      <c r="L52" s="1184" t="s">
        <v>3159</v>
      </c>
      <c r="M52" s="1108"/>
      <c r="N52" s="71"/>
    </row>
    <row r="53" spans="1:14">
      <c r="A53" s="1103">
        <v>50</v>
      </c>
      <c r="B53" s="1114" t="s">
        <v>3574</v>
      </c>
      <c r="C53" s="1194" t="s">
        <v>33</v>
      </c>
      <c r="D53" s="1210" t="s">
        <v>1977</v>
      </c>
      <c r="E53" s="71" t="s">
        <v>1745</v>
      </c>
      <c r="F53" s="1105">
        <v>0.3125</v>
      </c>
      <c r="G53" s="1105">
        <v>0.8125</v>
      </c>
      <c r="H53" s="1106">
        <f t="shared" si="8"/>
        <v>12</v>
      </c>
      <c r="I53" s="1107">
        <v>45994</v>
      </c>
      <c r="J53" s="1107">
        <v>45995</v>
      </c>
      <c r="K53" s="1106">
        <f t="shared" si="7"/>
        <v>1</v>
      </c>
      <c r="L53" s="1184" t="s">
        <v>3159</v>
      </c>
      <c r="M53" s="1108"/>
      <c r="N53" s="71"/>
    </row>
    <row r="54" spans="1:14">
      <c r="A54" s="1103">
        <v>51</v>
      </c>
      <c r="B54" s="1114" t="s">
        <v>1430</v>
      </c>
      <c r="C54" s="1194" t="s">
        <v>33</v>
      </c>
      <c r="D54" s="1210" t="s">
        <v>2030</v>
      </c>
      <c r="E54" s="71" t="s">
        <v>1745</v>
      </c>
      <c r="F54" s="1105">
        <v>0.60416666666666663</v>
      </c>
      <c r="G54" s="1105">
        <v>0.59722222222222221</v>
      </c>
      <c r="H54" s="1106">
        <f t="shared" si="8"/>
        <v>47.666666666666671</v>
      </c>
      <c r="I54" s="1107">
        <v>45999</v>
      </c>
      <c r="J54" s="1107">
        <v>46001</v>
      </c>
      <c r="K54" s="1106">
        <f t="shared" si="7"/>
        <v>2</v>
      </c>
      <c r="L54" s="1184" t="s">
        <v>3159</v>
      </c>
      <c r="M54" s="1108"/>
      <c r="N54" s="71"/>
    </row>
    <row r="55" spans="1:14">
      <c r="A55" s="1103">
        <v>52</v>
      </c>
      <c r="B55" s="1114" t="s">
        <v>1470</v>
      </c>
      <c r="C55" s="1194" t="s">
        <v>33</v>
      </c>
      <c r="D55" s="1210" t="s">
        <v>1238</v>
      </c>
      <c r="E55" s="71" t="s">
        <v>1745</v>
      </c>
      <c r="F55" s="1105">
        <v>0.3125</v>
      </c>
      <c r="G55" s="1105">
        <v>0.59722222222222221</v>
      </c>
      <c r="H55" s="1106">
        <f t="shared" si="8"/>
        <v>20.5</v>
      </c>
      <c r="I55" s="1107">
        <v>46008</v>
      </c>
      <c r="J55" s="1107">
        <v>46011</v>
      </c>
      <c r="K55" s="1106">
        <f t="shared" si="7"/>
        <v>3</v>
      </c>
      <c r="L55" s="1184" t="s">
        <v>3159</v>
      </c>
      <c r="M55" s="1108"/>
      <c r="N55" s="71"/>
    </row>
    <row r="56" spans="1:14">
      <c r="A56" s="1103">
        <v>53</v>
      </c>
      <c r="B56" s="1114" t="s">
        <v>3571</v>
      </c>
      <c r="C56" s="1228" t="s">
        <v>660</v>
      </c>
      <c r="D56" s="1229" t="s">
        <v>3692</v>
      </c>
      <c r="E56" s="71" t="s">
        <v>1745</v>
      </c>
      <c r="F56" s="1105">
        <v>0.3125</v>
      </c>
      <c r="G56" s="1105">
        <v>0.59722222222222221</v>
      </c>
      <c r="H56" s="1106">
        <f t="shared" si="8"/>
        <v>41</v>
      </c>
      <c r="I56" s="1107">
        <v>46010</v>
      </c>
      <c r="J56" s="1107">
        <v>46016</v>
      </c>
      <c r="K56" s="1106">
        <f t="shared" si="7"/>
        <v>6</v>
      </c>
      <c r="L56" s="1233" t="s">
        <v>3698</v>
      </c>
      <c r="M56" s="1108"/>
      <c r="N56" s="71"/>
    </row>
    <row r="57" spans="1:14">
      <c r="A57" s="1103"/>
      <c r="B57" s="1114"/>
      <c r="C57" s="1228"/>
      <c r="D57" s="1229"/>
      <c r="E57" s="71"/>
      <c r="F57" s="1105"/>
      <c r="G57" s="1105"/>
      <c r="H57" s="1106"/>
      <c r="I57" s="1107"/>
      <c r="J57" s="1107"/>
      <c r="K57" s="1106"/>
      <c r="L57" s="1233"/>
      <c r="M57" s="1108"/>
      <c r="N57" s="71"/>
    </row>
    <row r="58" spans="1:14">
      <c r="A58" s="1103"/>
      <c r="B58" s="1114"/>
      <c r="C58" s="1228"/>
      <c r="D58" s="1229"/>
      <c r="E58" s="71"/>
      <c r="F58" s="1105"/>
      <c r="G58" s="1105"/>
      <c r="H58" s="1106"/>
      <c r="I58" s="1107"/>
      <c r="J58" s="1107"/>
      <c r="K58" s="1106"/>
      <c r="L58" s="1233"/>
      <c r="M58" s="1108"/>
      <c r="N58" s="71"/>
    </row>
    <row r="59" spans="1:14">
      <c r="A59" s="1103"/>
      <c r="B59" s="1114"/>
      <c r="C59" s="1228"/>
      <c r="D59" s="1229"/>
      <c r="E59" s="71"/>
      <c r="F59" s="1105"/>
      <c r="G59" s="1105"/>
      <c r="H59" s="1106"/>
      <c r="I59" s="1107"/>
      <c r="J59" s="1107"/>
      <c r="K59" s="1106"/>
      <c r="L59" s="1233"/>
      <c r="M59" s="1108"/>
      <c r="N59" s="71"/>
    </row>
    <row r="60" spans="1:14">
      <c r="A60" s="1103"/>
      <c r="B60" s="1114"/>
      <c r="C60" s="1228"/>
      <c r="D60" s="1229"/>
      <c r="E60" s="71"/>
      <c r="F60" s="1105"/>
      <c r="G60" s="1105"/>
      <c r="H60" s="1106"/>
      <c r="I60" s="1107"/>
      <c r="J60" s="1107"/>
      <c r="K60" s="1106"/>
      <c r="L60" s="1233"/>
      <c r="M60" s="1108"/>
      <c r="N60" s="71"/>
    </row>
    <row r="61" spans="1:14">
      <c r="A61" s="1103"/>
      <c r="B61" s="71"/>
      <c r="C61" s="71"/>
      <c r="D61" s="71"/>
      <c r="E61" s="71"/>
      <c r="F61" s="1105"/>
      <c r="G61" s="1105"/>
      <c r="H61" s="71"/>
      <c r="I61" s="71"/>
      <c r="J61" s="71"/>
      <c r="K61" s="71"/>
      <c r="L61" s="71"/>
      <c r="M61" s="71"/>
      <c r="N61" s="71"/>
    </row>
    <row r="62" spans="1:14">
      <c r="A62" s="1364" t="s">
        <v>3352</v>
      </c>
      <c r="B62" s="1365"/>
      <c r="C62" s="1365"/>
      <c r="D62" s="1365"/>
      <c r="E62" s="1365"/>
      <c r="F62" s="1365"/>
      <c r="G62" s="1366"/>
      <c r="H62" s="1110">
        <f>SUM(H4:H61)</f>
        <v>1190.4597222222224</v>
      </c>
      <c r="I62" s="57"/>
      <c r="J62" s="57"/>
      <c r="K62" s="1110">
        <f>SUM(K4:K61)</f>
        <v>136</v>
      </c>
      <c r="L62" s="71"/>
      <c r="M62" s="71"/>
      <c r="N62" s="71"/>
    </row>
  </sheetData>
  <mergeCells count="12">
    <mergeCell ref="N2:N3"/>
    <mergeCell ref="A62:G62"/>
    <mergeCell ref="A1:M1"/>
    <mergeCell ref="A2:A3"/>
    <mergeCell ref="B2:B3"/>
    <mergeCell ref="C2:C3"/>
    <mergeCell ref="D2:D3"/>
    <mergeCell ref="E2:E3"/>
    <mergeCell ref="F2:H2"/>
    <mergeCell ref="I2:K2"/>
    <mergeCell ref="L2:L3"/>
    <mergeCell ref="M2:M3"/>
  </mergeCells>
  <hyperlinks>
    <hyperlink ref="M4" r:id="rId1" xr:uid="{0642CC6A-CE56-4AF3-9B8B-3FFCB9F8DAE9}"/>
    <hyperlink ref="M5" r:id="rId2" xr:uid="{1FC3C8AA-B200-403C-BB1F-50EA9DBD20D7}"/>
    <hyperlink ref="M6" r:id="rId3" xr:uid="{A1B9C521-37D5-49E9-85F0-9E1A4AA5022F}"/>
    <hyperlink ref="M7" r:id="rId4" xr:uid="{BA99C768-F26F-4EA9-9033-2E72B9B99284}"/>
    <hyperlink ref="M8" r:id="rId5" xr:uid="{AD0CBEAD-5B29-4185-88F8-0E8345F5BF37}"/>
    <hyperlink ref="M10" r:id="rId6" xr:uid="{3A128BD0-F032-4131-B156-326ECFFA55C5}"/>
    <hyperlink ref="M9" r:id="rId7" xr:uid="{8C6181FC-F471-43E7-8206-058C5BB32268}"/>
    <hyperlink ref="M11" r:id="rId8" xr:uid="{81FBD3D0-886E-490A-9208-D1E0192244F5}"/>
    <hyperlink ref="M12" r:id="rId9" xr:uid="{3867DD2A-37D7-433E-AF4C-D05CADEBB35F}"/>
    <hyperlink ref="M13" r:id="rId10" xr:uid="{F7208311-D4AC-45F1-A6DE-21BAA5D53682}"/>
    <hyperlink ref="M14" r:id="rId11" xr:uid="{D5F5F323-C81C-4B3D-9F36-08054C27A277}"/>
    <hyperlink ref="M15" r:id="rId12" xr:uid="{DE3D01E9-4232-43CC-A3E0-091B3445656F}"/>
    <hyperlink ref="M22" r:id="rId13" xr:uid="{4E5DDBE3-989F-4355-A995-E0554C8D736E}"/>
    <hyperlink ref="M16" r:id="rId14" xr:uid="{465328B8-88BB-4C41-B4E9-CC60A9F79934}"/>
    <hyperlink ref="M18" r:id="rId15" xr:uid="{1E7ED16F-188C-463B-967D-5606F320AD6C}"/>
    <hyperlink ref="M20" r:id="rId16" xr:uid="{602C371D-3EBF-4C53-BF90-62E16F3E1E56}"/>
    <hyperlink ref="M21" r:id="rId17" xr:uid="{225F46E4-B769-4C89-B724-289A46602071}"/>
    <hyperlink ref="M23" r:id="rId18" xr:uid="{0055D679-9165-493E-A86A-369DD9D61358}"/>
    <hyperlink ref="M25" r:id="rId19" xr:uid="{A6A096C7-A045-4EEE-9750-BF0102C3A13A}"/>
    <hyperlink ref="M26" r:id="rId20" xr:uid="{221C4E48-C8CF-4EA9-BB2A-0A0A31790CB8}"/>
    <hyperlink ref="M27" r:id="rId21" xr:uid="{8B14887E-2988-436D-87DF-F7D24F2B6B70}"/>
    <hyperlink ref="M28" r:id="rId22" xr:uid="{D303EAC3-B65D-4EAE-A93E-D14127D79B90}"/>
    <hyperlink ref="M31" r:id="rId23" xr:uid="{9498F9C3-7355-4D7D-AEC1-D7D61973EC66}"/>
    <hyperlink ref="M32" r:id="rId24" xr:uid="{B84AF8C0-358E-4F42-A33E-2A05B1452798}"/>
    <hyperlink ref="M33" r:id="rId25" xr:uid="{9A6C4873-8602-4A03-98FF-6D5F41E07B19}"/>
    <hyperlink ref="M35" r:id="rId26" xr:uid="{6AC41777-B97C-4DF1-B29C-E278815B0D63}"/>
    <hyperlink ref="M36" r:id="rId27" xr:uid="{08AA8228-A75D-4F5B-9F03-A9F91A91C75B}"/>
    <hyperlink ref="M37" r:id="rId28" xr:uid="{1634279E-2695-48EF-ADB7-90E01FC7010C}"/>
    <hyperlink ref="M38" r:id="rId29" xr:uid="{58D07EEF-6312-4340-8B34-FA7854442CE2}"/>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H560"/>
  <sheetViews>
    <sheetView topLeftCell="A531" zoomScale="109" workbookViewId="0">
      <selection activeCell="C547" sqref="C547:D548"/>
    </sheetView>
  </sheetViews>
  <sheetFormatPr defaultColWidth="7.88671875" defaultRowHeight="12.9" customHeight="1"/>
  <cols>
    <col min="1" max="1" width="5.109375" style="333" customWidth="1"/>
    <col min="2" max="2" width="8.109375" style="333" customWidth="1"/>
    <col min="3" max="3" width="8.44140625" style="333" customWidth="1"/>
    <col min="4" max="4" width="6.88671875" style="333" customWidth="1"/>
    <col min="5" max="5" width="12.6640625" style="334" customWidth="1"/>
    <col min="6" max="6" width="11" style="335" customWidth="1"/>
    <col min="7" max="7" width="27.6640625" style="333" customWidth="1"/>
    <col min="8" max="8" width="34.88671875" style="333" customWidth="1"/>
    <col min="9" max="9" width="7.88671875" style="333"/>
    <col min="10" max="10" width="15.6640625" style="333" customWidth="1"/>
    <col min="11" max="11" width="17.5546875" style="333" customWidth="1"/>
    <col min="12" max="13" width="7.88671875" style="333"/>
    <col min="14" max="14" width="7.88671875" style="333" customWidth="1"/>
    <col min="15" max="176" width="7.88671875" style="333"/>
    <col min="177" max="178" width="5.109375" style="333" customWidth="1"/>
    <col min="179" max="179" width="5.33203125" style="333" customWidth="1"/>
    <col min="180" max="180" width="6.5546875" style="333" customWidth="1"/>
    <col min="181" max="181" width="8.6640625" style="333" customWidth="1"/>
    <col min="182" max="182" width="12.33203125" style="333" customWidth="1"/>
    <col min="183" max="183" width="10.5546875" style="333" customWidth="1"/>
    <col min="184" max="184" width="9.88671875" style="333" customWidth="1"/>
    <col min="185" max="185" width="9.5546875" style="333" customWidth="1"/>
    <col min="186" max="191" width="8.109375" style="333" customWidth="1"/>
    <col min="192" max="192" width="9.33203125" style="333" customWidth="1"/>
    <col min="193" max="193" width="8" style="333" customWidth="1"/>
    <col min="194" max="194" width="8.109375" style="333" customWidth="1"/>
    <col min="195" max="195" width="7.44140625" style="333" customWidth="1"/>
    <col min="196" max="196" width="7.6640625" style="333" customWidth="1"/>
    <col min="197" max="204" width="7.88671875" style="333" hidden="1" customWidth="1"/>
    <col min="205" max="205" width="9.109375" style="333" customWidth="1"/>
    <col min="206" max="206" width="8.6640625" style="333" customWidth="1"/>
    <col min="207" max="207" width="10.6640625" style="333" customWidth="1"/>
    <col min="208" max="208" width="25.44140625" style="333" customWidth="1"/>
    <col min="209" max="209" width="14.33203125" style="333" customWidth="1"/>
    <col min="210" max="210" width="4.5546875" style="333" customWidth="1"/>
    <col min="211" max="211" width="9.88671875" style="333" customWidth="1"/>
    <col min="212" max="212" width="9.5546875" style="333" customWidth="1"/>
    <col min="213" max="432" width="7.88671875" style="333"/>
    <col min="433" max="434" width="5.109375" style="333" customWidth="1"/>
    <col min="435" max="435" width="5.33203125" style="333" customWidth="1"/>
    <col min="436" max="436" width="6.5546875" style="333" customWidth="1"/>
    <col min="437" max="437" width="8.6640625" style="333" customWidth="1"/>
    <col min="438" max="438" width="12.33203125" style="333" customWidth="1"/>
    <col min="439" max="439" width="10.5546875" style="333" customWidth="1"/>
    <col min="440" max="440" width="9.88671875" style="333" customWidth="1"/>
    <col min="441" max="441" width="9.5546875" style="333" customWidth="1"/>
    <col min="442" max="447" width="8.109375" style="333" customWidth="1"/>
    <col min="448" max="448" width="9.33203125" style="333" customWidth="1"/>
    <col min="449" max="449" width="8" style="333" customWidth="1"/>
    <col min="450" max="450" width="8.109375" style="333" customWidth="1"/>
    <col min="451" max="451" width="7.44140625" style="333" customWidth="1"/>
    <col min="452" max="452" width="7.6640625" style="333" customWidth="1"/>
    <col min="453" max="460" width="7.88671875" style="333" hidden="1" customWidth="1"/>
    <col min="461" max="461" width="9.109375" style="333" customWidth="1"/>
    <col min="462" max="462" width="8.6640625" style="333" customWidth="1"/>
    <col min="463" max="463" width="10.6640625" style="333" customWidth="1"/>
    <col min="464" max="464" width="25.44140625" style="333" customWidth="1"/>
    <col min="465" max="465" width="14.33203125" style="333" customWidth="1"/>
    <col min="466" max="466" width="4.5546875" style="333" customWidth="1"/>
    <col min="467" max="467" width="9.88671875" style="333" customWidth="1"/>
    <col min="468" max="468" width="9.5546875" style="333" customWidth="1"/>
    <col min="469" max="688" width="7.88671875" style="333"/>
    <col min="689" max="690" width="5.109375" style="333" customWidth="1"/>
    <col min="691" max="691" width="5.33203125" style="333" customWidth="1"/>
    <col min="692" max="692" width="6.5546875" style="333" customWidth="1"/>
    <col min="693" max="693" width="8.6640625" style="333" customWidth="1"/>
    <col min="694" max="694" width="12.33203125" style="333" customWidth="1"/>
    <col min="695" max="695" width="10.5546875" style="333" customWidth="1"/>
    <col min="696" max="696" width="9.88671875" style="333" customWidth="1"/>
    <col min="697" max="697" width="9.5546875" style="333" customWidth="1"/>
    <col min="698" max="703" width="8.109375" style="333" customWidth="1"/>
    <col min="704" max="704" width="9.33203125" style="333" customWidth="1"/>
    <col min="705" max="705" width="8" style="333" customWidth="1"/>
    <col min="706" max="706" width="8.109375" style="333" customWidth="1"/>
    <col min="707" max="707" width="7.44140625" style="333" customWidth="1"/>
    <col min="708" max="708" width="7.6640625" style="333" customWidth="1"/>
    <col min="709" max="716" width="7.88671875" style="333" hidden="1" customWidth="1"/>
    <col min="717" max="717" width="9.109375" style="333" customWidth="1"/>
    <col min="718" max="718" width="8.6640625" style="333" customWidth="1"/>
    <col min="719" max="719" width="10.6640625" style="333" customWidth="1"/>
    <col min="720" max="720" width="25.44140625" style="333" customWidth="1"/>
    <col min="721" max="721" width="14.33203125" style="333" customWidth="1"/>
    <col min="722" max="722" width="4.5546875" style="333" customWidth="1"/>
    <col min="723" max="723" width="9.88671875" style="333" customWidth="1"/>
    <col min="724" max="724" width="9.5546875" style="333" customWidth="1"/>
    <col min="725" max="944" width="7.88671875" style="333"/>
    <col min="945" max="946" width="5.109375" style="333" customWidth="1"/>
    <col min="947" max="947" width="5.33203125" style="333" customWidth="1"/>
    <col min="948" max="948" width="6.5546875" style="333" customWidth="1"/>
    <col min="949" max="949" width="8.6640625" style="333" customWidth="1"/>
    <col min="950" max="950" width="12.33203125" style="333" customWidth="1"/>
    <col min="951" max="951" width="10.5546875" style="333" customWidth="1"/>
    <col min="952" max="952" width="9.88671875" style="333" customWidth="1"/>
    <col min="953" max="953" width="9.5546875" style="333" customWidth="1"/>
    <col min="954" max="959" width="8.109375" style="333" customWidth="1"/>
    <col min="960" max="960" width="9.33203125" style="333" customWidth="1"/>
    <col min="961" max="961" width="8" style="333" customWidth="1"/>
    <col min="962" max="962" width="8.109375" style="333" customWidth="1"/>
    <col min="963" max="963" width="7.44140625" style="333" customWidth="1"/>
    <col min="964" max="964" width="7.6640625" style="333" customWidth="1"/>
    <col min="965" max="972" width="7.88671875" style="333" hidden="1" customWidth="1"/>
    <col min="973" max="973" width="9.109375" style="333" customWidth="1"/>
    <col min="974" max="974" width="8.6640625" style="333" customWidth="1"/>
    <col min="975" max="975" width="10.6640625" style="333" customWidth="1"/>
    <col min="976" max="976" width="25.44140625" style="333" customWidth="1"/>
    <col min="977" max="977" width="14.33203125" style="333" customWidth="1"/>
    <col min="978" max="978" width="4.5546875" style="333" customWidth="1"/>
    <col min="979" max="979" width="9.88671875" style="333" customWidth="1"/>
    <col min="980" max="980" width="9.5546875" style="333" customWidth="1"/>
    <col min="981" max="1200" width="7.88671875" style="333"/>
    <col min="1201" max="1202" width="5.109375" style="333" customWidth="1"/>
    <col min="1203" max="1203" width="5.33203125" style="333" customWidth="1"/>
    <col min="1204" max="1204" width="6.5546875" style="333" customWidth="1"/>
    <col min="1205" max="1205" width="8.6640625" style="333" customWidth="1"/>
    <col min="1206" max="1206" width="12.33203125" style="333" customWidth="1"/>
    <col min="1207" max="1207" width="10.5546875" style="333" customWidth="1"/>
    <col min="1208" max="1208" width="9.88671875" style="333" customWidth="1"/>
    <col min="1209" max="1209" width="9.5546875" style="333" customWidth="1"/>
    <col min="1210" max="1215" width="8.109375" style="333" customWidth="1"/>
    <col min="1216" max="1216" width="9.33203125" style="333" customWidth="1"/>
    <col min="1217" max="1217" width="8" style="333" customWidth="1"/>
    <col min="1218" max="1218" width="8.109375" style="333" customWidth="1"/>
    <col min="1219" max="1219" width="7.44140625" style="333" customWidth="1"/>
    <col min="1220" max="1220" width="7.6640625" style="333" customWidth="1"/>
    <col min="1221" max="1228" width="7.88671875" style="333" hidden="1" customWidth="1"/>
    <col min="1229" max="1229" width="9.109375" style="333" customWidth="1"/>
    <col min="1230" max="1230" width="8.6640625" style="333" customWidth="1"/>
    <col min="1231" max="1231" width="10.6640625" style="333" customWidth="1"/>
    <col min="1232" max="1232" width="25.44140625" style="333" customWidth="1"/>
    <col min="1233" max="1233" width="14.33203125" style="333" customWidth="1"/>
    <col min="1234" max="1234" width="4.5546875" style="333" customWidth="1"/>
    <col min="1235" max="1235" width="9.88671875" style="333" customWidth="1"/>
    <col min="1236" max="1236" width="9.5546875" style="333" customWidth="1"/>
    <col min="1237" max="1456" width="7.88671875" style="333"/>
    <col min="1457" max="1458" width="5.109375" style="333" customWidth="1"/>
    <col min="1459" max="1459" width="5.33203125" style="333" customWidth="1"/>
    <col min="1460" max="1460" width="6.5546875" style="333" customWidth="1"/>
    <col min="1461" max="1461" width="8.6640625" style="333" customWidth="1"/>
    <col min="1462" max="1462" width="12.33203125" style="333" customWidth="1"/>
    <col min="1463" max="1463" width="10.5546875" style="333" customWidth="1"/>
    <col min="1464" max="1464" width="9.88671875" style="333" customWidth="1"/>
    <col min="1465" max="1465" width="9.5546875" style="333" customWidth="1"/>
    <col min="1466" max="1471" width="8.109375" style="333" customWidth="1"/>
    <col min="1472" max="1472" width="9.33203125" style="333" customWidth="1"/>
    <col min="1473" max="1473" width="8" style="333" customWidth="1"/>
    <col min="1474" max="1474" width="8.109375" style="333" customWidth="1"/>
    <col min="1475" max="1475" width="7.44140625" style="333" customWidth="1"/>
    <col min="1476" max="1476" width="7.6640625" style="333" customWidth="1"/>
    <col min="1477" max="1484" width="7.88671875" style="333" hidden="1" customWidth="1"/>
    <col min="1485" max="1485" width="9.109375" style="333" customWidth="1"/>
    <col min="1486" max="1486" width="8.6640625" style="333" customWidth="1"/>
    <col min="1487" max="1487" width="10.6640625" style="333" customWidth="1"/>
    <col min="1488" max="1488" width="25.44140625" style="333" customWidth="1"/>
    <col min="1489" max="1489" width="14.33203125" style="333" customWidth="1"/>
    <col min="1490" max="1490" width="4.5546875" style="333" customWidth="1"/>
    <col min="1491" max="1491" width="9.88671875" style="333" customWidth="1"/>
    <col min="1492" max="1492" width="9.5546875" style="333" customWidth="1"/>
    <col min="1493" max="1712" width="7.88671875" style="333"/>
    <col min="1713" max="1714" width="5.109375" style="333" customWidth="1"/>
    <col min="1715" max="1715" width="5.33203125" style="333" customWidth="1"/>
    <col min="1716" max="1716" width="6.5546875" style="333" customWidth="1"/>
    <col min="1717" max="1717" width="8.6640625" style="333" customWidth="1"/>
    <col min="1718" max="1718" width="12.33203125" style="333" customWidth="1"/>
    <col min="1719" max="1719" width="10.5546875" style="333" customWidth="1"/>
    <col min="1720" max="1720" width="9.88671875" style="333" customWidth="1"/>
    <col min="1721" max="1721" width="9.5546875" style="333" customWidth="1"/>
    <col min="1722" max="1727" width="8.109375" style="333" customWidth="1"/>
    <col min="1728" max="1728" width="9.33203125" style="333" customWidth="1"/>
    <col min="1729" max="1729" width="8" style="333" customWidth="1"/>
    <col min="1730" max="1730" width="8.109375" style="333" customWidth="1"/>
    <col min="1731" max="1731" width="7.44140625" style="333" customWidth="1"/>
    <col min="1732" max="1732" width="7.6640625" style="333" customWidth="1"/>
    <col min="1733" max="1740" width="7.88671875" style="333" hidden="1" customWidth="1"/>
    <col min="1741" max="1741" width="9.109375" style="333" customWidth="1"/>
    <col min="1742" max="1742" width="8.6640625" style="333" customWidth="1"/>
    <col min="1743" max="1743" width="10.6640625" style="333" customWidth="1"/>
    <col min="1744" max="1744" width="25.44140625" style="333" customWidth="1"/>
    <col min="1745" max="1745" width="14.33203125" style="333" customWidth="1"/>
    <col min="1746" max="1746" width="4.5546875" style="333" customWidth="1"/>
    <col min="1747" max="1747" width="9.88671875" style="333" customWidth="1"/>
    <col min="1748" max="1748" width="9.5546875" style="333" customWidth="1"/>
    <col min="1749" max="1968" width="7.88671875" style="333"/>
    <col min="1969" max="1970" width="5.109375" style="333" customWidth="1"/>
    <col min="1971" max="1971" width="5.33203125" style="333" customWidth="1"/>
    <col min="1972" max="1972" width="6.5546875" style="333" customWidth="1"/>
    <col min="1973" max="1973" width="8.6640625" style="333" customWidth="1"/>
    <col min="1974" max="1974" width="12.33203125" style="333" customWidth="1"/>
    <col min="1975" max="1975" width="10.5546875" style="333" customWidth="1"/>
    <col min="1976" max="1976" width="9.88671875" style="333" customWidth="1"/>
    <col min="1977" max="1977" width="9.5546875" style="333" customWidth="1"/>
    <col min="1978" max="1983" width="8.109375" style="333" customWidth="1"/>
    <col min="1984" max="1984" width="9.33203125" style="333" customWidth="1"/>
    <col min="1985" max="1985" width="8" style="333" customWidth="1"/>
    <col min="1986" max="1986" width="8.109375" style="333" customWidth="1"/>
    <col min="1987" max="1987" width="7.44140625" style="333" customWidth="1"/>
    <col min="1988" max="1988" width="7.6640625" style="333" customWidth="1"/>
    <col min="1989" max="1996" width="7.88671875" style="333" hidden="1" customWidth="1"/>
    <col min="1997" max="1997" width="9.109375" style="333" customWidth="1"/>
    <col min="1998" max="1998" width="8.6640625" style="333" customWidth="1"/>
    <col min="1999" max="1999" width="10.6640625" style="333" customWidth="1"/>
    <col min="2000" max="2000" width="25.44140625" style="333" customWidth="1"/>
    <col min="2001" max="2001" width="14.33203125" style="333" customWidth="1"/>
    <col min="2002" max="2002" width="4.5546875" style="333" customWidth="1"/>
    <col min="2003" max="2003" width="9.88671875" style="333" customWidth="1"/>
    <col min="2004" max="2004" width="9.5546875" style="333" customWidth="1"/>
    <col min="2005" max="2224" width="7.88671875" style="333"/>
    <col min="2225" max="2226" width="5.109375" style="333" customWidth="1"/>
    <col min="2227" max="2227" width="5.33203125" style="333" customWidth="1"/>
    <col min="2228" max="2228" width="6.5546875" style="333" customWidth="1"/>
    <col min="2229" max="2229" width="8.6640625" style="333" customWidth="1"/>
    <col min="2230" max="2230" width="12.33203125" style="333" customWidth="1"/>
    <col min="2231" max="2231" width="10.5546875" style="333" customWidth="1"/>
    <col min="2232" max="2232" width="9.88671875" style="333" customWidth="1"/>
    <col min="2233" max="2233" width="9.5546875" style="333" customWidth="1"/>
    <col min="2234" max="2239" width="8.109375" style="333" customWidth="1"/>
    <col min="2240" max="2240" width="9.33203125" style="333" customWidth="1"/>
    <col min="2241" max="2241" width="8" style="333" customWidth="1"/>
    <col min="2242" max="2242" width="8.109375" style="333" customWidth="1"/>
    <col min="2243" max="2243" width="7.44140625" style="333" customWidth="1"/>
    <col min="2244" max="2244" width="7.6640625" style="333" customWidth="1"/>
    <col min="2245" max="2252" width="7.88671875" style="333" hidden="1" customWidth="1"/>
    <col min="2253" max="2253" width="9.109375" style="333" customWidth="1"/>
    <col min="2254" max="2254" width="8.6640625" style="333" customWidth="1"/>
    <col min="2255" max="2255" width="10.6640625" style="333" customWidth="1"/>
    <col min="2256" max="2256" width="25.44140625" style="333" customWidth="1"/>
    <col min="2257" max="2257" width="14.33203125" style="333" customWidth="1"/>
    <col min="2258" max="2258" width="4.5546875" style="333" customWidth="1"/>
    <col min="2259" max="2259" width="9.88671875" style="333" customWidth="1"/>
    <col min="2260" max="2260" width="9.5546875" style="333" customWidth="1"/>
    <col min="2261" max="2480" width="7.88671875" style="333"/>
    <col min="2481" max="2482" width="5.109375" style="333" customWidth="1"/>
    <col min="2483" max="2483" width="5.33203125" style="333" customWidth="1"/>
    <col min="2484" max="2484" width="6.5546875" style="333" customWidth="1"/>
    <col min="2485" max="2485" width="8.6640625" style="333" customWidth="1"/>
    <col min="2486" max="2486" width="12.33203125" style="333" customWidth="1"/>
    <col min="2487" max="2487" width="10.5546875" style="333" customWidth="1"/>
    <col min="2488" max="2488" width="9.88671875" style="333" customWidth="1"/>
    <col min="2489" max="2489" width="9.5546875" style="333" customWidth="1"/>
    <col min="2490" max="2495" width="8.109375" style="333" customWidth="1"/>
    <col min="2496" max="2496" width="9.33203125" style="333" customWidth="1"/>
    <col min="2497" max="2497" width="8" style="333" customWidth="1"/>
    <col min="2498" max="2498" width="8.109375" style="333" customWidth="1"/>
    <col min="2499" max="2499" width="7.44140625" style="333" customWidth="1"/>
    <col min="2500" max="2500" width="7.6640625" style="333" customWidth="1"/>
    <col min="2501" max="2508" width="7.88671875" style="333" hidden="1" customWidth="1"/>
    <col min="2509" max="2509" width="9.109375" style="333" customWidth="1"/>
    <col min="2510" max="2510" width="8.6640625" style="333" customWidth="1"/>
    <col min="2511" max="2511" width="10.6640625" style="333" customWidth="1"/>
    <col min="2512" max="2512" width="25.44140625" style="333" customWidth="1"/>
    <col min="2513" max="2513" width="14.33203125" style="333" customWidth="1"/>
    <col min="2514" max="2514" width="4.5546875" style="333" customWidth="1"/>
    <col min="2515" max="2515" width="9.88671875" style="333" customWidth="1"/>
    <col min="2516" max="2516" width="9.5546875" style="333" customWidth="1"/>
    <col min="2517" max="2736" width="7.88671875" style="333"/>
    <col min="2737" max="2738" width="5.109375" style="333" customWidth="1"/>
    <col min="2739" max="2739" width="5.33203125" style="333" customWidth="1"/>
    <col min="2740" max="2740" width="6.5546875" style="333" customWidth="1"/>
    <col min="2741" max="2741" width="8.6640625" style="333" customWidth="1"/>
    <col min="2742" max="2742" width="12.33203125" style="333" customWidth="1"/>
    <col min="2743" max="2743" width="10.5546875" style="333" customWidth="1"/>
    <col min="2744" max="2744" width="9.88671875" style="333" customWidth="1"/>
    <col min="2745" max="2745" width="9.5546875" style="333" customWidth="1"/>
    <col min="2746" max="2751" width="8.109375" style="333" customWidth="1"/>
    <col min="2752" max="2752" width="9.33203125" style="333" customWidth="1"/>
    <col min="2753" max="2753" width="8" style="333" customWidth="1"/>
    <col min="2754" max="2754" width="8.109375" style="333" customWidth="1"/>
    <col min="2755" max="2755" width="7.44140625" style="333" customWidth="1"/>
    <col min="2756" max="2756" width="7.6640625" style="333" customWidth="1"/>
    <col min="2757" max="2764" width="7.88671875" style="333" hidden="1" customWidth="1"/>
    <col min="2765" max="2765" width="9.109375" style="333" customWidth="1"/>
    <col min="2766" max="2766" width="8.6640625" style="333" customWidth="1"/>
    <col min="2767" max="2767" width="10.6640625" style="333" customWidth="1"/>
    <col min="2768" max="2768" width="25.44140625" style="333" customWidth="1"/>
    <col min="2769" max="2769" width="14.33203125" style="333" customWidth="1"/>
    <col min="2770" max="2770" width="4.5546875" style="333" customWidth="1"/>
    <col min="2771" max="2771" width="9.88671875" style="333" customWidth="1"/>
    <col min="2772" max="2772" width="9.5546875" style="333" customWidth="1"/>
    <col min="2773" max="2992" width="7.88671875" style="333"/>
    <col min="2993" max="2994" width="5.109375" style="333" customWidth="1"/>
    <col min="2995" max="2995" width="5.33203125" style="333" customWidth="1"/>
    <col min="2996" max="2996" width="6.5546875" style="333" customWidth="1"/>
    <col min="2997" max="2997" width="8.6640625" style="333" customWidth="1"/>
    <col min="2998" max="2998" width="12.33203125" style="333" customWidth="1"/>
    <col min="2999" max="2999" width="10.5546875" style="333" customWidth="1"/>
    <col min="3000" max="3000" width="9.88671875" style="333" customWidth="1"/>
    <col min="3001" max="3001" width="9.5546875" style="333" customWidth="1"/>
    <col min="3002" max="3007" width="8.109375" style="333" customWidth="1"/>
    <col min="3008" max="3008" width="9.33203125" style="333" customWidth="1"/>
    <col min="3009" max="3009" width="8" style="333" customWidth="1"/>
    <col min="3010" max="3010" width="8.109375" style="333" customWidth="1"/>
    <col min="3011" max="3011" width="7.44140625" style="333" customWidth="1"/>
    <col min="3012" max="3012" width="7.6640625" style="333" customWidth="1"/>
    <col min="3013" max="3020" width="7.88671875" style="333" hidden="1" customWidth="1"/>
    <col min="3021" max="3021" width="9.109375" style="333" customWidth="1"/>
    <col min="3022" max="3022" width="8.6640625" style="333" customWidth="1"/>
    <col min="3023" max="3023" width="10.6640625" style="333" customWidth="1"/>
    <col min="3024" max="3024" width="25.44140625" style="333" customWidth="1"/>
    <col min="3025" max="3025" width="14.33203125" style="333" customWidth="1"/>
    <col min="3026" max="3026" width="4.5546875" style="333" customWidth="1"/>
    <col min="3027" max="3027" width="9.88671875" style="333" customWidth="1"/>
    <col min="3028" max="3028" width="9.5546875" style="333" customWidth="1"/>
    <col min="3029" max="3248" width="7.88671875" style="333"/>
    <col min="3249" max="3250" width="5.109375" style="333" customWidth="1"/>
    <col min="3251" max="3251" width="5.33203125" style="333" customWidth="1"/>
    <col min="3252" max="3252" width="6.5546875" style="333" customWidth="1"/>
    <col min="3253" max="3253" width="8.6640625" style="333" customWidth="1"/>
    <col min="3254" max="3254" width="12.33203125" style="333" customWidth="1"/>
    <col min="3255" max="3255" width="10.5546875" style="333" customWidth="1"/>
    <col min="3256" max="3256" width="9.88671875" style="333" customWidth="1"/>
    <col min="3257" max="3257" width="9.5546875" style="333" customWidth="1"/>
    <col min="3258" max="3263" width="8.109375" style="333" customWidth="1"/>
    <col min="3264" max="3264" width="9.33203125" style="333" customWidth="1"/>
    <col min="3265" max="3265" width="8" style="333" customWidth="1"/>
    <col min="3266" max="3266" width="8.109375" style="333" customWidth="1"/>
    <col min="3267" max="3267" width="7.44140625" style="333" customWidth="1"/>
    <col min="3268" max="3268" width="7.6640625" style="333" customWidth="1"/>
    <col min="3269" max="3276" width="7.88671875" style="333" hidden="1" customWidth="1"/>
    <col min="3277" max="3277" width="9.109375" style="333" customWidth="1"/>
    <col min="3278" max="3278" width="8.6640625" style="333" customWidth="1"/>
    <col min="3279" max="3279" width="10.6640625" style="333" customWidth="1"/>
    <col min="3280" max="3280" width="25.44140625" style="333" customWidth="1"/>
    <col min="3281" max="3281" width="14.33203125" style="333" customWidth="1"/>
    <col min="3282" max="3282" width="4.5546875" style="333" customWidth="1"/>
    <col min="3283" max="3283" width="9.88671875" style="333" customWidth="1"/>
    <col min="3284" max="3284" width="9.5546875" style="333" customWidth="1"/>
    <col min="3285" max="3504" width="7.88671875" style="333"/>
    <col min="3505" max="3506" width="5.109375" style="333" customWidth="1"/>
    <col min="3507" max="3507" width="5.33203125" style="333" customWidth="1"/>
    <col min="3508" max="3508" width="6.5546875" style="333" customWidth="1"/>
    <col min="3509" max="3509" width="8.6640625" style="333" customWidth="1"/>
    <col min="3510" max="3510" width="12.33203125" style="333" customWidth="1"/>
    <col min="3511" max="3511" width="10.5546875" style="333" customWidth="1"/>
    <col min="3512" max="3512" width="9.88671875" style="333" customWidth="1"/>
    <col min="3513" max="3513" width="9.5546875" style="333" customWidth="1"/>
    <col min="3514" max="3519" width="8.109375" style="333" customWidth="1"/>
    <col min="3520" max="3520" width="9.33203125" style="333" customWidth="1"/>
    <col min="3521" max="3521" width="8" style="333" customWidth="1"/>
    <col min="3522" max="3522" width="8.109375" style="333" customWidth="1"/>
    <col min="3523" max="3523" width="7.44140625" style="333" customWidth="1"/>
    <col min="3524" max="3524" width="7.6640625" style="333" customWidth="1"/>
    <col min="3525" max="3532" width="7.88671875" style="333" hidden="1" customWidth="1"/>
    <col min="3533" max="3533" width="9.109375" style="333" customWidth="1"/>
    <col min="3534" max="3534" width="8.6640625" style="333" customWidth="1"/>
    <col min="3535" max="3535" width="10.6640625" style="333" customWidth="1"/>
    <col min="3536" max="3536" width="25.44140625" style="333" customWidth="1"/>
    <col min="3537" max="3537" width="14.33203125" style="333" customWidth="1"/>
    <col min="3538" max="3538" width="4.5546875" style="333" customWidth="1"/>
    <col min="3539" max="3539" width="9.88671875" style="333" customWidth="1"/>
    <col min="3540" max="3540" width="9.5546875" style="333" customWidth="1"/>
    <col min="3541" max="3760" width="7.88671875" style="333"/>
    <col min="3761" max="3762" width="5.109375" style="333" customWidth="1"/>
    <col min="3763" max="3763" width="5.33203125" style="333" customWidth="1"/>
    <col min="3764" max="3764" width="6.5546875" style="333" customWidth="1"/>
    <col min="3765" max="3765" width="8.6640625" style="333" customWidth="1"/>
    <col min="3766" max="3766" width="12.33203125" style="333" customWidth="1"/>
    <col min="3767" max="3767" width="10.5546875" style="333" customWidth="1"/>
    <col min="3768" max="3768" width="9.88671875" style="333" customWidth="1"/>
    <col min="3769" max="3769" width="9.5546875" style="333" customWidth="1"/>
    <col min="3770" max="3775" width="8.109375" style="333" customWidth="1"/>
    <col min="3776" max="3776" width="9.33203125" style="333" customWidth="1"/>
    <col min="3777" max="3777" width="8" style="333" customWidth="1"/>
    <col min="3778" max="3778" width="8.109375" style="333" customWidth="1"/>
    <col min="3779" max="3779" width="7.44140625" style="333" customWidth="1"/>
    <col min="3780" max="3780" width="7.6640625" style="333" customWidth="1"/>
    <col min="3781" max="3788" width="7.88671875" style="333" hidden="1" customWidth="1"/>
    <col min="3789" max="3789" width="9.109375" style="333" customWidth="1"/>
    <col min="3790" max="3790" width="8.6640625" style="333" customWidth="1"/>
    <col min="3791" max="3791" width="10.6640625" style="333" customWidth="1"/>
    <col min="3792" max="3792" width="25.44140625" style="333" customWidth="1"/>
    <col min="3793" max="3793" width="14.33203125" style="333" customWidth="1"/>
    <col min="3794" max="3794" width="4.5546875" style="333" customWidth="1"/>
    <col min="3795" max="3795" width="9.88671875" style="333" customWidth="1"/>
    <col min="3796" max="3796" width="9.5546875" style="333" customWidth="1"/>
    <col min="3797" max="4016" width="7.88671875" style="333"/>
    <col min="4017" max="4018" width="5.109375" style="333" customWidth="1"/>
    <col min="4019" max="4019" width="5.33203125" style="333" customWidth="1"/>
    <col min="4020" max="4020" width="6.5546875" style="333" customWidth="1"/>
    <col min="4021" max="4021" width="8.6640625" style="333" customWidth="1"/>
    <col min="4022" max="4022" width="12.33203125" style="333" customWidth="1"/>
    <col min="4023" max="4023" width="10.5546875" style="333" customWidth="1"/>
    <col min="4024" max="4024" width="9.88671875" style="333" customWidth="1"/>
    <col min="4025" max="4025" width="9.5546875" style="333" customWidth="1"/>
    <col min="4026" max="4031" width="8.109375" style="333" customWidth="1"/>
    <col min="4032" max="4032" width="9.33203125" style="333" customWidth="1"/>
    <col min="4033" max="4033" width="8" style="333" customWidth="1"/>
    <col min="4034" max="4034" width="8.109375" style="333" customWidth="1"/>
    <col min="4035" max="4035" width="7.44140625" style="333" customWidth="1"/>
    <col min="4036" max="4036" width="7.6640625" style="333" customWidth="1"/>
    <col min="4037" max="4044" width="7.88671875" style="333" hidden="1" customWidth="1"/>
    <col min="4045" max="4045" width="9.109375" style="333" customWidth="1"/>
    <col min="4046" max="4046" width="8.6640625" style="333" customWidth="1"/>
    <col min="4047" max="4047" width="10.6640625" style="333" customWidth="1"/>
    <col min="4048" max="4048" width="25.44140625" style="333" customWidth="1"/>
    <col min="4049" max="4049" width="14.33203125" style="333" customWidth="1"/>
    <col min="4050" max="4050" width="4.5546875" style="333" customWidth="1"/>
    <col min="4051" max="4051" width="9.88671875" style="333" customWidth="1"/>
    <col min="4052" max="4052" width="9.5546875" style="333" customWidth="1"/>
    <col min="4053" max="4272" width="7.88671875" style="333"/>
    <col min="4273" max="4274" width="5.109375" style="333" customWidth="1"/>
    <col min="4275" max="4275" width="5.33203125" style="333" customWidth="1"/>
    <col min="4276" max="4276" width="6.5546875" style="333" customWidth="1"/>
    <col min="4277" max="4277" width="8.6640625" style="333" customWidth="1"/>
    <col min="4278" max="4278" width="12.33203125" style="333" customWidth="1"/>
    <col min="4279" max="4279" width="10.5546875" style="333" customWidth="1"/>
    <col min="4280" max="4280" width="9.88671875" style="333" customWidth="1"/>
    <col min="4281" max="4281" width="9.5546875" style="333" customWidth="1"/>
    <col min="4282" max="4287" width="8.109375" style="333" customWidth="1"/>
    <col min="4288" max="4288" width="9.33203125" style="333" customWidth="1"/>
    <col min="4289" max="4289" width="8" style="333" customWidth="1"/>
    <col min="4290" max="4290" width="8.109375" style="333" customWidth="1"/>
    <col min="4291" max="4291" width="7.44140625" style="333" customWidth="1"/>
    <col min="4292" max="4292" width="7.6640625" style="333" customWidth="1"/>
    <col min="4293" max="4300" width="7.88671875" style="333" hidden="1" customWidth="1"/>
    <col min="4301" max="4301" width="9.109375" style="333" customWidth="1"/>
    <col min="4302" max="4302" width="8.6640625" style="333" customWidth="1"/>
    <col min="4303" max="4303" width="10.6640625" style="333" customWidth="1"/>
    <col min="4304" max="4304" width="25.44140625" style="333" customWidth="1"/>
    <col min="4305" max="4305" width="14.33203125" style="333" customWidth="1"/>
    <col min="4306" max="4306" width="4.5546875" style="333" customWidth="1"/>
    <col min="4307" max="4307" width="9.88671875" style="333" customWidth="1"/>
    <col min="4308" max="4308" width="9.5546875" style="333" customWidth="1"/>
    <col min="4309" max="4528" width="7.88671875" style="333"/>
    <col min="4529" max="4530" width="5.109375" style="333" customWidth="1"/>
    <col min="4531" max="4531" width="5.33203125" style="333" customWidth="1"/>
    <col min="4532" max="4532" width="6.5546875" style="333" customWidth="1"/>
    <col min="4533" max="4533" width="8.6640625" style="333" customWidth="1"/>
    <col min="4534" max="4534" width="12.33203125" style="333" customWidth="1"/>
    <col min="4535" max="4535" width="10.5546875" style="333" customWidth="1"/>
    <col min="4536" max="4536" width="9.88671875" style="333" customWidth="1"/>
    <col min="4537" max="4537" width="9.5546875" style="333" customWidth="1"/>
    <col min="4538" max="4543" width="8.109375" style="333" customWidth="1"/>
    <col min="4544" max="4544" width="9.33203125" style="333" customWidth="1"/>
    <col min="4545" max="4545" width="8" style="333" customWidth="1"/>
    <col min="4546" max="4546" width="8.109375" style="333" customWidth="1"/>
    <col min="4547" max="4547" width="7.44140625" style="333" customWidth="1"/>
    <col min="4548" max="4548" width="7.6640625" style="333" customWidth="1"/>
    <col min="4549" max="4556" width="7.88671875" style="333" hidden="1" customWidth="1"/>
    <col min="4557" max="4557" width="9.109375" style="333" customWidth="1"/>
    <col min="4558" max="4558" width="8.6640625" style="333" customWidth="1"/>
    <col min="4559" max="4559" width="10.6640625" style="333" customWidth="1"/>
    <col min="4560" max="4560" width="25.44140625" style="333" customWidth="1"/>
    <col min="4561" max="4561" width="14.33203125" style="333" customWidth="1"/>
    <col min="4562" max="4562" width="4.5546875" style="333" customWidth="1"/>
    <col min="4563" max="4563" width="9.88671875" style="333" customWidth="1"/>
    <col min="4564" max="4564" width="9.5546875" style="333" customWidth="1"/>
    <col min="4565" max="4784" width="7.88671875" style="333"/>
    <col min="4785" max="4786" width="5.109375" style="333" customWidth="1"/>
    <col min="4787" max="4787" width="5.33203125" style="333" customWidth="1"/>
    <col min="4788" max="4788" width="6.5546875" style="333" customWidth="1"/>
    <col min="4789" max="4789" width="8.6640625" style="333" customWidth="1"/>
    <col min="4790" max="4790" width="12.33203125" style="333" customWidth="1"/>
    <col min="4791" max="4791" width="10.5546875" style="333" customWidth="1"/>
    <col min="4792" max="4792" width="9.88671875" style="333" customWidth="1"/>
    <col min="4793" max="4793" width="9.5546875" style="333" customWidth="1"/>
    <col min="4794" max="4799" width="8.109375" style="333" customWidth="1"/>
    <col min="4800" max="4800" width="9.33203125" style="333" customWidth="1"/>
    <col min="4801" max="4801" width="8" style="333" customWidth="1"/>
    <col min="4802" max="4802" width="8.109375" style="333" customWidth="1"/>
    <col min="4803" max="4803" width="7.44140625" style="333" customWidth="1"/>
    <col min="4804" max="4804" width="7.6640625" style="333" customWidth="1"/>
    <col min="4805" max="4812" width="7.88671875" style="333" hidden="1" customWidth="1"/>
    <col min="4813" max="4813" width="9.109375" style="333" customWidth="1"/>
    <col min="4814" max="4814" width="8.6640625" style="333" customWidth="1"/>
    <col min="4815" max="4815" width="10.6640625" style="333" customWidth="1"/>
    <col min="4816" max="4816" width="25.44140625" style="333" customWidth="1"/>
    <col min="4817" max="4817" width="14.33203125" style="333" customWidth="1"/>
    <col min="4818" max="4818" width="4.5546875" style="333" customWidth="1"/>
    <col min="4819" max="4819" width="9.88671875" style="333" customWidth="1"/>
    <col min="4820" max="4820" width="9.5546875" style="333" customWidth="1"/>
    <col min="4821" max="5040" width="7.88671875" style="333"/>
    <col min="5041" max="5042" width="5.109375" style="333" customWidth="1"/>
    <col min="5043" max="5043" width="5.33203125" style="333" customWidth="1"/>
    <col min="5044" max="5044" width="6.5546875" style="333" customWidth="1"/>
    <col min="5045" max="5045" width="8.6640625" style="333" customWidth="1"/>
    <col min="5046" max="5046" width="12.33203125" style="333" customWidth="1"/>
    <col min="5047" max="5047" width="10.5546875" style="333" customWidth="1"/>
    <col min="5048" max="5048" width="9.88671875" style="333" customWidth="1"/>
    <col min="5049" max="5049" width="9.5546875" style="333" customWidth="1"/>
    <col min="5050" max="5055" width="8.109375" style="333" customWidth="1"/>
    <col min="5056" max="5056" width="9.33203125" style="333" customWidth="1"/>
    <col min="5057" max="5057" width="8" style="333" customWidth="1"/>
    <col min="5058" max="5058" width="8.109375" style="333" customWidth="1"/>
    <col min="5059" max="5059" width="7.44140625" style="333" customWidth="1"/>
    <col min="5060" max="5060" width="7.6640625" style="333" customWidth="1"/>
    <col min="5061" max="5068" width="7.88671875" style="333" hidden="1" customWidth="1"/>
    <col min="5069" max="5069" width="9.109375" style="333" customWidth="1"/>
    <col min="5070" max="5070" width="8.6640625" style="333" customWidth="1"/>
    <col min="5071" max="5071" width="10.6640625" style="333" customWidth="1"/>
    <col min="5072" max="5072" width="25.44140625" style="333" customWidth="1"/>
    <col min="5073" max="5073" width="14.33203125" style="333" customWidth="1"/>
    <col min="5074" max="5074" width="4.5546875" style="333" customWidth="1"/>
    <col min="5075" max="5075" width="9.88671875" style="333" customWidth="1"/>
    <col min="5076" max="5076" width="9.5546875" style="333" customWidth="1"/>
    <col min="5077" max="5296" width="7.88671875" style="333"/>
    <col min="5297" max="5298" width="5.109375" style="333" customWidth="1"/>
    <col min="5299" max="5299" width="5.33203125" style="333" customWidth="1"/>
    <col min="5300" max="5300" width="6.5546875" style="333" customWidth="1"/>
    <col min="5301" max="5301" width="8.6640625" style="333" customWidth="1"/>
    <col min="5302" max="5302" width="12.33203125" style="333" customWidth="1"/>
    <col min="5303" max="5303" width="10.5546875" style="333" customWidth="1"/>
    <col min="5304" max="5304" width="9.88671875" style="333" customWidth="1"/>
    <col min="5305" max="5305" width="9.5546875" style="333" customWidth="1"/>
    <col min="5306" max="5311" width="8.109375" style="333" customWidth="1"/>
    <col min="5312" max="5312" width="9.33203125" style="333" customWidth="1"/>
    <col min="5313" max="5313" width="8" style="333" customWidth="1"/>
    <col min="5314" max="5314" width="8.109375" style="333" customWidth="1"/>
    <col min="5315" max="5315" width="7.44140625" style="333" customWidth="1"/>
    <col min="5316" max="5316" width="7.6640625" style="333" customWidth="1"/>
    <col min="5317" max="5324" width="7.88671875" style="333" hidden="1" customWidth="1"/>
    <col min="5325" max="5325" width="9.109375" style="333" customWidth="1"/>
    <col min="5326" max="5326" width="8.6640625" style="333" customWidth="1"/>
    <col min="5327" max="5327" width="10.6640625" style="333" customWidth="1"/>
    <col min="5328" max="5328" width="25.44140625" style="333" customWidth="1"/>
    <col min="5329" max="5329" width="14.33203125" style="333" customWidth="1"/>
    <col min="5330" max="5330" width="4.5546875" style="333" customWidth="1"/>
    <col min="5331" max="5331" width="9.88671875" style="333" customWidth="1"/>
    <col min="5332" max="5332" width="9.5546875" style="333" customWidth="1"/>
    <col min="5333" max="5552" width="7.88671875" style="333"/>
    <col min="5553" max="5554" width="5.109375" style="333" customWidth="1"/>
    <col min="5555" max="5555" width="5.33203125" style="333" customWidth="1"/>
    <col min="5556" max="5556" width="6.5546875" style="333" customWidth="1"/>
    <col min="5557" max="5557" width="8.6640625" style="333" customWidth="1"/>
    <col min="5558" max="5558" width="12.33203125" style="333" customWidth="1"/>
    <col min="5559" max="5559" width="10.5546875" style="333" customWidth="1"/>
    <col min="5560" max="5560" width="9.88671875" style="333" customWidth="1"/>
    <col min="5561" max="5561" width="9.5546875" style="333" customWidth="1"/>
    <col min="5562" max="5567" width="8.109375" style="333" customWidth="1"/>
    <col min="5568" max="5568" width="9.33203125" style="333" customWidth="1"/>
    <col min="5569" max="5569" width="8" style="333" customWidth="1"/>
    <col min="5570" max="5570" width="8.109375" style="333" customWidth="1"/>
    <col min="5571" max="5571" width="7.44140625" style="333" customWidth="1"/>
    <col min="5572" max="5572" width="7.6640625" style="333" customWidth="1"/>
    <col min="5573" max="5580" width="7.88671875" style="333" hidden="1" customWidth="1"/>
    <col min="5581" max="5581" width="9.109375" style="333" customWidth="1"/>
    <col min="5582" max="5582" width="8.6640625" style="333" customWidth="1"/>
    <col min="5583" max="5583" width="10.6640625" style="333" customWidth="1"/>
    <col min="5584" max="5584" width="25.44140625" style="333" customWidth="1"/>
    <col min="5585" max="5585" width="14.33203125" style="333" customWidth="1"/>
    <col min="5586" max="5586" width="4.5546875" style="333" customWidth="1"/>
    <col min="5587" max="5587" width="9.88671875" style="333" customWidth="1"/>
    <col min="5588" max="5588" width="9.5546875" style="333" customWidth="1"/>
    <col min="5589" max="5808" width="7.88671875" style="333"/>
    <col min="5809" max="5810" width="5.109375" style="333" customWidth="1"/>
    <col min="5811" max="5811" width="5.33203125" style="333" customWidth="1"/>
    <col min="5812" max="5812" width="6.5546875" style="333" customWidth="1"/>
    <col min="5813" max="5813" width="8.6640625" style="333" customWidth="1"/>
    <col min="5814" max="5814" width="12.33203125" style="333" customWidth="1"/>
    <col min="5815" max="5815" width="10.5546875" style="333" customWidth="1"/>
    <col min="5816" max="5816" width="9.88671875" style="333" customWidth="1"/>
    <col min="5817" max="5817" width="9.5546875" style="333" customWidth="1"/>
    <col min="5818" max="5823" width="8.109375" style="333" customWidth="1"/>
    <col min="5824" max="5824" width="9.33203125" style="333" customWidth="1"/>
    <col min="5825" max="5825" width="8" style="333" customWidth="1"/>
    <col min="5826" max="5826" width="8.109375" style="333" customWidth="1"/>
    <col min="5827" max="5827" width="7.44140625" style="333" customWidth="1"/>
    <col min="5828" max="5828" width="7.6640625" style="333" customWidth="1"/>
    <col min="5829" max="5836" width="7.88671875" style="333" hidden="1" customWidth="1"/>
    <col min="5837" max="5837" width="9.109375" style="333" customWidth="1"/>
    <col min="5838" max="5838" width="8.6640625" style="333" customWidth="1"/>
    <col min="5839" max="5839" width="10.6640625" style="333" customWidth="1"/>
    <col min="5840" max="5840" width="25.44140625" style="333" customWidth="1"/>
    <col min="5841" max="5841" width="14.33203125" style="333" customWidth="1"/>
    <col min="5842" max="5842" width="4.5546875" style="333" customWidth="1"/>
    <col min="5843" max="5843" width="9.88671875" style="333" customWidth="1"/>
    <col min="5844" max="5844" width="9.5546875" style="333" customWidth="1"/>
    <col min="5845" max="6064" width="7.88671875" style="333"/>
    <col min="6065" max="6066" width="5.109375" style="333" customWidth="1"/>
    <col min="6067" max="6067" width="5.33203125" style="333" customWidth="1"/>
    <col min="6068" max="6068" width="6.5546875" style="333" customWidth="1"/>
    <col min="6069" max="6069" width="8.6640625" style="333" customWidth="1"/>
    <col min="6070" max="6070" width="12.33203125" style="333" customWidth="1"/>
    <col min="6071" max="6071" width="10.5546875" style="333" customWidth="1"/>
    <col min="6072" max="6072" width="9.88671875" style="333" customWidth="1"/>
    <col min="6073" max="6073" width="9.5546875" style="333" customWidth="1"/>
    <col min="6074" max="6079" width="8.109375" style="333" customWidth="1"/>
    <col min="6080" max="6080" width="9.33203125" style="333" customWidth="1"/>
    <col min="6081" max="6081" width="8" style="333" customWidth="1"/>
    <col min="6082" max="6082" width="8.109375" style="333" customWidth="1"/>
    <col min="6083" max="6083" width="7.44140625" style="333" customWidth="1"/>
    <col min="6084" max="6084" width="7.6640625" style="333" customWidth="1"/>
    <col min="6085" max="6092" width="7.88671875" style="333" hidden="1" customWidth="1"/>
    <col min="6093" max="6093" width="9.109375" style="333" customWidth="1"/>
    <col min="6094" max="6094" width="8.6640625" style="333" customWidth="1"/>
    <col min="6095" max="6095" width="10.6640625" style="333" customWidth="1"/>
    <col min="6096" max="6096" width="25.44140625" style="333" customWidth="1"/>
    <col min="6097" max="6097" width="14.33203125" style="333" customWidth="1"/>
    <col min="6098" max="6098" width="4.5546875" style="333" customWidth="1"/>
    <col min="6099" max="6099" width="9.88671875" style="333" customWidth="1"/>
    <col min="6100" max="6100" width="9.5546875" style="333" customWidth="1"/>
    <col min="6101" max="6320" width="7.88671875" style="333"/>
    <col min="6321" max="6322" width="5.109375" style="333" customWidth="1"/>
    <col min="6323" max="6323" width="5.33203125" style="333" customWidth="1"/>
    <col min="6324" max="6324" width="6.5546875" style="333" customWidth="1"/>
    <col min="6325" max="6325" width="8.6640625" style="333" customWidth="1"/>
    <col min="6326" max="6326" width="12.33203125" style="333" customWidth="1"/>
    <col min="6327" max="6327" width="10.5546875" style="333" customWidth="1"/>
    <col min="6328" max="6328" width="9.88671875" style="333" customWidth="1"/>
    <col min="6329" max="6329" width="9.5546875" style="333" customWidth="1"/>
    <col min="6330" max="6335" width="8.109375" style="333" customWidth="1"/>
    <col min="6336" max="6336" width="9.33203125" style="333" customWidth="1"/>
    <col min="6337" max="6337" width="8" style="333" customWidth="1"/>
    <col min="6338" max="6338" width="8.109375" style="333" customWidth="1"/>
    <col min="6339" max="6339" width="7.44140625" style="333" customWidth="1"/>
    <col min="6340" max="6340" width="7.6640625" style="333" customWidth="1"/>
    <col min="6341" max="6348" width="7.88671875" style="333" hidden="1" customWidth="1"/>
    <col min="6349" max="6349" width="9.109375" style="333" customWidth="1"/>
    <col min="6350" max="6350" width="8.6640625" style="333" customWidth="1"/>
    <col min="6351" max="6351" width="10.6640625" style="333" customWidth="1"/>
    <col min="6352" max="6352" width="25.44140625" style="333" customWidth="1"/>
    <col min="6353" max="6353" width="14.33203125" style="333" customWidth="1"/>
    <col min="6354" max="6354" width="4.5546875" style="333" customWidth="1"/>
    <col min="6355" max="6355" width="9.88671875" style="333" customWidth="1"/>
    <col min="6356" max="6356" width="9.5546875" style="333" customWidth="1"/>
    <col min="6357" max="6576" width="7.88671875" style="333"/>
    <col min="6577" max="6578" width="5.109375" style="333" customWidth="1"/>
    <col min="6579" max="6579" width="5.33203125" style="333" customWidth="1"/>
    <col min="6580" max="6580" width="6.5546875" style="333" customWidth="1"/>
    <col min="6581" max="6581" width="8.6640625" style="333" customWidth="1"/>
    <col min="6582" max="6582" width="12.33203125" style="333" customWidth="1"/>
    <col min="6583" max="6583" width="10.5546875" style="333" customWidth="1"/>
    <col min="6584" max="6584" width="9.88671875" style="333" customWidth="1"/>
    <col min="6585" max="6585" width="9.5546875" style="333" customWidth="1"/>
    <col min="6586" max="6591" width="8.109375" style="333" customWidth="1"/>
    <col min="6592" max="6592" width="9.33203125" style="333" customWidth="1"/>
    <col min="6593" max="6593" width="8" style="333" customWidth="1"/>
    <col min="6594" max="6594" width="8.109375" style="333" customWidth="1"/>
    <col min="6595" max="6595" width="7.44140625" style="333" customWidth="1"/>
    <col min="6596" max="6596" width="7.6640625" style="333" customWidth="1"/>
    <col min="6597" max="6604" width="7.88671875" style="333" hidden="1" customWidth="1"/>
    <col min="6605" max="6605" width="9.109375" style="333" customWidth="1"/>
    <col min="6606" max="6606" width="8.6640625" style="333" customWidth="1"/>
    <col min="6607" max="6607" width="10.6640625" style="333" customWidth="1"/>
    <col min="6608" max="6608" width="25.44140625" style="333" customWidth="1"/>
    <col min="6609" max="6609" width="14.33203125" style="333" customWidth="1"/>
    <col min="6610" max="6610" width="4.5546875" style="333" customWidth="1"/>
    <col min="6611" max="6611" width="9.88671875" style="333" customWidth="1"/>
    <col min="6612" max="6612" width="9.5546875" style="333" customWidth="1"/>
    <col min="6613" max="6832" width="7.88671875" style="333"/>
    <col min="6833" max="6834" width="5.109375" style="333" customWidth="1"/>
    <col min="6835" max="6835" width="5.33203125" style="333" customWidth="1"/>
    <col min="6836" max="6836" width="6.5546875" style="333" customWidth="1"/>
    <col min="6837" max="6837" width="8.6640625" style="333" customWidth="1"/>
    <col min="6838" max="6838" width="12.33203125" style="333" customWidth="1"/>
    <col min="6839" max="6839" width="10.5546875" style="333" customWidth="1"/>
    <col min="6840" max="6840" width="9.88671875" style="333" customWidth="1"/>
    <col min="6841" max="6841" width="9.5546875" style="333" customWidth="1"/>
    <col min="6842" max="6847" width="8.109375" style="333" customWidth="1"/>
    <col min="6848" max="6848" width="9.33203125" style="333" customWidth="1"/>
    <col min="6849" max="6849" width="8" style="333" customWidth="1"/>
    <col min="6850" max="6850" width="8.109375" style="333" customWidth="1"/>
    <col min="6851" max="6851" width="7.44140625" style="333" customWidth="1"/>
    <col min="6852" max="6852" width="7.6640625" style="333" customWidth="1"/>
    <col min="6853" max="6860" width="7.88671875" style="333" hidden="1" customWidth="1"/>
    <col min="6861" max="6861" width="9.109375" style="333" customWidth="1"/>
    <col min="6862" max="6862" width="8.6640625" style="333" customWidth="1"/>
    <col min="6863" max="6863" width="10.6640625" style="333" customWidth="1"/>
    <col min="6864" max="6864" width="25.44140625" style="333" customWidth="1"/>
    <col min="6865" max="6865" width="14.33203125" style="333" customWidth="1"/>
    <col min="6866" max="6866" width="4.5546875" style="333" customWidth="1"/>
    <col min="6867" max="6867" width="9.88671875" style="333" customWidth="1"/>
    <col min="6868" max="6868" width="9.5546875" style="333" customWidth="1"/>
    <col min="6869" max="7088" width="7.88671875" style="333"/>
    <col min="7089" max="7090" width="5.109375" style="333" customWidth="1"/>
    <col min="7091" max="7091" width="5.33203125" style="333" customWidth="1"/>
    <col min="7092" max="7092" width="6.5546875" style="333" customWidth="1"/>
    <col min="7093" max="7093" width="8.6640625" style="333" customWidth="1"/>
    <col min="7094" max="7094" width="12.33203125" style="333" customWidth="1"/>
    <col min="7095" max="7095" width="10.5546875" style="333" customWidth="1"/>
    <col min="7096" max="7096" width="9.88671875" style="333" customWidth="1"/>
    <col min="7097" max="7097" width="9.5546875" style="333" customWidth="1"/>
    <col min="7098" max="7103" width="8.109375" style="333" customWidth="1"/>
    <col min="7104" max="7104" width="9.33203125" style="333" customWidth="1"/>
    <col min="7105" max="7105" width="8" style="333" customWidth="1"/>
    <col min="7106" max="7106" width="8.109375" style="333" customWidth="1"/>
    <col min="7107" max="7107" width="7.44140625" style="333" customWidth="1"/>
    <col min="7108" max="7108" width="7.6640625" style="333" customWidth="1"/>
    <col min="7109" max="7116" width="7.88671875" style="333" hidden="1" customWidth="1"/>
    <col min="7117" max="7117" width="9.109375" style="333" customWidth="1"/>
    <col min="7118" max="7118" width="8.6640625" style="333" customWidth="1"/>
    <col min="7119" max="7119" width="10.6640625" style="333" customWidth="1"/>
    <col min="7120" max="7120" width="25.44140625" style="333" customWidth="1"/>
    <col min="7121" max="7121" width="14.33203125" style="333" customWidth="1"/>
    <col min="7122" max="7122" width="4.5546875" style="333" customWidth="1"/>
    <col min="7123" max="7123" width="9.88671875" style="333" customWidth="1"/>
    <col min="7124" max="7124" width="9.5546875" style="333" customWidth="1"/>
    <col min="7125" max="7344" width="7.88671875" style="333"/>
    <col min="7345" max="7346" width="5.109375" style="333" customWidth="1"/>
    <col min="7347" max="7347" width="5.33203125" style="333" customWidth="1"/>
    <col min="7348" max="7348" width="6.5546875" style="333" customWidth="1"/>
    <col min="7349" max="7349" width="8.6640625" style="333" customWidth="1"/>
    <col min="7350" max="7350" width="12.33203125" style="333" customWidth="1"/>
    <col min="7351" max="7351" width="10.5546875" style="333" customWidth="1"/>
    <col min="7352" max="7352" width="9.88671875" style="333" customWidth="1"/>
    <col min="7353" max="7353" width="9.5546875" style="333" customWidth="1"/>
    <col min="7354" max="7359" width="8.109375" style="333" customWidth="1"/>
    <col min="7360" max="7360" width="9.33203125" style="333" customWidth="1"/>
    <col min="7361" max="7361" width="8" style="333" customWidth="1"/>
    <col min="7362" max="7362" width="8.109375" style="333" customWidth="1"/>
    <col min="7363" max="7363" width="7.44140625" style="333" customWidth="1"/>
    <col min="7364" max="7364" width="7.6640625" style="333" customWidth="1"/>
    <col min="7365" max="7372" width="7.88671875" style="333" hidden="1" customWidth="1"/>
    <col min="7373" max="7373" width="9.109375" style="333" customWidth="1"/>
    <col min="7374" max="7374" width="8.6640625" style="333" customWidth="1"/>
    <col min="7375" max="7375" width="10.6640625" style="333" customWidth="1"/>
    <col min="7376" max="7376" width="25.44140625" style="333" customWidth="1"/>
    <col min="7377" max="7377" width="14.33203125" style="333" customWidth="1"/>
    <col min="7378" max="7378" width="4.5546875" style="333" customWidth="1"/>
    <col min="7379" max="7379" width="9.88671875" style="333" customWidth="1"/>
    <col min="7380" max="7380" width="9.5546875" style="333" customWidth="1"/>
    <col min="7381" max="7600" width="7.88671875" style="333"/>
    <col min="7601" max="7602" width="5.109375" style="333" customWidth="1"/>
    <col min="7603" max="7603" width="5.33203125" style="333" customWidth="1"/>
    <col min="7604" max="7604" width="6.5546875" style="333" customWidth="1"/>
    <col min="7605" max="7605" width="8.6640625" style="333" customWidth="1"/>
    <col min="7606" max="7606" width="12.33203125" style="333" customWidth="1"/>
    <col min="7607" max="7607" width="10.5546875" style="333" customWidth="1"/>
    <col min="7608" max="7608" width="9.88671875" style="333" customWidth="1"/>
    <col min="7609" max="7609" width="9.5546875" style="333" customWidth="1"/>
    <col min="7610" max="7615" width="8.109375" style="333" customWidth="1"/>
    <col min="7616" max="7616" width="9.33203125" style="333" customWidth="1"/>
    <col min="7617" max="7617" width="8" style="333" customWidth="1"/>
    <col min="7618" max="7618" width="8.109375" style="333" customWidth="1"/>
    <col min="7619" max="7619" width="7.44140625" style="333" customWidth="1"/>
    <col min="7620" max="7620" width="7.6640625" style="333" customWidth="1"/>
    <col min="7621" max="7628" width="7.88671875" style="333" hidden="1" customWidth="1"/>
    <col min="7629" max="7629" width="9.109375" style="333" customWidth="1"/>
    <col min="7630" max="7630" width="8.6640625" style="333" customWidth="1"/>
    <col min="7631" max="7631" width="10.6640625" style="333" customWidth="1"/>
    <col min="7632" max="7632" width="25.44140625" style="333" customWidth="1"/>
    <col min="7633" max="7633" width="14.33203125" style="333" customWidth="1"/>
    <col min="7634" max="7634" width="4.5546875" style="333" customWidth="1"/>
    <col min="7635" max="7635" width="9.88671875" style="333" customWidth="1"/>
    <col min="7636" max="7636" width="9.5546875" style="333" customWidth="1"/>
    <col min="7637" max="7856" width="7.88671875" style="333"/>
    <col min="7857" max="7858" width="5.109375" style="333" customWidth="1"/>
    <col min="7859" max="7859" width="5.33203125" style="333" customWidth="1"/>
    <col min="7860" max="7860" width="6.5546875" style="333" customWidth="1"/>
    <col min="7861" max="7861" width="8.6640625" style="333" customWidth="1"/>
    <col min="7862" max="7862" width="12.33203125" style="333" customWidth="1"/>
    <col min="7863" max="7863" width="10.5546875" style="333" customWidth="1"/>
    <col min="7864" max="7864" width="9.88671875" style="333" customWidth="1"/>
    <col min="7865" max="7865" width="9.5546875" style="333" customWidth="1"/>
    <col min="7866" max="7871" width="8.109375" style="333" customWidth="1"/>
    <col min="7872" max="7872" width="9.33203125" style="333" customWidth="1"/>
    <col min="7873" max="7873" width="8" style="333" customWidth="1"/>
    <col min="7874" max="7874" width="8.109375" style="333" customWidth="1"/>
    <col min="7875" max="7875" width="7.44140625" style="333" customWidth="1"/>
    <col min="7876" max="7876" width="7.6640625" style="333" customWidth="1"/>
    <col min="7877" max="7884" width="7.88671875" style="333" hidden="1" customWidth="1"/>
    <col min="7885" max="7885" width="9.109375" style="333" customWidth="1"/>
    <col min="7886" max="7886" width="8.6640625" style="333" customWidth="1"/>
    <col min="7887" max="7887" width="10.6640625" style="333" customWidth="1"/>
    <col min="7888" max="7888" width="25.44140625" style="333" customWidth="1"/>
    <col min="7889" max="7889" width="14.33203125" style="333" customWidth="1"/>
    <col min="7890" max="7890" width="4.5546875" style="333" customWidth="1"/>
    <col min="7891" max="7891" width="9.88671875" style="333" customWidth="1"/>
    <col min="7892" max="7892" width="9.5546875" style="333" customWidth="1"/>
    <col min="7893" max="8112" width="7.88671875" style="333"/>
    <col min="8113" max="8114" width="5.109375" style="333" customWidth="1"/>
    <col min="8115" max="8115" width="5.33203125" style="333" customWidth="1"/>
    <col min="8116" max="8116" width="6.5546875" style="333" customWidth="1"/>
    <col min="8117" max="8117" width="8.6640625" style="333" customWidth="1"/>
    <col min="8118" max="8118" width="12.33203125" style="333" customWidth="1"/>
    <col min="8119" max="8119" width="10.5546875" style="333" customWidth="1"/>
    <col min="8120" max="8120" width="9.88671875" style="333" customWidth="1"/>
    <col min="8121" max="8121" width="9.5546875" style="333" customWidth="1"/>
    <col min="8122" max="8127" width="8.109375" style="333" customWidth="1"/>
    <col min="8128" max="8128" width="9.33203125" style="333" customWidth="1"/>
    <col min="8129" max="8129" width="8" style="333" customWidth="1"/>
    <col min="8130" max="8130" width="8.109375" style="333" customWidth="1"/>
    <col min="8131" max="8131" width="7.44140625" style="333" customWidth="1"/>
    <col min="8132" max="8132" width="7.6640625" style="333" customWidth="1"/>
    <col min="8133" max="8140" width="7.88671875" style="333" hidden="1" customWidth="1"/>
    <col min="8141" max="8141" width="9.109375" style="333" customWidth="1"/>
    <col min="8142" max="8142" width="8.6640625" style="333" customWidth="1"/>
    <col min="8143" max="8143" width="10.6640625" style="333" customWidth="1"/>
    <col min="8144" max="8144" width="25.44140625" style="333" customWidth="1"/>
    <col min="8145" max="8145" width="14.33203125" style="333" customWidth="1"/>
    <col min="8146" max="8146" width="4.5546875" style="333" customWidth="1"/>
    <col min="8147" max="8147" width="9.88671875" style="333" customWidth="1"/>
    <col min="8148" max="8148" width="9.5546875" style="333" customWidth="1"/>
    <col min="8149" max="8368" width="7.88671875" style="333"/>
    <col min="8369" max="8370" width="5.109375" style="333" customWidth="1"/>
    <col min="8371" max="8371" width="5.33203125" style="333" customWidth="1"/>
    <col min="8372" max="8372" width="6.5546875" style="333" customWidth="1"/>
    <col min="8373" max="8373" width="8.6640625" style="333" customWidth="1"/>
    <col min="8374" max="8374" width="12.33203125" style="333" customWidth="1"/>
    <col min="8375" max="8375" width="10.5546875" style="333" customWidth="1"/>
    <col min="8376" max="8376" width="9.88671875" style="333" customWidth="1"/>
    <col min="8377" max="8377" width="9.5546875" style="333" customWidth="1"/>
    <col min="8378" max="8383" width="8.109375" style="333" customWidth="1"/>
    <col min="8384" max="8384" width="9.33203125" style="333" customWidth="1"/>
    <col min="8385" max="8385" width="8" style="333" customWidth="1"/>
    <col min="8386" max="8386" width="8.109375" style="333" customWidth="1"/>
    <col min="8387" max="8387" width="7.44140625" style="333" customWidth="1"/>
    <col min="8388" max="8388" width="7.6640625" style="333" customWidth="1"/>
    <col min="8389" max="8396" width="7.88671875" style="333" hidden="1" customWidth="1"/>
    <col min="8397" max="8397" width="9.109375" style="333" customWidth="1"/>
    <col min="8398" max="8398" width="8.6640625" style="333" customWidth="1"/>
    <col min="8399" max="8399" width="10.6640625" style="333" customWidth="1"/>
    <col min="8400" max="8400" width="25.44140625" style="333" customWidth="1"/>
    <col min="8401" max="8401" width="14.33203125" style="333" customWidth="1"/>
    <col min="8402" max="8402" width="4.5546875" style="333" customWidth="1"/>
    <col min="8403" max="8403" width="9.88671875" style="333" customWidth="1"/>
    <col min="8404" max="8404" width="9.5546875" style="333" customWidth="1"/>
    <col min="8405" max="8624" width="7.88671875" style="333"/>
    <col min="8625" max="8626" width="5.109375" style="333" customWidth="1"/>
    <col min="8627" max="8627" width="5.33203125" style="333" customWidth="1"/>
    <col min="8628" max="8628" width="6.5546875" style="333" customWidth="1"/>
    <col min="8629" max="8629" width="8.6640625" style="333" customWidth="1"/>
    <col min="8630" max="8630" width="12.33203125" style="333" customWidth="1"/>
    <col min="8631" max="8631" width="10.5546875" style="333" customWidth="1"/>
    <col min="8632" max="8632" width="9.88671875" style="333" customWidth="1"/>
    <col min="8633" max="8633" width="9.5546875" style="333" customWidth="1"/>
    <col min="8634" max="8639" width="8.109375" style="333" customWidth="1"/>
    <col min="8640" max="8640" width="9.33203125" style="333" customWidth="1"/>
    <col min="8641" max="8641" width="8" style="333" customWidth="1"/>
    <col min="8642" max="8642" width="8.109375" style="333" customWidth="1"/>
    <col min="8643" max="8643" width="7.44140625" style="333" customWidth="1"/>
    <col min="8644" max="8644" width="7.6640625" style="333" customWidth="1"/>
    <col min="8645" max="8652" width="7.88671875" style="333" hidden="1" customWidth="1"/>
    <col min="8653" max="8653" width="9.109375" style="333" customWidth="1"/>
    <col min="8654" max="8654" width="8.6640625" style="333" customWidth="1"/>
    <col min="8655" max="8655" width="10.6640625" style="333" customWidth="1"/>
    <col min="8656" max="8656" width="25.44140625" style="333" customWidth="1"/>
    <col min="8657" max="8657" width="14.33203125" style="333" customWidth="1"/>
    <col min="8658" max="8658" width="4.5546875" style="333" customWidth="1"/>
    <col min="8659" max="8659" width="9.88671875" style="333" customWidth="1"/>
    <col min="8660" max="8660" width="9.5546875" style="333" customWidth="1"/>
    <col min="8661" max="8880" width="7.88671875" style="333"/>
    <col min="8881" max="8882" width="5.109375" style="333" customWidth="1"/>
    <col min="8883" max="8883" width="5.33203125" style="333" customWidth="1"/>
    <col min="8884" max="8884" width="6.5546875" style="333" customWidth="1"/>
    <col min="8885" max="8885" width="8.6640625" style="333" customWidth="1"/>
    <col min="8886" max="8886" width="12.33203125" style="333" customWidth="1"/>
    <col min="8887" max="8887" width="10.5546875" style="333" customWidth="1"/>
    <col min="8888" max="8888" width="9.88671875" style="333" customWidth="1"/>
    <col min="8889" max="8889" width="9.5546875" style="333" customWidth="1"/>
    <col min="8890" max="8895" width="8.109375" style="333" customWidth="1"/>
    <col min="8896" max="8896" width="9.33203125" style="333" customWidth="1"/>
    <col min="8897" max="8897" width="8" style="333" customWidth="1"/>
    <col min="8898" max="8898" width="8.109375" style="333" customWidth="1"/>
    <col min="8899" max="8899" width="7.44140625" style="333" customWidth="1"/>
    <col min="8900" max="8900" width="7.6640625" style="333" customWidth="1"/>
    <col min="8901" max="8908" width="7.88671875" style="333" hidden="1" customWidth="1"/>
    <col min="8909" max="8909" width="9.109375" style="333" customWidth="1"/>
    <col min="8910" max="8910" width="8.6640625" style="333" customWidth="1"/>
    <col min="8911" max="8911" width="10.6640625" style="333" customWidth="1"/>
    <col min="8912" max="8912" width="25.44140625" style="333" customWidth="1"/>
    <col min="8913" max="8913" width="14.33203125" style="333" customWidth="1"/>
    <col min="8914" max="8914" width="4.5546875" style="333" customWidth="1"/>
    <col min="8915" max="8915" width="9.88671875" style="333" customWidth="1"/>
    <col min="8916" max="8916" width="9.5546875" style="333" customWidth="1"/>
    <col min="8917" max="9136" width="7.88671875" style="333"/>
    <col min="9137" max="9138" width="5.109375" style="333" customWidth="1"/>
    <col min="9139" max="9139" width="5.33203125" style="333" customWidth="1"/>
    <col min="9140" max="9140" width="6.5546875" style="333" customWidth="1"/>
    <col min="9141" max="9141" width="8.6640625" style="333" customWidth="1"/>
    <col min="9142" max="9142" width="12.33203125" style="333" customWidth="1"/>
    <col min="9143" max="9143" width="10.5546875" style="333" customWidth="1"/>
    <col min="9144" max="9144" width="9.88671875" style="333" customWidth="1"/>
    <col min="9145" max="9145" width="9.5546875" style="333" customWidth="1"/>
    <col min="9146" max="9151" width="8.109375" style="333" customWidth="1"/>
    <col min="9152" max="9152" width="9.33203125" style="333" customWidth="1"/>
    <col min="9153" max="9153" width="8" style="333" customWidth="1"/>
    <col min="9154" max="9154" width="8.109375" style="333" customWidth="1"/>
    <col min="9155" max="9155" width="7.44140625" style="333" customWidth="1"/>
    <col min="9156" max="9156" width="7.6640625" style="333" customWidth="1"/>
    <col min="9157" max="9164" width="7.88671875" style="333" hidden="1" customWidth="1"/>
    <col min="9165" max="9165" width="9.109375" style="333" customWidth="1"/>
    <col min="9166" max="9166" width="8.6640625" style="333" customWidth="1"/>
    <col min="9167" max="9167" width="10.6640625" style="333" customWidth="1"/>
    <col min="9168" max="9168" width="25.44140625" style="333" customWidth="1"/>
    <col min="9169" max="9169" width="14.33203125" style="333" customWidth="1"/>
    <col min="9170" max="9170" width="4.5546875" style="333" customWidth="1"/>
    <col min="9171" max="9171" width="9.88671875" style="333" customWidth="1"/>
    <col min="9172" max="9172" width="9.5546875" style="333" customWidth="1"/>
    <col min="9173" max="9392" width="7.88671875" style="333"/>
    <col min="9393" max="9394" width="5.109375" style="333" customWidth="1"/>
    <col min="9395" max="9395" width="5.33203125" style="333" customWidth="1"/>
    <col min="9396" max="9396" width="6.5546875" style="333" customWidth="1"/>
    <col min="9397" max="9397" width="8.6640625" style="333" customWidth="1"/>
    <col min="9398" max="9398" width="12.33203125" style="333" customWidth="1"/>
    <col min="9399" max="9399" width="10.5546875" style="333" customWidth="1"/>
    <col min="9400" max="9400" width="9.88671875" style="333" customWidth="1"/>
    <col min="9401" max="9401" width="9.5546875" style="333" customWidth="1"/>
    <col min="9402" max="9407" width="8.109375" style="333" customWidth="1"/>
    <col min="9408" max="9408" width="9.33203125" style="333" customWidth="1"/>
    <col min="9409" max="9409" width="8" style="333" customWidth="1"/>
    <col min="9410" max="9410" width="8.109375" style="333" customWidth="1"/>
    <col min="9411" max="9411" width="7.44140625" style="333" customWidth="1"/>
    <col min="9412" max="9412" width="7.6640625" style="333" customWidth="1"/>
    <col min="9413" max="9420" width="7.88671875" style="333" hidden="1" customWidth="1"/>
    <col min="9421" max="9421" width="9.109375" style="333" customWidth="1"/>
    <col min="9422" max="9422" width="8.6640625" style="333" customWidth="1"/>
    <col min="9423" max="9423" width="10.6640625" style="333" customWidth="1"/>
    <col min="9424" max="9424" width="25.44140625" style="333" customWidth="1"/>
    <col min="9425" max="9425" width="14.33203125" style="333" customWidth="1"/>
    <col min="9426" max="9426" width="4.5546875" style="333" customWidth="1"/>
    <col min="9427" max="9427" width="9.88671875" style="333" customWidth="1"/>
    <col min="9428" max="9428" width="9.5546875" style="333" customWidth="1"/>
    <col min="9429" max="9648" width="7.88671875" style="333"/>
    <col min="9649" max="9650" width="5.109375" style="333" customWidth="1"/>
    <col min="9651" max="9651" width="5.33203125" style="333" customWidth="1"/>
    <col min="9652" max="9652" width="6.5546875" style="333" customWidth="1"/>
    <col min="9653" max="9653" width="8.6640625" style="333" customWidth="1"/>
    <col min="9654" max="9654" width="12.33203125" style="333" customWidth="1"/>
    <col min="9655" max="9655" width="10.5546875" style="333" customWidth="1"/>
    <col min="9656" max="9656" width="9.88671875" style="333" customWidth="1"/>
    <col min="9657" max="9657" width="9.5546875" style="333" customWidth="1"/>
    <col min="9658" max="9663" width="8.109375" style="333" customWidth="1"/>
    <col min="9664" max="9664" width="9.33203125" style="333" customWidth="1"/>
    <col min="9665" max="9665" width="8" style="333" customWidth="1"/>
    <col min="9666" max="9666" width="8.109375" style="333" customWidth="1"/>
    <col min="9667" max="9667" width="7.44140625" style="333" customWidth="1"/>
    <col min="9668" max="9668" width="7.6640625" style="333" customWidth="1"/>
    <col min="9669" max="9676" width="7.88671875" style="333" hidden="1" customWidth="1"/>
    <col min="9677" max="9677" width="9.109375" style="333" customWidth="1"/>
    <col min="9678" max="9678" width="8.6640625" style="333" customWidth="1"/>
    <col min="9679" max="9679" width="10.6640625" style="333" customWidth="1"/>
    <col min="9680" max="9680" width="25.44140625" style="333" customWidth="1"/>
    <col min="9681" max="9681" width="14.33203125" style="333" customWidth="1"/>
    <col min="9682" max="9682" width="4.5546875" style="333" customWidth="1"/>
    <col min="9683" max="9683" width="9.88671875" style="333" customWidth="1"/>
    <col min="9684" max="9684" width="9.5546875" style="333" customWidth="1"/>
    <col min="9685" max="9904" width="7.88671875" style="333"/>
    <col min="9905" max="9906" width="5.109375" style="333" customWidth="1"/>
    <col min="9907" max="9907" width="5.33203125" style="333" customWidth="1"/>
    <col min="9908" max="9908" width="6.5546875" style="333" customWidth="1"/>
    <col min="9909" max="9909" width="8.6640625" style="333" customWidth="1"/>
    <col min="9910" max="9910" width="12.33203125" style="333" customWidth="1"/>
    <col min="9911" max="9911" width="10.5546875" style="333" customWidth="1"/>
    <col min="9912" max="9912" width="9.88671875" style="333" customWidth="1"/>
    <col min="9913" max="9913" width="9.5546875" style="333" customWidth="1"/>
    <col min="9914" max="9919" width="8.109375" style="333" customWidth="1"/>
    <col min="9920" max="9920" width="9.33203125" style="333" customWidth="1"/>
    <col min="9921" max="9921" width="8" style="333" customWidth="1"/>
    <col min="9922" max="9922" width="8.109375" style="333" customWidth="1"/>
    <col min="9923" max="9923" width="7.44140625" style="333" customWidth="1"/>
    <col min="9924" max="9924" width="7.6640625" style="333" customWidth="1"/>
    <col min="9925" max="9932" width="7.88671875" style="333" hidden="1" customWidth="1"/>
    <col min="9933" max="9933" width="9.109375" style="333" customWidth="1"/>
    <col min="9934" max="9934" width="8.6640625" style="333" customWidth="1"/>
    <col min="9935" max="9935" width="10.6640625" style="333" customWidth="1"/>
    <col min="9936" max="9936" width="25.44140625" style="333" customWidth="1"/>
    <col min="9937" max="9937" width="14.33203125" style="333" customWidth="1"/>
    <col min="9938" max="9938" width="4.5546875" style="333" customWidth="1"/>
    <col min="9939" max="9939" width="9.88671875" style="333" customWidth="1"/>
    <col min="9940" max="9940" width="9.5546875" style="333" customWidth="1"/>
    <col min="9941" max="10160" width="7.88671875" style="333"/>
    <col min="10161" max="10162" width="5.109375" style="333" customWidth="1"/>
    <col min="10163" max="10163" width="5.33203125" style="333" customWidth="1"/>
    <col min="10164" max="10164" width="6.5546875" style="333" customWidth="1"/>
    <col min="10165" max="10165" width="8.6640625" style="333" customWidth="1"/>
    <col min="10166" max="10166" width="12.33203125" style="333" customWidth="1"/>
    <col min="10167" max="10167" width="10.5546875" style="333" customWidth="1"/>
    <col min="10168" max="10168" width="9.88671875" style="333" customWidth="1"/>
    <col min="10169" max="10169" width="9.5546875" style="333" customWidth="1"/>
    <col min="10170" max="10175" width="8.109375" style="333" customWidth="1"/>
    <col min="10176" max="10176" width="9.33203125" style="333" customWidth="1"/>
    <col min="10177" max="10177" width="8" style="333" customWidth="1"/>
    <col min="10178" max="10178" width="8.109375" style="333" customWidth="1"/>
    <col min="10179" max="10179" width="7.44140625" style="333" customWidth="1"/>
    <col min="10180" max="10180" width="7.6640625" style="333" customWidth="1"/>
    <col min="10181" max="10188" width="7.88671875" style="333" hidden="1" customWidth="1"/>
    <col min="10189" max="10189" width="9.109375" style="333" customWidth="1"/>
    <col min="10190" max="10190" width="8.6640625" style="333" customWidth="1"/>
    <col min="10191" max="10191" width="10.6640625" style="333" customWidth="1"/>
    <col min="10192" max="10192" width="25.44140625" style="333" customWidth="1"/>
    <col min="10193" max="10193" width="14.33203125" style="333" customWidth="1"/>
    <col min="10194" max="10194" width="4.5546875" style="333" customWidth="1"/>
    <col min="10195" max="10195" width="9.88671875" style="333" customWidth="1"/>
    <col min="10196" max="10196" width="9.5546875" style="333" customWidth="1"/>
    <col min="10197" max="10416" width="7.88671875" style="333"/>
    <col min="10417" max="10418" width="5.109375" style="333" customWidth="1"/>
    <col min="10419" max="10419" width="5.33203125" style="333" customWidth="1"/>
    <col min="10420" max="10420" width="6.5546875" style="333" customWidth="1"/>
    <col min="10421" max="10421" width="8.6640625" style="333" customWidth="1"/>
    <col min="10422" max="10422" width="12.33203125" style="333" customWidth="1"/>
    <col min="10423" max="10423" width="10.5546875" style="333" customWidth="1"/>
    <col min="10424" max="10424" width="9.88671875" style="333" customWidth="1"/>
    <col min="10425" max="10425" width="9.5546875" style="333" customWidth="1"/>
    <col min="10426" max="10431" width="8.109375" style="333" customWidth="1"/>
    <col min="10432" max="10432" width="9.33203125" style="333" customWidth="1"/>
    <col min="10433" max="10433" width="8" style="333" customWidth="1"/>
    <col min="10434" max="10434" width="8.109375" style="333" customWidth="1"/>
    <col min="10435" max="10435" width="7.44140625" style="333" customWidth="1"/>
    <col min="10436" max="10436" width="7.6640625" style="333" customWidth="1"/>
    <col min="10437" max="10444" width="7.88671875" style="333" hidden="1" customWidth="1"/>
    <col min="10445" max="10445" width="9.109375" style="333" customWidth="1"/>
    <col min="10446" max="10446" width="8.6640625" style="333" customWidth="1"/>
    <col min="10447" max="10447" width="10.6640625" style="333" customWidth="1"/>
    <col min="10448" max="10448" width="25.44140625" style="333" customWidth="1"/>
    <col min="10449" max="10449" width="14.33203125" style="333" customWidth="1"/>
    <col min="10450" max="10450" width="4.5546875" style="333" customWidth="1"/>
    <col min="10451" max="10451" width="9.88671875" style="333" customWidth="1"/>
    <col min="10452" max="10452" width="9.5546875" style="333" customWidth="1"/>
    <col min="10453" max="10672" width="7.88671875" style="333"/>
    <col min="10673" max="10674" width="5.109375" style="333" customWidth="1"/>
    <col min="10675" max="10675" width="5.33203125" style="333" customWidth="1"/>
    <col min="10676" max="10676" width="6.5546875" style="333" customWidth="1"/>
    <col min="10677" max="10677" width="8.6640625" style="333" customWidth="1"/>
    <col min="10678" max="10678" width="12.33203125" style="333" customWidth="1"/>
    <col min="10679" max="10679" width="10.5546875" style="333" customWidth="1"/>
    <col min="10680" max="10680" width="9.88671875" style="333" customWidth="1"/>
    <col min="10681" max="10681" width="9.5546875" style="333" customWidth="1"/>
    <col min="10682" max="10687" width="8.109375" style="333" customWidth="1"/>
    <col min="10688" max="10688" width="9.33203125" style="333" customWidth="1"/>
    <col min="10689" max="10689" width="8" style="333" customWidth="1"/>
    <col min="10690" max="10690" width="8.109375" style="333" customWidth="1"/>
    <col min="10691" max="10691" width="7.44140625" style="333" customWidth="1"/>
    <col min="10692" max="10692" width="7.6640625" style="333" customWidth="1"/>
    <col min="10693" max="10700" width="7.88671875" style="333" hidden="1" customWidth="1"/>
    <col min="10701" max="10701" width="9.109375" style="333" customWidth="1"/>
    <col min="10702" max="10702" width="8.6640625" style="333" customWidth="1"/>
    <col min="10703" max="10703" width="10.6640625" style="333" customWidth="1"/>
    <col min="10704" max="10704" width="25.44140625" style="333" customWidth="1"/>
    <col min="10705" max="10705" width="14.33203125" style="333" customWidth="1"/>
    <col min="10706" max="10706" width="4.5546875" style="333" customWidth="1"/>
    <col min="10707" max="10707" width="9.88671875" style="333" customWidth="1"/>
    <col min="10708" max="10708" width="9.5546875" style="333" customWidth="1"/>
    <col min="10709" max="10928" width="7.88671875" style="333"/>
    <col min="10929" max="10930" width="5.109375" style="333" customWidth="1"/>
    <col min="10931" max="10931" width="5.33203125" style="333" customWidth="1"/>
    <col min="10932" max="10932" width="6.5546875" style="333" customWidth="1"/>
    <col min="10933" max="10933" width="8.6640625" style="333" customWidth="1"/>
    <col min="10934" max="10934" width="12.33203125" style="333" customWidth="1"/>
    <col min="10935" max="10935" width="10.5546875" style="333" customWidth="1"/>
    <col min="10936" max="10936" width="9.88671875" style="333" customWidth="1"/>
    <col min="10937" max="10937" width="9.5546875" style="333" customWidth="1"/>
    <col min="10938" max="10943" width="8.109375" style="333" customWidth="1"/>
    <col min="10944" max="10944" width="9.33203125" style="333" customWidth="1"/>
    <col min="10945" max="10945" width="8" style="333" customWidth="1"/>
    <col min="10946" max="10946" width="8.109375" style="333" customWidth="1"/>
    <col min="10947" max="10947" width="7.44140625" style="333" customWidth="1"/>
    <col min="10948" max="10948" width="7.6640625" style="333" customWidth="1"/>
    <col min="10949" max="10956" width="7.88671875" style="333" hidden="1" customWidth="1"/>
    <col min="10957" max="10957" width="9.109375" style="333" customWidth="1"/>
    <col min="10958" max="10958" width="8.6640625" style="333" customWidth="1"/>
    <col min="10959" max="10959" width="10.6640625" style="333" customWidth="1"/>
    <col min="10960" max="10960" width="25.44140625" style="333" customWidth="1"/>
    <col min="10961" max="10961" width="14.33203125" style="333" customWidth="1"/>
    <col min="10962" max="10962" width="4.5546875" style="333" customWidth="1"/>
    <col min="10963" max="10963" width="9.88671875" style="333" customWidth="1"/>
    <col min="10964" max="10964" width="9.5546875" style="333" customWidth="1"/>
    <col min="10965" max="11184" width="7.88671875" style="333"/>
    <col min="11185" max="11186" width="5.109375" style="333" customWidth="1"/>
    <col min="11187" max="11187" width="5.33203125" style="333" customWidth="1"/>
    <col min="11188" max="11188" width="6.5546875" style="333" customWidth="1"/>
    <col min="11189" max="11189" width="8.6640625" style="333" customWidth="1"/>
    <col min="11190" max="11190" width="12.33203125" style="333" customWidth="1"/>
    <col min="11191" max="11191" width="10.5546875" style="333" customWidth="1"/>
    <col min="11192" max="11192" width="9.88671875" style="333" customWidth="1"/>
    <col min="11193" max="11193" width="9.5546875" style="333" customWidth="1"/>
    <col min="11194" max="11199" width="8.109375" style="333" customWidth="1"/>
    <col min="11200" max="11200" width="9.33203125" style="333" customWidth="1"/>
    <col min="11201" max="11201" width="8" style="333" customWidth="1"/>
    <col min="11202" max="11202" width="8.109375" style="333" customWidth="1"/>
    <col min="11203" max="11203" width="7.44140625" style="333" customWidth="1"/>
    <col min="11204" max="11204" width="7.6640625" style="333" customWidth="1"/>
    <col min="11205" max="11212" width="7.88671875" style="333" hidden="1" customWidth="1"/>
    <col min="11213" max="11213" width="9.109375" style="333" customWidth="1"/>
    <col min="11214" max="11214" width="8.6640625" style="333" customWidth="1"/>
    <col min="11215" max="11215" width="10.6640625" style="333" customWidth="1"/>
    <col min="11216" max="11216" width="25.44140625" style="333" customWidth="1"/>
    <col min="11217" max="11217" width="14.33203125" style="333" customWidth="1"/>
    <col min="11218" max="11218" width="4.5546875" style="333" customWidth="1"/>
    <col min="11219" max="11219" width="9.88671875" style="333" customWidth="1"/>
    <col min="11220" max="11220" width="9.5546875" style="333" customWidth="1"/>
    <col min="11221" max="11440" width="7.88671875" style="333"/>
    <col min="11441" max="11442" width="5.109375" style="333" customWidth="1"/>
    <col min="11443" max="11443" width="5.33203125" style="333" customWidth="1"/>
    <col min="11444" max="11444" width="6.5546875" style="333" customWidth="1"/>
    <col min="11445" max="11445" width="8.6640625" style="333" customWidth="1"/>
    <col min="11446" max="11446" width="12.33203125" style="333" customWidth="1"/>
    <col min="11447" max="11447" width="10.5546875" style="333" customWidth="1"/>
    <col min="11448" max="11448" width="9.88671875" style="333" customWidth="1"/>
    <col min="11449" max="11449" width="9.5546875" style="333" customWidth="1"/>
    <col min="11450" max="11455" width="8.109375" style="333" customWidth="1"/>
    <col min="11456" max="11456" width="9.33203125" style="333" customWidth="1"/>
    <col min="11457" max="11457" width="8" style="333" customWidth="1"/>
    <col min="11458" max="11458" width="8.109375" style="333" customWidth="1"/>
    <col min="11459" max="11459" width="7.44140625" style="333" customWidth="1"/>
    <col min="11460" max="11460" width="7.6640625" style="333" customWidth="1"/>
    <col min="11461" max="11468" width="7.88671875" style="333" hidden="1" customWidth="1"/>
    <col min="11469" max="11469" width="9.109375" style="333" customWidth="1"/>
    <col min="11470" max="11470" width="8.6640625" style="333" customWidth="1"/>
    <col min="11471" max="11471" width="10.6640625" style="333" customWidth="1"/>
    <col min="11472" max="11472" width="25.44140625" style="333" customWidth="1"/>
    <col min="11473" max="11473" width="14.33203125" style="333" customWidth="1"/>
    <col min="11474" max="11474" width="4.5546875" style="333" customWidth="1"/>
    <col min="11475" max="11475" width="9.88671875" style="333" customWidth="1"/>
    <col min="11476" max="11476" width="9.5546875" style="333" customWidth="1"/>
    <col min="11477" max="11696" width="7.88671875" style="333"/>
    <col min="11697" max="11698" width="5.109375" style="333" customWidth="1"/>
    <col min="11699" max="11699" width="5.33203125" style="333" customWidth="1"/>
    <col min="11700" max="11700" width="6.5546875" style="333" customWidth="1"/>
    <col min="11701" max="11701" width="8.6640625" style="333" customWidth="1"/>
    <col min="11702" max="11702" width="12.33203125" style="333" customWidth="1"/>
    <col min="11703" max="11703" width="10.5546875" style="333" customWidth="1"/>
    <col min="11704" max="11704" width="9.88671875" style="333" customWidth="1"/>
    <col min="11705" max="11705" width="9.5546875" style="333" customWidth="1"/>
    <col min="11706" max="11711" width="8.109375" style="333" customWidth="1"/>
    <col min="11712" max="11712" width="9.33203125" style="333" customWidth="1"/>
    <col min="11713" max="11713" width="8" style="333" customWidth="1"/>
    <col min="11714" max="11714" width="8.109375" style="333" customWidth="1"/>
    <col min="11715" max="11715" width="7.44140625" style="333" customWidth="1"/>
    <col min="11716" max="11716" width="7.6640625" style="333" customWidth="1"/>
    <col min="11717" max="11724" width="7.88671875" style="333" hidden="1" customWidth="1"/>
    <col min="11725" max="11725" width="9.109375" style="333" customWidth="1"/>
    <col min="11726" max="11726" width="8.6640625" style="333" customWidth="1"/>
    <col min="11727" max="11727" width="10.6640625" style="333" customWidth="1"/>
    <col min="11728" max="11728" width="25.44140625" style="333" customWidth="1"/>
    <col min="11729" max="11729" width="14.33203125" style="333" customWidth="1"/>
    <col min="11730" max="11730" width="4.5546875" style="333" customWidth="1"/>
    <col min="11731" max="11731" width="9.88671875" style="333" customWidth="1"/>
    <col min="11732" max="11732" width="9.5546875" style="333" customWidth="1"/>
    <col min="11733" max="11952" width="7.88671875" style="333"/>
    <col min="11953" max="11954" width="5.109375" style="333" customWidth="1"/>
    <col min="11955" max="11955" width="5.33203125" style="333" customWidth="1"/>
    <col min="11956" max="11956" width="6.5546875" style="333" customWidth="1"/>
    <col min="11957" max="11957" width="8.6640625" style="333" customWidth="1"/>
    <col min="11958" max="11958" width="12.33203125" style="333" customWidth="1"/>
    <col min="11959" max="11959" width="10.5546875" style="333" customWidth="1"/>
    <col min="11960" max="11960" width="9.88671875" style="333" customWidth="1"/>
    <col min="11961" max="11961" width="9.5546875" style="333" customWidth="1"/>
    <col min="11962" max="11967" width="8.109375" style="333" customWidth="1"/>
    <col min="11968" max="11968" width="9.33203125" style="333" customWidth="1"/>
    <col min="11969" max="11969" width="8" style="333" customWidth="1"/>
    <col min="11970" max="11970" width="8.109375" style="333" customWidth="1"/>
    <col min="11971" max="11971" width="7.44140625" style="333" customWidth="1"/>
    <col min="11972" max="11972" width="7.6640625" style="333" customWidth="1"/>
    <col min="11973" max="11980" width="7.88671875" style="333" hidden="1" customWidth="1"/>
    <col min="11981" max="11981" width="9.109375" style="333" customWidth="1"/>
    <col min="11982" max="11982" width="8.6640625" style="333" customWidth="1"/>
    <col min="11983" max="11983" width="10.6640625" style="333" customWidth="1"/>
    <col min="11984" max="11984" width="25.44140625" style="333" customWidth="1"/>
    <col min="11985" max="11985" width="14.33203125" style="333" customWidth="1"/>
    <col min="11986" max="11986" width="4.5546875" style="333" customWidth="1"/>
    <col min="11987" max="11987" width="9.88671875" style="333" customWidth="1"/>
    <col min="11988" max="11988" width="9.5546875" style="333" customWidth="1"/>
    <col min="11989" max="12208" width="7.88671875" style="333"/>
    <col min="12209" max="12210" width="5.109375" style="333" customWidth="1"/>
    <col min="12211" max="12211" width="5.33203125" style="333" customWidth="1"/>
    <col min="12212" max="12212" width="6.5546875" style="333" customWidth="1"/>
    <col min="12213" max="12213" width="8.6640625" style="333" customWidth="1"/>
    <col min="12214" max="12214" width="12.33203125" style="333" customWidth="1"/>
    <col min="12215" max="12215" width="10.5546875" style="333" customWidth="1"/>
    <col min="12216" max="12216" width="9.88671875" style="333" customWidth="1"/>
    <col min="12217" max="12217" width="9.5546875" style="333" customWidth="1"/>
    <col min="12218" max="12223" width="8.109375" style="333" customWidth="1"/>
    <col min="12224" max="12224" width="9.33203125" style="333" customWidth="1"/>
    <col min="12225" max="12225" width="8" style="333" customWidth="1"/>
    <col min="12226" max="12226" width="8.109375" style="333" customWidth="1"/>
    <col min="12227" max="12227" width="7.44140625" style="333" customWidth="1"/>
    <col min="12228" max="12228" width="7.6640625" style="333" customWidth="1"/>
    <col min="12229" max="12236" width="7.88671875" style="333" hidden="1" customWidth="1"/>
    <col min="12237" max="12237" width="9.109375" style="333" customWidth="1"/>
    <col min="12238" max="12238" width="8.6640625" style="333" customWidth="1"/>
    <col min="12239" max="12239" width="10.6640625" style="333" customWidth="1"/>
    <col min="12240" max="12240" width="25.44140625" style="333" customWidth="1"/>
    <col min="12241" max="12241" width="14.33203125" style="333" customWidth="1"/>
    <col min="12242" max="12242" width="4.5546875" style="333" customWidth="1"/>
    <col min="12243" max="12243" width="9.88671875" style="333" customWidth="1"/>
    <col min="12244" max="12244" width="9.5546875" style="333" customWidth="1"/>
    <col min="12245" max="12464" width="7.88671875" style="333"/>
    <col min="12465" max="12466" width="5.109375" style="333" customWidth="1"/>
    <col min="12467" max="12467" width="5.33203125" style="333" customWidth="1"/>
    <col min="12468" max="12468" width="6.5546875" style="333" customWidth="1"/>
    <col min="12469" max="12469" width="8.6640625" style="333" customWidth="1"/>
    <col min="12470" max="12470" width="12.33203125" style="333" customWidth="1"/>
    <col min="12471" max="12471" width="10.5546875" style="333" customWidth="1"/>
    <col min="12472" max="12472" width="9.88671875" style="333" customWidth="1"/>
    <col min="12473" max="12473" width="9.5546875" style="333" customWidth="1"/>
    <col min="12474" max="12479" width="8.109375" style="333" customWidth="1"/>
    <col min="12480" max="12480" width="9.33203125" style="333" customWidth="1"/>
    <col min="12481" max="12481" width="8" style="333" customWidth="1"/>
    <col min="12482" max="12482" width="8.109375" style="333" customWidth="1"/>
    <col min="12483" max="12483" width="7.44140625" style="333" customWidth="1"/>
    <col min="12484" max="12484" width="7.6640625" style="333" customWidth="1"/>
    <col min="12485" max="12492" width="7.88671875" style="333" hidden="1" customWidth="1"/>
    <col min="12493" max="12493" width="9.109375" style="333" customWidth="1"/>
    <col min="12494" max="12494" width="8.6640625" style="333" customWidth="1"/>
    <col min="12495" max="12495" width="10.6640625" style="333" customWidth="1"/>
    <col min="12496" max="12496" width="25.44140625" style="333" customWidth="1"/>
    <col min="12497" max="12497" width="14.33203125" style="333" customWidth="1"/>
    <col min="12498" max="12498" width="4.5546875" style="333" customWidth="1"/>
    <col min="12499" max="12499" width="9.88671875" style="333" customWidth="1"/>
    <col min="12500" max="12500" width="9.5546875" style="333" customWidth="1"/>
    <col min="12501" max="12720" width="7.88671875" style="333"/>
    <col min="12721" max="12722" width="5.109375" style="333" customWidth="1"/>
    <col min="12723" max="12723" width="5.33203125" style="333" customWidth="1"/>
    <col min="12724" max="12724" width="6.5546875" style="333" customWidth="1"/>
    <col min="12725" max="12725" width="8.6640625" style="333" customWidth="1"/>
    <col min="12726" max="12726" width="12.33203125" style="333" customWidth="1"/>
    <col min="12727" max="12727" width="10.5546875" style="333" customWidth="1"/>
    <col min="12728" max="12728" width="9.88671875" style="333" customWidth="1"/>
    <col min="12729" max="12729" width="9.5546875" style="333" customWidth="1"/>
    <col min="12730" max="12735" width="8.109375" style="333" customWidth="1"/>
    <col min="12736" max="12736" width="9.33203125" style="333" customWidth="1"/>
    <col min="12737" max="12737" width="8" style="333" customWidth="1"/>
    <col min="12738" max="12738" width="8.109375" style="333" customWidth="1"/>
    <col min="12739" max="12739" width="7.44140625" style="333" customWidth="1"/>
    <col min="12740" max="12740" width="7.6640625" style="333" customWidth="1"/>
    <col min="12741" max="12748" width="7.88671875" style="333" hidden="1" customWidth="1"/>
    <col min="12749" max="12749" width="9.109375" style="333" customWidth="1"/>
    <col min="12750" max="12750" width="8.6640625" style="333" customWidth="1"/>
    <col min="12751" max="12751" width="10.6640625" style="333" customWidth="1"/>
    <col min="12752" max="12752" width="25.44140625" style="333" customWidth="1"/>
    <col min="12753" max="12753" width="14.33203125" style="333" customWidth="1"/>
    <col min="12754" max="12754" width="4.5546875" style="333" customWidth="1"/>
    <col min="12755" max="12755" width="9.88671875" style="333" customWidth="1"/>
    <col min="12756" max="12756" width="9.5546875" style="333" customWidth="1"/>
    <col min="12757" max="12976" width="7.88671875" style="333"/>
    <col min="12977" max="12978" width="5.109375" style="333" customWidth="1"/>
    <col min="12979" max="12979" width="5.33203125" style="333" customWidth="1"/>
    <col min="12980" max="12980" width="6.5546875" style="333" customWidth="1"/>
    <col min="12981" max="12981" width="8.6640625" style="333" customWidth="1"/>
    <col min="12982" max="12982" width="12.33203125" style="333" customWidth="1"/>
    <col min="12983" max="12983" width="10.5546875" style="333" customWidth="1"/>
    <col min="12984" max="12984" width="9.88671875" style="333" customWidth="1"/>
    <col min="12985" max="12985" width="9.5546875" style="333" customWidth="1"/>
    <col min="12986" max="12991" width="8.109375" style="333" customWidth="1"/>
    <col min="12992" max="12992" width="9.33203125" style="333" customWidth="1"/>
    <col min="12993" max="12993" width="8" style="333" customWidth="1"/>
    <col min="12994" max="12994" width="8.109375" style="333" customWidth="1"/>
    <col min="12995" max="12995" width="7.44140625" style="333" customWidth="1"/>
    <col min="12996" max="12996" width="7.6640625" style="333" customWidth="1"/>
    <col min="12997" max="13004" width="7.88671875" style="333" hidden="1" customWidth="1"/>
    <col min="13005" max="13005" width="9.109375" style="333" customWidth="1"/>
    <col min="13006" max="13006" width="8.6640625" style="333" customWidth="1"/>
    <col min="13007" max="13007" width="10.6640625" style="333" customWidth="1"/>
    <col min="13008" max="13008" width="25.44140625" style="333" customWidth="1"/>
    <col min="13009" max="13009" width="14.33203125" style="333" customWidth="1"/>
    <col min="13010" max="13010" width="4.5546875" style="333" customWidth="1"/>
    <col min="13011" max="13011" width="9.88671875" style="333" customWidth="1"/>
    <col min="13012" max="13012" width="9.5546875" style="333" customWidth="1"/>
    <col min="13013" max="13232" width="7.88671875" style="333"/>
    <col min="13233" max="13234" width="5.109375" style="333" customWidth="1"/>
    <col min="13235" max="13235" width="5.33203125" style="333" customWidth="1"/>
    <col min="13236" max="13236" width="6.5546875" style="333" customWidth="1"/>
    <col min="13237" max="13237" width="8.6640625" style="333" customWidth="1"/>
    <col min="13238" max="13238" width="12.33203125" style="333" customWidth="1"/>
    <col min="13239" max="13239" width="10.5546875" style="333" customWidth="1"/>
    <col min="13240" max="13240" width="9.88671875" style="333" customWidth="1"/>
    <col min="13241" max="13241" width="9.5546875" style="333" customWidth="1"/>
    <col min="13242" max="13247" width="8.109375" style="333" customWidth="1"/>
    <col min="13248" max="13248" width="9.33203125" style="333" customWidth="1"/>
    <col min="13249" max="13249" width="8" style="333" customWidth="1"/>
    <col min="13250" max="13250" width="8.109375" style="333" customWidth="1"/>
    <col min="13251" max="13251" width="7.44140625" style="333" customWidth="1"/>
    <col min="13252" max="13252" width="7.6640625" style="333" customWidth="1"/>
    <col min="13253" max="13260" width="7.88671875" style="333" hidden="1" customWidth="1"/>
    <col min="13261" max="13261" width="9.109375" style="333" customWidth="1"/>
    <col min="13262" max="13262" width="8.6640625" style="333" customWidth="1"/>
    <col min="13263" max="13263" width="10.6640625" style="333" customWidth="1"/>
    <col min="13264" max="13264" width="25.44140625" style="333" customWidth="1"/>
    <col min="13265" max="13265" width="14.33203125" style="333" customWidth="1"/>
    <col min="13266" max="13266" width="4.5546875" style="333" customWidth="1"/>
    <col min="13267" max="13267" width="9.88671875" style="333" customWidth="1"/>
    <col min="13268" max="13268" width="9.5546875" style="333" customWidth="1"/>
    <col min="13269" max="13488" width="7.88671875" style="333"/>
    <col min="13489" max="13490" width="5.109375" style="333" customWidth="1"/>
    <col min="13491" max="13491" width="5.33203125" style="333" customWidth="1"/>
    <col min="13492" max="13492" width="6.5546875" style="333" customWidth="1"/>
    <col min="13493" max="13493" width="8.6640625" style="333" customWidth="1"/>
    <col min="13494" max="13494" width="12.33203125" style="333" customWidth="1"/>
    <col min="13495" max="13495" width="10.5546875" style="333" customWidth="1"/>
    <col min="13496" max="13496" width="9.88671875" style="333" customWidth="1"/>
    <col min="13497" max="13497" width="9.5546875" style="333" customWidth="1"/>
    <col min="13498" max="13503" width="8.109375" style="333" customWidth="1"/>
    <col min="13504" max="13504" width="9.33203125" style="333" customWidth="1"/>
    <col min="13505" max="13505" width="8" style="333" customWidth="1"/>
    <col min="13506" max="13506" width="8.109375" style="333" customWidth="1"/>
    <col min="13507" max="13507" width="7.44140625" style="333" customWidth="1"/>
    <col min="13508" max="13508" width="7.6640625" style="333" customWidth="1"/>
    <col min="13509" max="13516" width="7.88671875" style="333" hidden="1" customWidth="1"/>
    <col min="13517" max="13517" width="9.109375" style="333" customWidth="1"/>
    <col min="13518" max="13518" width="8.6640625" style="333" customWidth="1"/>
    <col min="13519" max="13519" width="10.6640625" style="333" customWidth="1"/>
    <col min="13520" max="13520" width="25.44140625" style="333" customWidth="1"/>
    <col min="13521" max="13521" width="14.33203125" style="333" customWidth="1"/>
    <col min="13522" max="13522" width="4.5546875" style="333" customWidth="1"/>
    <col min="13523" max="13523" width="9.88671875" style="333" customWidth="1"/>
    <col min="13524" max="13524" width="9.5546875" style="333" customWidth="1"/>
    <col min="13525" max="13744" width="7.88671875" style="333"/>
    <col min="13745" max="13746" width="5.109375" style="333" customWidth="1"/>
    <col min="13747" max="13747" width="5.33203125" style="333" customWidth="1"/>
    <col min="13748" max="13748" width="6.5546875" style="333" customWidth="1"/>
    <col min="13749" max="13749" width="8.6640625" style="333" customWidth="1"/>
    <col min="13750" max="13750" width="12.33203125" style="333" customWidth="1"/>
    <col min="13751" max="13751" width="10.5546875" style="333" customWidth="1"/>
    <col min="13752" max="13752" width="9.88671875" style="333" customWidth="1"/>
    <col min="13753" max="13753" width="9.5546875" style="333" customWidth="1"/>
    <col min="13754" max="13759" width="8.109375" style="333" customWidth="1"/>
    <col min="13760" max="13760" width="9.33203125" style="333" customWidth="1"/>
    <col min="13761" max="13761" width="8" style="333" customWidth="1"/>
    <col min="13762" max="13762" width="8.109375" style="333" customWidth="1"/>
    <col min="13763" max="13763" width="7.44140625" style="333" customWidth="1"/>
    <col min="13764" max="13764" width="7.6640625" style="333" customWidth="1"/>
    <col min="13765" max="13772" width="7.88671875" style="333" hidden="1" customWidth="1"/>
    <col min="13773" max="13773" width="9.109375" style="333" customWidth="1"/>
    <col min="13774" max="13774" width="8.6640625" style="333" customWidth="1"/>
    <col min="13775" max="13775" width="10.6640625" style="333" customWidth="1"/>
    <col min="13776" max="13776" width="25.44140625" style="333" customWidth="1"/>
    <col min="13777" max="13777" width="14.33203125" style="333" customWidth="1"/>
    <col min="13778" max="13778" width="4.5546875" style="333" customWidth="1"/>
    <col min="13779" max="13779" width="9.88671875" style="333" customWidth="1"/>
    <col min="13780" max="13780" width="9.5546875" style="333" customWidth="1"/>
    <col min="13781" max="14000" width="7.88671875" style="333"/>
    <col min="14001" max="14002" width="5.109375" style="333" customWidth="1"/>
    <col min="14003" max="14003" width="5.33203125" style="333" customWidth="1"/>
    <col min="14004" max="14004" width="6.5546875" style="333" customWidth="1"/>
    <col min="14005" max="14005" width="8.6640625" style="333" customWidth="1"/>
    <col min="14006" max="14006" width="12.33203125" style="333" customWidth="1"/>
    <col min="14007" max="14007" width="10.5546875" style="333" customWidth="1"/>
    <col min="14008" max="14008" width="9.88671875" style="333" customWidth="1"/>
    <col min="14009" max="14009" width="9.5546875" style="333" customWidth="1"/>
    <col min="14010" max="14015" width="8.109375" style="333" customWidth="1"/>
    <col min="14016" max="14016" width="9.33203125" style="333" customWidth="1"/>
    <col min="14017" max="14017" width="8" style="333" customWidth="1"/>
    <col min="14018" max="14018" width="8.109375" style="333" customWidth="1"/>
    <col min="14019" max="14019" width="7.44140625" style="333" customWidth="1"/>
    <col min="14020" max="14020" width="7.6640625" style="333" customWidth="1"/>
    <col min="14021" max="14028" width="7.88671875" style="333" hidden="1" customWidth="1"/>
    <col min="14029" max="14029" width="9.109375" style="333" customWidth="1"/>
    <col min="14030" max="14030" width="8.6640625" style="333" customWidth="1"/>
    <col min="14031" max="14031" width="10.6640625" style="333" customWidth="1"/>
    <col min="14032" max="14032" width="25.44140625" style="333" customWidth="1"/>
    <col min="14033" max="14033" width="14.33203125" style="333" customWidth="1"/>
    <col min="14034" max="14034" width="4.5546875" style="333" customWidth="1"/>
    <col min="14035" max="14035" width="9.88671875" style="333" customWidth="1"/>
    <col min="14036" max="14036" width="9.5546875" style="333" customWidth="1"/>
    <col min="14037" max="14256" width="7.88671875" style="333"/>
    <col min="14257" max="14258" width="5.109375" style="333" customWidth="1"/>
    <col min="14259" max="14259" width="5.33203125" style="333" customWidth="1"/>
    <col min="14260" max="14260" width="6.5546875" style="333" customWidth="1"/>
    <col min="14261" max="14261" width="8.6640625" style="333" customWidth="1"/>
    <col min="14262" max="14262" width="12.33203125" style="333" customWidth="1"/>
    <col min="14263" max="14263" width="10.5546875" style="333" customWidth="1"/>
    <col min="14264" max="14264" width="9.88671875" style="333" customWidth="1"/>
    <col min="14265" max="14265" width="9.5546875" style="333" customWidth="1"/>
    <col min="14266" max="14271" width="8.109375" style="333" customWidth="1"/>
    <col min="14272" max="14272" width="9.33203125" style="333" customWidth="1"/>
    <col min="14273" max="14273" width="8" style="333" customWidth="1"/>
    <col min="14274" max="14274" width="8.109375" style="333" customWidth="1"/>
    <col min="14275" max="14275" width="7.44140625" style="333" customWidth="1"/>
    <col min="14276" max="14276" width="7.6640625" style="333" customWidth="1"/>
    <col min="14277" max="14284" width="7.88671875" style="333" hidden="1" customWidth="1"/>
    <col min="14285" max="14285" width="9.109375" style="333" customWidth="1"/>
    <col min="14286" max="14286" width="8.6640625" style="333" customWidth="1"/>
    <col min="14287" max="14287" width="10.6640625" style="333" customWidth="1"/>
    <col min="14288" max="14288" width="25.44140625" style="333" customWidth="1"/>
    <col min="14289" max="14289" width="14.33203125" style="333" customWidth="1"/>
    <col min="14290" max="14290" width="4.5546875" style="333" customWidth="1"/>
    <col min="14291" max="14291" width="9.88671875" style="333" customWidth="1"/>
    <col min="14292" max="14292" width="9.5546875" style="333" customWidth="1"/>
    <col min="14293" max="14512" width="7.88671875" style="333"/>
    <col min="14513" max="14514" width="5.109375" style="333" customWidth="1"/>
    <col min="14515" max="14515" width="5.33203125" style="333" customWidth="1"/>
    <col min="14516" max="14516" width="6.5546875" style="333" customWidth="1"/>
    <col min="14517" max="14517" width="8.6640625" style="333" customWidth="1"/>
    <col min="14518" max="14518" width="12.33203125" style="333" customWidth="1"/>
    <col min="14519" max="14519" width="10.5546875" style="333" customWidth="1"/>
    <col min="14520" max="14520" width="9.88671875" style="333" customWidth="1"/>
    <col min="14521" max="14521" width="9.5546875" style="333" customWidth="1"/>
    <col min="14522" max="14527" width="8.109375" style="333" customWidth="1"/>
    <col min="14528" max="14528" width="9.33203125" style="333" customWidth="1"/>
    <col min="14529" max="14529" width="8" style="333" customWidth="1"/>
    <col min="14530" max="14530" width="8.109375" style="333" customWidth="1"/>
    <col min="14531" max="14531" width="7.44140625" style="333" customWidth="1"/>
    <col min="14532" max="14532" width="7.6640625" style="333" customWidth="1"/>
    <col min="14533" max="14540" width="7.88671875" style="333" hidden="1" customWidth="1"/>
    <col min="14541" max="14541" width="9.109375" style="333" customWidth="1"/>
    <col min="14542" max="14542" width="8.6640625" style="333" customWidth="1"/>
    <col min="14543" max="14543" width="10.6640625" style="333" customWidth="1"/>
    <col min="14544" max="14544" width="25.44140625" style="333" customWidth="1"/>
    <col min="14545" max="14545" width="14.33203125" style="333" customWidth="1"/>
    <col min="14546" max="14546" width="4.5546875" style="333" customWidth="1"/>
    <col min="14547" max="14547" width="9.88671875" style="333" customWidth="1"/>
    <col min="14548" max="14548" width="9.5546875" style="333" customWidth="1"/>
    <col min="14549" max="14768" width="7.88671875" style="333"/>
    <col min="14769" max="14770" width="5.109375" style="333" customWidth="1"/>
    <col min="14771" max="14771" width="5.33203125" style="333" customWidth="1"/>
    <col min="14772" max="14772" width="6.5546875" style="333" customWidth="1"/>
    <col min="14773" max="14773" width="8.6640625" style="333" customWidth="1"/>
    <col min="14774" max="14774" width="12.33203125" style="333" customWidth="1"/>
    <col min="14775" max="14775" width="10.5546875" style="333" customWidth="1"/>
    <col min="14776" max="14776" width="9.88671875" style="333" customWidth="1"/>
    <col min="14777" max="14777" width="9.5546875" style="333" customWidth="1"/>
    <col min="14778" max="14783" width="8.109375" style="333" customWidth="1"/>
    <col min="14784" max="14784" width="9.33203125" style="333" customWidth="1"/>
    <col min="14785" max="14785" width="8" style="333" customWidth="1"/>
    <col min="14786" max="14786" width="8.109375" style="333" customWidth="1"/>
    <col min="14787" max="14787" width="7.44140625" style="333" customWidth="1"/>
    <col min="14788" max="14788" width="7.6640625" style="333" customWidth="1"/>
    <col min="14789" max="14796" width="7.88671875" style="333" hidden="1" customWidth="1"/>
    <col min="14797" max="14797" width="9.109375" style="333" customWidth="1"/>
    <col min="14798" max="14798" width="8.6640625" style="333" customWidth="1"/>
    <col min="14799" max="14799" width="10.6640625" style="333" customWidth="1"/>
    <col min="14800" max="14800" width="25.44140625" style="333" customWidth="1"/>
    <col min="14801" max="14801" width="14.33203125" style="333" customWidth="1"/>
    <col min="14802" max="14802" width="4.5546875" style="333" customWidth="1"/>
    <col min="14803" max="14803" width="9.88671875" style="333" customWidth="1"/>
    <col min="14804" max="14804" width="9.5546875" style="333" customWidth="1"/>
    <col min="14805" max="15024" width="7.88671875" style="333"/>
    <col min="15025" max="15026" width="5.109375" style="333" customWidth="1"/>
    <col min="15027" max="15027" width="5.33203125" style="333" customWidth="1"/>
    <col min="15028" max="15028" width="6.5546875" style="333" customWidth="1"/>
    <col min="15029" max="15029" width="8.6640625" style="333" customWidth="1"/>
    <col min="15030" max="15030" width="12.33203125" style="333" customWidth="1"/>
    <col min="15031" max="15031" width="10.5546875" style="333" customWidth="1"/>
    <col min="15032" max="15032" width="9.88671875" style="333" customWidth="1"/>
    <col min="15033" max="15033" width="9.5546875" style="333" customWidth="1"/>
    <col min="15034" max="15039" width="8.109375" style="333" customWidth="1"/>
    <col min="15040" max="15040" width="9.33203125" style="333" customWidth="1"/>
    <col min="15041" max="15041" width="8" style="333" customWidth="1"/>
    <col min="15042" max="15042" width="8.109375" style="333" customWidth="1"/>
    <col min="15043" max="15043" width="7.44140625" style="333" customWidth="1"/>
    <col min="15044" max="15044" width="7.6640625" style="333" customWidth="1"/>
    <col min="15045" max="15052" width="7.88671875" style="333" hidden="1" customWidth="1"/>
    <col min="15053" max="15053" width="9.109375" style="333" customWidth="1"/>
    <col min="15054" max="15054" width="8.6640625" style="333" customWidth="1"/>
    <col min="15055" max="15055" width="10.6640625" style="333" customWidth="1"/>
    <col min="15056" max="15056" width="25.44140625" style="333" customWidth="1"/>
    <col min="15057" max="15057" width="14.33203125" style="333" customWidth="1"/>
    <col min="15058" max="15058" width="4.5546875" style="333" customWidth="1"/>
    <col min="15059" max="15059" width="9.88671875" style="333" customWidth="1"/>
    <col min="15060" max="15060" width="9.5546875" style="333" customWidth="1"/>
    <col min="15061" max="15280" width="7.88671875" style="333"/>
    <col min="15281" max="15282" width="5.109375" style="333" customWidth="1"/>
    <col min="15283" max="15283" width="5.33203125" style="333" customWidth="1"/>
    <col min="15284" max="15284" width="6.5546875" style="333" customWidth="1"/>
    <col min="15285" max="15285" width="8.6640625" style="333" customWidth="1"/>
    <col min="15286" max="15286" width="12.33203125" style="333" customWidth="1"/>
    <col min="15287" max="15287" width="10.5546875" style="333" customWidth="1"/>
    <col min="15288" max="15288" width="9.88671875" style="333" customWidth="1"/>
    <col min="15289" max="15289" width="9.5546875" style="333" customWidth="1"/>
    <col min="15290" max="15295" width="8.109375" style="333" customWidth="1"/>
    <col min="15296" max="15296" width="9.33203125" style="333" customWidth="1"/>
    <col min="15297" max="15297" width="8" style="333" customWidth="1"/>
    <col min="15298" max="15298" width="8.109375" style="333" customWidth="1"/>
    <col min="15299" max="15299" width="7.44140625" style="333" customWidth="1"/>
    <col min="15300" max="15300" width="7.6640625" style="333" customWidth="1"/>
    <col min="15301" max="15308" width="7.88671875" style="333" hidden="1" customWidth="1"/>
    <col min="15309" max="15309" width="9.109375" style="333" customWidth="1"/>
    <col min="15310" max="15310" width="8.6640625" style="333" customWidth="1"/>
    <col min="15311" max="15311" width="10.6640625" style="333" customWidth="1"/>
    <col min="15312" max="15312" width="25.44140625" style="333" customWidth="1"/>
    <col min="15313" max="15313" width="14.33203125" style="333" customWidth="1"/>
    <col min="15314" max="15314" width="4.5546875" style="333" customWidth="1"/>
    <col min="15315" max="15315" width="9.88671875" style="333" customWidth="1"/>
    <col min="15316" max="15316" width="9.5546875" style="333" customWidth="1"/>
    <col min="15317" max="15536" width="7.88671875" style="333"/>
    <col min="15537" max="15538" width="5.109375" style="333" customWidth="1"/>
    <col min="15539" max="15539" width="5.33203125" style="333" customWidth="1"/>
    <col min="15540" max="15540" width="6.5546875" style="333" customWidth="1"/>
    <col min="15541" max="15541" width="8.6640625" style="333" customWidth="1"/>
    <col min="15542" max="15542" width="12.33203125" style="333" customWidth="1"/>
    <col min="15543" max="15543" width="10.5546875" style="333" customWidth="1"/>
    <col min="15544" max="15544" width="9.88671875" style="333" customWidth="1"/>
    <col min="15545" max="15545" width="9.5546875" style="333" customWidth="1"/>
    <col min="15546" max="15551" width="8.109375" style="333" customWidth="1"/>
    <col min="15552" max="15552" width="9.33203125" style="333" customWidth="1"/>
    <col min="15553" max="15553" width="8" style="333" customWidth="1"/>
    <col min="15554" max="15554" width="8.109375" style="333" customWidth="1"/>
    <col min="15555" max="15555" width="7.44140625" style="333" customWidth="1"/>
    <col min="15556" max="15556" width="7.6640625" style="333" customWidth="1"/>
    <col min="15557" max="15564" width="7.88671875" style="333" hidden="1" customWidth="1"/>
    <col min="15565" max="15565" width="9.109375" style="333" customWidth="1"/>
    <col min="15566" max="15566" width="8.6640625" style="333" customWidth="1"/>
    <col min="15567" max="15567" width="10.6640625" style="333" customWidth="1"/>
    <col min="15568" max="15568" width="25.44140625" style="333" customWidth="1"/>
    <col min="15569" max="15569" width="14.33203125" style="333" customWidth="1"/>
    <col min="15570" max="15570" width="4.5546875" style="333" customWidth="1"/>
    <col min="15571" max="15571" width="9.88671875" style="333" customWidth="1"/>
    <col min="15572" max="15572" width="9.5546875" style="333" customWidth="1"/>
    <col min="15573" max="15792" width="7.88671875" style="333"/>
    <col min="15793" max="15794" width="5.109375" style="333" customWidth="1"/>
    <col min="15795" max="15795" width="5.33203125" style="333" customWidth="1"/>
    <col min="15796" max="15796" width="6.5546875" style="333" customWidth="1"/>
    <col min="15797" max="15797" width="8.6640625" style="333" customWidth="1"/>
    <col min="15798" max="15798" width="12.33203125" style="333" customWidth="1"/>
    <col min="15799" max="15799" width="10.5546875" style="333" customWidth="1"/>
    <col min="15800" max="15800" width="9.88671875" style="333" customWidth="1"/>
    <col min="15801" max="15801" width="9.5546875" style="333" customWidth="1"/>
    <col min="15802" max="15807" width="8.109375" style="333" customWidth="1"/>
    <col min="15808" max="15808" width="9.33203125" style="333" customWidth="1"/>
    <col min="15809" max="15809" width="8" style="333" customWidth="1"/>
    <col min="15810" max="15810" width="8.109375" style="333" customWidth="1"/>
    <col min="15811" max="15811" width="7.44140625" style="333" customWidth="1"/>
    <col min="15812" max="15812" width="7.6640625" style="333" customWidth="1"/>
    <col min="15813" max="15820" width="7.88671875" style="333" hidden="1" customWidth="1"/>
    <col min="15821" max="15821" width="9.109375" style="333" customWidth="1"/>
    <col min="15822" max="15822" width="8.6640625" style="333" customWidth="1"/>
    <col min="15823" max="15823" width="10.6640625" style="333" customWidth="1"/>
    <col min="15824" max="15824" width="25.44140625" style="333" customWidth="1"/>
    <col min="15825" max="15825" width="14.33203125" style="333" customWidth="1"/>
    <col min="15826" max="15826" width="4.5546875" style="333" customWidth="1"/>
    <col min="15827" max="15827" width="9.88671875" style="333" customWidth="1"/>
    <col min="15828" max="15828" width="9.5546875" style="333" customWidth="1"/>
    <col min="15829" max="16048" width="7.88671875" style="333"/>
    <col min="16049" max="16050" width="5.109375" style="333" customWidth="1"/>
    <col min="16051" max="16051" width="5.33203125" style="333" customWidth="1"/>
    <col min="16052" max="16052" width="6.5546875" style="333" customWidth="1"/>
    <col min="16053" max="16053" width="8.6640625" style="333" customWidth="1"/>
    <col min="16054" max="16054" width="12.33203125" style="333" customWidth="1"/>
    <col min="16055" max="16055" width="10.5546875" style="333" customWidth="1"/>
    <col min="16056" max="16056" width="9.88671875" style="333" customWidth="1"/>
    <col min="16057" max="16057" width="9.5546875" style="333" customWidth="1"/>
    <col min="16058" max="16063" width="8.109375" style="333" customWidth="1"/>
    <col min="16064" max="16064" width="9.33203125" style="333" customWidth="1"/>
    <col min="16065" max="16065" width="8" style="333" customWidth="1"/>
    <col min="16066" max="16066" width="8.109375" style="333" customWidth="1"/>
    <col min="16067" max="16067" width="7.44140625" style="333" customWidth="1"/>
    <col min="16068" max="16068" width="7.6640625" style="333" customWidth="1"/>
    <col min="16069" max="16076" width="7.88671875" style="333" hidden="1" customWidth="1"/>
    <col min="16077" max="16077" width="9.109375" style="333" customWidth="1"/>
    <col min="16078" max="16078" width="8.6640625" style="333" customWidth="1"/>
    <col min="16079" max="16079" width="10.6640625" style="333" customWidth="1"/>
    <col min="16080" max="16080" width="25.44140625" style="333" customWidth="1"/>
    <col min="16081" max="16081" width="14.33203125" style="333" customWidth="1"/>
    <col min="16082" max="16082" width="4.5546875" style="333" customWidth="1"/>
    <col min="16083" max="16083" width="9.88671875" style="333" customWidth="1"/>
    <col min="16084" max="16084" width="9.5546875" style="333" customWidth="1"/>
    <col min="16085" max="16384" width="7.88671875" style="333"/>
  </cols>
  <sheetData>
    <row r="1" spans="1:10" ht="12.9" customHeight="1">
      <c r="A1" s="336" t="s">
        <v>37</v>
      </c>
      <c r="B1" s="337"/>
      <c r="C1" s="338"/>
      <c r="D1" s="338"/>
      <c r="E1" s="339"/>
      <c r="F1" s="340"/>
    </row>
    <row r="2" spans="1:10" ht="12.9" customHeight="1">
      <c r="A2" s="341" t="s">
        <v>39</v>
      </c>
      <c r="B2" s="342"/>
      <c r="C2" s="343"/>
      <c r="D2" s="343"/>
      <c r="E2" s="344"/>
      <c r="F2" s="345"/>
    </row>
    <row r="3" spans="1:10" ht="12.9" customHeight="1">
      <c r="A3" s="341" t="s">
        <v>33</v>
      </c>
      <c r="B3" s="341"/>
      <c r="C3" s="346"/>
      <c r="D3" s="346"/>
      <c r="E3" s="347"/>
      <c r="F3" s="348"/>
    </row>
    <row r="4" spans="1:10" s="332" customFormat="1" ht="12.9" customHeight="1">
      <c r="A4" s="1274" t="s">
        <v>1357</v>
      </c>
      <c r="B4" s="1274" t="s">
        <v>42</v>
      </c>
      <c r="C4" s="1270" t="s">
        <v>44</v>
      </c>
      <c r="D4" s="1270" t="s">
        <v>45</v>
      </c>
      <c r="E4" s="1273" t="s">
        <v>3638</v>
      </c>
      <c r="F4" s="1270" t="s">
        <v>3639</v>
      </c>
      <c r="G4" s="1269" t="s">
        <v>3316</v>
      </c>
      <c r="H4" s="1269" t="s">
        <v>673</v>
      </c>
      <c r="I4" s="1314" t="s">
        <v>2937</v>
      </c>
    </row>
    <row r="5" spans="1:10" s="332" customFormat="1" ht="12.9" customHeight="1">
      <c r="A5" s="1274"/>
      <c r="B5" s="1274"/>
      <c r="C5" s="1270"/>
      <c r="D5" s="1270"/>
      <c r="E5" s="1273"/>
      <c r="F5" s="1270"/>
      <c r="G5" s="1269"/>
      <c r="H5" s="1269"/>
      <c r="I5" s="1314"/>
    </row>
    <row r="6" spans="1:10" ht="12.9" customHeight="1">
      <c r="A6" s="781"/>
      <c r="B6" s="793">
        <v>45170</v>
      </c>
      <c r="C6" s="781"/>
      <c r="D6" s="783"/>
      <c r="E6" s="792"/>
      <c r="F6" s="787"/>
      <c r="G6" s="794"/>
      <c r="H6" s="805"/>
    </row>
    <row r="7" spans="1:10" ht="12.9" customHeight="1">
      <c r="A7" s="781">
        <v>1</v>
      </c>
      <c r="B7" s="781">
        <v>1</v>
      </c>
      <c r="C7" s="787" t="s">
        <v>752</v>
      </c>
      <c r="D7" s="790" t="s">
        <v>82</v>
      </c>
      <c r="E7" s="787" t="s">
        <v>815</v>
      </c>
      <c r="F7" s="787" t="s">
        <v>826</v>
      </c>
      <c r="G7" s="786" t="s">
        <v>1429</v>
      </c>
      <c r="H7" s="786" t="s">
        <v>62</v>
      </c>
      <c r="I7" s="333">
        <v>37.503999999999998</v>
      </c>
    </row>
    <row r="8" spans="1:10" ht="12.9" customHeight="1">
      <c r="A8" s="781">
        <v>2</v>
      </c>
      <c r="B8" s="781">
        <v>2</v>
      </c>
      <c r="C8" s="787" t="s">
        <v>720</v>
      </c>
      <c r="D8" s="790" t="s">
        <v>82</v>
      </c>
      <c r="E8" s="792" t="s">
        <v>821</v>
      </c>
      <c r="F8" s="787" t="s">
        <v>835</v>
      </c>
      <c r="G8" s="786" t="s">
        <v>1430</v>
      </c>
      <c r="H8" s="786" t="s">
        <v>62</v>
      </c>
      <c r="I8" s="333">
        <v>37.503999999999998</v>
      </c>
    </row>
    <row r="9" spans="1:10" ht="12.9" customHeight="1">
      <c r="A9" s="781">
        <v>3</v>
      </c>
      <c r="B9" s="781">
        <v>3</v>
      </c>
      <c r="C9" s="787" t="s">
        <v>767</v>
      </c>
      <c r="D9" s="792" t="s">
        <v>82</v>
      </c>
      <c r="E9" s="792" t="s">
        <v>826</v>
      </c>
      <c r="F9" s="787" t="s">
        <v>840</v>
      </c>
      <c r="G9" s="786" t="s">
        <v>1429</v>
      </c>
      <c r="H9" s="786" t="s">
        <v>62</v>
      </c>
      <c r="I9" s="333">
        <v>37.503999999999998</v>
      </c>
    </row>
    <row r="10" spans="1:10" ht="12.9" customHeight="1">
      <c r="A10" s="781"/>
      <c r="B10" s="793">
        <v>45200</v>
      </c>
      <c r="C10" s="787"/>
      <c r="D10" s="792"/>
      <c r="E10" s="792"/>
      <c r="F10" s="787"/>
      <c r="G10" s="786"/>
      <c r="H10" s="786"/>
      <c r="J10" s="333">
        <f>SUM(I7:I10)</f>
        <v>112.512</v>
      </c>
    </row>
    <row r="11" spans="1:10" ht="12.9" customHeight="1">
      <c r="A11" s="781">
        <v>4</v>
      </c>
      <c r="B11" s="781">
        <v>1</v>
      </c>
      <c r="C11" s="787" t="s">
        <v>729</v>
      </c>
      <c r="D11" s="790" t="s">
        <v>82</v>
      </c>
      <c r="E11" s="792" t="s">
        <v>835</v>
      </c>
      <c r="F11" s="787" t="s">
        <v>1325</v>
      </c>
      <c r="G11" s="786" t="s">
        <v>1430</v>
      </c>
      <c r="H11" s="786" t="s">
        <v>62</v>
      </c>
      <c r="I11" s="333">
        <v>37.503999999999998</v>
      </c>
    </row>
    <row r="12" spans="1:10" ht="12.9" customHeight="1">
      <c r="A12" s="781">
        <v>5</v>
      </c>
      <c r="B12" s="781">
        <v>2</v>
      </c>
      <c r="C12" s="787" t="s">
        <v>764</v>
      </c>
      <c r="D12" s="792" t="s">
        <v>82</v>
      </c>
      <c r="E12" s="792" t="s">
        <v>840</v>
      </c>
      <c r="F12" s="787" t="s">
        <v>1325</v>
      </c>
      <c r="G12" s="786" t="s">
        <v>1429</v>
      </c>
      <c r="H12" s="786" t="s">
        <v>62</v>
      </c>
      <c r="I12" s="333">
        <v>37.503999999999998</v>
      </c>
    </row>
    <row r="13" spans="1:10" ht="12.9" customHeight="1">
      <c r="A13" s="781">
        <v>6</v>
      </c>
      <c r="B13" s="781">
        <v>3</v>
      </c>
      <c r="C13" s="787" t="s">
        <v>757</v>
      </c>
      <c r="D13" s="792" t="s">
        <v>82</v>
      </c>
      <c r="E13" s="792" t="s">
        <v>1325</v>
      </c>
      <c r="F13" s="787" t="s">
        <v>854</v>
      </c>
      <c r="G13" s="786" t="s">
        <v>1429</v>
      </c>
      <c r="H13" s="786" t="s">
        <v>62</v>
      </c>
      <c r="I13" s="333">
        <v>37.503999999999998</v>
      </c>
    </row>
    <row r="14" spans="1:10" ht="12.9" customHeight="1">
      <c r="A14" s="781">
        <v>7</v>
      </c>
      <c r="B14" s="781">
        <v>4</v>
      </c>
      <c r="C14" s="787" t="s">
        <v>732</v>
      </c>
      <c r="D14" s="792" t="s">
        <v>82</v>
      </c>
      <c r="E14" s="792" t="s">
        <v>1325</v>
      </c>
      <c r="F14" s="787" t="s">
        <v>1326</v>
      </c>
      <c r="G14" s="786" t="s">
        <v>1430</v>
      </c>
      <c r="H14" s="786" t="s">
        <v>62</v>
      </c>
      <c r="I14" s="333">
        <v>37.503999999999998</v>
      </c>
    </row>
    <row r="15" spans="1:10" ht="12.9" customHeight="1">
      <c r="A15" s="781">
        <v>8</v>
      </c>
      <c r="B15" s="781">
        <v>5</v>
      </c>
      <c r="C15" s="787" t="s">
        <v>510</v>
      </c>
      <c r="D15" s="792" t="s">
        <v>82</v>
      </c>
      <c r="E15" s="792" t="s">
        <v>851</v>
      </c>
      <c r="F15" s="787" t="s">
        <v>859</v>
      </c>
      <c r="G15" s="786" t="s">
        <v>1431</v>
      </c>
      <c r="H15" s="786" t="s">
        <v>62</v>
      </c>
      <c r="I15" s="333">
        <v>37.503999999999998</v>
      </c>
    </row>
    <row r="16" spans="1:10" ht="12.9" customHeight="1">
      <c r="A16" s="781">
        <v>9</v>
      </c>
      <c r="B16" s="781">
        <v>6</v>
      </c>
      <c r="C16" s="787" t="s">
        <v>773</v>
      </c>
      <c r="D16" s="792" t="s">
        <v>64</v>
      </c>
      <c r="E16" s="792" t="s">
        <v>854</v>
      </c>
      <c r="F16" s="787" t="s">
        <v>868</v>
      </c>
      <c r="G16" s="786" t="s">
        <v>1429</v>
      </c>
      <c r="H16" s="786" t="s">
        <v>62</v>
      </c>
      <c r="I16" s="333">
        <v>38.847000000000001</v>
      </c>
    </row>
    <row r="17" spans="1:10" ht="12.9" customHeight="1">
      <c r="A17" s="781">
        <v>10</v>
      </c>
      <c r="B17" s="781">
        <v>7</v>
      </c>
      <c r="C17" s="787" t="s">
        <v>789</v>
      </c>
      <c r="D17" s="787" t="s">
        <v>82</v>
      </c>
      <c r="E17" s="792" t="s">
        <v>1432</v>
      </c>
      <c r="F17" s="787" t="s">
        <v>868</v>
      </c>
      <c r="G17" s="786" t="s">
        <v>1430</v>
      </c>
      <c r="H17" s="786" t="s">
        <v>62</v>
      </c>
      <c r="I17" s="333">
        <v>37.503999999999998</v>
      </c>
    </row>
    <row r="18" spans="1:10" ht="12.9" customHeight="1">
      <c r="A18" s="781">
        <v>11</v>
      </c>
      <c r="B18" s="781">
        <v>8</v>
      </c>
      <c r="C18" s="787" t="s">
        <v>738</v>
      </c>
      <c r="D18" s="792" t="s">
        <v>82</v>
      </c>
      <c r="E18" s="792" t="s">
        <v>835</v>
      </c>
      <c r="F18" s="787" t="s">
        <v>1327</v>
      </c>
      <c r="G18" s="307" t="s">
        <v>3265</v>
      </c>
      <c r="H18" s="786" t="s">
        <v>62</v>
      </c>
      <c r="I18" s="333">
        <v>37.503999999999998</v>
      </c>
    </row>
    <row r="19" spans="1:10" ht="12.9" customHeight="1">
      <c r="A19" s="781">
        <v>12</v>
      </c>
      <c r="B19" s="781">
        <v>9</v>
      </c>
      <c r="C19" s="787" t="s">
        <v>137</v>
      </c>
      <c r="D19" s="787" t="s">
        <v>82</v>
      </c>
      <c r="E19" s="792" t="s">
        <v>859</v>
      </c>
      <c r="F19" s="787" t="s">
        <v>869</v>
      </c>
      <c r="G19" s="786" t="s">
        <v>1429</v>
      </c>
      <c r="H19" s="786" t="s">
        <v>62</v>
      </c>
      <c r="I19" s="333">
        <v>37.503999999999998</v>
      </c>
    </row>
    <row r="20" spans="1:10" ht="12.9" customHeight="1">
      <c r="A20" s="781">
        <v>13</v>
      </c>
      <c r="B20" s="781">
        <v>10</v>
      </c>
      <c r="C20" s="787" t="s">
        <v>356</v>
      </c>
      <c r="D20" s="787" t="s">
        <v>82</v>
      </c>
      <c r="E20" s="792" t="s">
        <v>859</v>
      </c>
      <c r="F20" s="787" t="s">
        <v>874</v>
      </c>
      <c r="G20" s="786" t="s">
        <v>1431</v>
      </c>
      <c r="H20" s="786" t="s">
        <v>62</v>
      </c>
      <c r="I20" s="333">
        <v>37.503999999999998</v>
      </c>
    </row>
    <row r="21" spans="1:10" ht="12.9" customHeight="1">
      <c r="A21" s="781">
        <v>14</v>
      </c>
      <c r="B21" s="781">
        <v>11</v>
      </c>
      <c r="C21" s="787" t="s">
        <v>781</v>
      </c>
      <c r="D21" s="787" t="s">
        <v>82</v>
      </c>
      <c r="E21" s="792" t="s">
        <v>859</v>
      </c>
      <c r="F21" s="787" t="s">
        <v>865</v>
      </c>
      <c r="G21" s="786" t="s">
        <v>1430</v>
      </c>
      <c r="H21" s="786" t="s">
        <v>62</v>
      </c>
      <c r="I21" s="333">
        <v>37.503999999999998</v>
      </c>
    </row>
    <row r="22" spans="1:10" ht="12.9" customHeight="1">
      <c r="A22" s="781">
        <v>15</v>
      </c>
      <c r="B22" s="781">
        <v>12</v>
      </c>
      <c r="C22" s="787" t="s">
        <v>124</v>
      </c>
      <c r="D22" s="787" t="s">
        <v>82</v>
      </c>
      <c r="E22" s="792" t="s">
        <v>874</v>
      </c>
      <c r="F22" s="787" t="s">
        <v>871</v>
      </c>
      <c r="G22" s="786" t="s">
        <v>1429</v>
      </c>
      <c r="H22" s="786" t="s">
        <v>62</v>
      </c>
      <c r="I22" s="333">
        <v>37.503999999999998</v>
      </c>
    </row>
    <row r="23" spans="1:10" ht="12.9" customHeight="1">
      <c r="A23" s="781">
        <v>16</v>
      </c>
      <c r="B23" s="781">
        <v>13</v>
      </c>
      <c r="C23" s="787" t="s">
        <v>785</v>
      </c>
      <c r="D23" s="787" t="s">
        <v>64</v>
      </c>
      <c r="E23" s="792" t="s">
        <v>874</v>
      </c>
      <c r="F23" s="787" t="s">
        <v>872</v>
      </c>
      <c r="G23" s="786" t="s">
        <v>1431</v>
      </c>
      <c r="H23" s="786" t="s">
        <v>62</v>
      </c>
      <c r="I23" s="333">
        <v>38.847000000000001</v>
      </c>
    </row>
    <row r="24" spans="1:10" ht="12.9" customHeight="1">
      <c r="A24" s="781">
        <v>17</v>
      </c>
      <c r="B24" s="781">
        <v>14</v>
      </c>
      <c r="C24" s="787" t="s">
        <v>742</v>
      </c>
      <c r="D24" s="787" t="s">
        <v>64</v>
      </c>
      <c r="E24" s="792" t="s">
        <v>1327</v>
      </c>
      <c r="F24" s="787" t="s">
        <v>875</v>
      </c>
      <c r="G24" s="307" t="s">
        <v>3265</v>
      </c>
      <c r="H24" s="786" t="s">
        <v>62</v>
      </c>
      <c r="I24" s="333">
        <v>38.847000000000001</v>
      </c>
    </row>
    <row r="25" spans="1:10" ht="12.9" customHeight="1">
      <c r="A25" s="781">
        <v>18</v>
      </c>
      <c r="B25" s="781">
        <v>15</v>
      </c>
      <c r="C25" s="787" t="s">
        <v>750</v>
      </c>
      <c r="D25" s="787" t="s">
        <v>64</v>
      </c>
      <c r="E25" s="792" t="s">
        <v>865</v>
      </c>
      <c r="F25" s="787" t="s">
        <v>690</v>
      </c>
      <c r="G25" s="786" t="s">
        <v>1430</v>
      </c>
      <c r="H25" s="786" t="s">
        <v>62</v>
      </c>
      <c r="I25" s="333">
        <v>38.847000000000001</v>
      </c>
    </row>
    <row r="26" spans="1:10" ht="12.9" customHeight="1">
      <c r="A26" s="781">
        <v>19</v>
      </c>
      <c r="B26" s="781">
        <v>16</v>
      </c>
      <c r="C26" s="787" t="s">
        <v>142</v>
      </c>
      <c r="D26" s="787" t="s">
        <v>82</v>
      </c>
      <c r="E26" s="792" t="s">
        <v>871</v>
      </c>
      <c r="F26" s="787" t="s">
        <v>877</v>
      </c>
      <c r="G26" s="786" t="s">
        <v>1429</v>
      </c>
      <c r="H26" s="786" t="s">
        <v>62</v>
      </c>
      <c r="I26" s="333">
        <v>37.503999999999998</v>
      </c>
    </row>
    <row r="27" spans="1:10" ht="12.9" customHeight="1">
      <c r="A27" s="781">
        <v>20</v>
      </c>
      <c r="B27" s="781">
        <v>17</v>
      </c>
      <c r="C27" s="787" t="s">
        <v>759</v>
      </c>
      <c r="D27" s="787" t="s">
        <v>82</v>
      </c>
      <c r="E27" s="792" t="s">
        <v>871</v>
      </c>
      <c r="F27" s="787" t="s">
        <v>697</v>
      </c>
      <c r="G27" s="786" t="s">
        <v>1431</v>
      </c>
      <c r="H27" s="786" t="s">
        <v>62</v>
      </c>
      <c r="I27" s="333">
        <v>37.503999999999998</v>
      </c>
    </row>
    <row r="28" spans="1:10" ht="12.9" customHeight="1">
      <c r="A28" s="781">
        <v>21</v>
      </c>
      <c r="B28" s="781">
        <v>18</v>
      </c>
      <c r="C28" s="787" t="s">
        <v>156</v>
      </c>
      <c r="D28" s="787" t="s">
        <v>64</v>
      </c>
      <c r="E28" s="792" t="s">
        <v>877</v>
      </c>
      <c r="F28" s="787" t="s">
        <v>883</v>
      </c>
      <c r="G28" s="786" t="s">
        <v>1429</v>
      </c>
      <c r="H28" s="786" t="s">
        <v>62</v>
      </c>
      <c r="I28" s="333">
        <v>38.847000000000001</v>
      </c>
    </row>
    <row r="29" spans="1:10" ht="12.9" customHeight="1">
      <c r="A29" s="781">
        <v>22</v>
      </c>
      <c r="B29" s="781">
        <v>19</v>
      </c>
      <c r="C29" s="787" t="s">
        <v>754</v>
      </c>
      <c r="D29" s="787" t="s">
        <v>64</v>
      </c>
      <c r="E29" s="792" t="s">
        <v>871</v>
      </c>
      <c r="F29" s="787" t="s">
        <v>698</v>
      </c>
      <c r="G29" s="307" t="s">
        <v>3265</v>
      </c>
      <c r="H29" s="786" t="s">
        <v>62</v>
      </c>
      <c r="I29" s="333">
        <v>38.847000000000001</v>
      </c>
    </row>
    <row r="30" spans="1:10" ht="12.9" customHeight="1">
      <c r="A30" s="781">
        <v>23</v>
      </c>
      <c r="B30" s="781">
        <v>20</v>
      </c>
      <c r="C30" s="787" t="s">
        <v>765</v>
      </c>
      <c r="D30" s="787" t="s">
        <v>64</v>
      </c>
      <c r="E30" s="792" t="s">
        <v>690</v>
      </c>
      <c r="F30" s="787" t="s">
        <v>698</v>
      </c>
      <c r="G30" s="786" t="s">
        <v>1430</v>
      </c>
      <c r="H30" s="786" t="s">
        <v>62</v>
      </c>
      <c r="I30" s="333">
        <v>38.847000000000001</v>
      </c>
    </row>
    <row r="31" spans="1:10" ht="12.9" customHeight="1">
      <c r="A31" s="781"/>
      <c r="B31" s="793">
        <v>45231</v>
      </c>
      <c r="C31" s="787"/>
      <c r="D31" s="787"/>
      <c r="E31" s="792"/>
      <c r="F31" s="787"/>
      <c r="G31" s="786"/>
      <c r="H31" s="786"/>
      <c r="J31" s="333">
        <f>SUM(I11:I30)</f>
        <v>759.48099999999999</v>
      </c>
    </row>
    <row r="32" spans="1:10" ht="12.9" customHeight="1">
      <c r="A32" s="781">
        <v>24</v>
      </c>
      <c r="B32" s="781">
        <v>1</v>
      </c>
      <c r="C32" s="787" t="s">
        <v>777</v>
      </c>
      <c r="D32" s="787" t="s">
        <v>64</v>
      </c>
      <c r="E32" s="792" t="s">
        <v>883</v>
      </c>
      <c r="F32" s="787" t="s">
        <v>1364</v>
      </c>
      <c r="G32" s="786" t="s">
        <v>1429</v>
      </c>
      <c r="H32" s="786" t="s">
        <v>62</v>
      </c>
      <c r="I32" s="333">
        <v>38.847000000000001</v>
      </c>
    </row>
    <row r="33" spans="1:9" ht="12.9" customHeight="1">
      <c r="A33" s="781">
        <v>25</v>
      </c>
      <c r="B33" s="781">
        <v>2</v>
      </c>
      <c r="C33" s="787" t="s">
        <v>744</v>
      </c>
      <c r="D33" s="787" t="s">
        <v>64</v>
      </c>
      <c r="E33" s="792" t="s">
        <v>697</v>
      </c>
      <c r="F33" s="787" t="s">
        <v>699</v>
      </c>
      <c r="G33" s="786" t="s">
        <v>1431</v>
      </c>
      <c r="H33" s="786" t="s">
        <v>62</v>
      </c>
      <c r="I33" s="333">
        <v>38.847000000000001</v>
      </c>
    </row>
    <row r="34" spans="1:9" ht="12.9" customHeight="1">
      <c r="A34" s="781">
        <v>26</v>
      </c>
      <c r="B34" s="781">
        <v>3</v>
      </c>
      <c r="C34" s="787" t="s">
        <v>100</v>
      </c>
      <c r="D34" s="787" t="s">
        <v>82</v>
      </c>
      <c r="E34" s="792" t="s">
        <v>698</v>
      </c>
      <c r="F34" s="787" t="s">
        <v>1434</v>
      </c>
      <c r="G34" s="786" t="s">
        <v>1430</v>
      </c>
      <c r="H34" s="786" t="s">
        <v>62</v>
      </c>
      <c r="I34" s="333">
        <v>37.503999999999998</v>
      </c>
    </row>
    <row r="35" spans="1:9" ht="12.9" customHeight="1">
      <c r="A35" s="781">
        <v>27</v>
      </c>
      <c r="B35" s="781">
        <v>4</v>
      </c>
      <c r="C35" s="787" t="s">
        <v>385</v>
      </c>
      <c r="D35" s="787" t="s">
        <v>64</v>
      </c>
      <c r="E35" s="787" t="s">
        <v>701</v>
      </c>
      <c r="F35" s="787" t="s">
        <v>1434</v>
      </c>
      <c r="G35" s="786" t="s">
        <v>1429</v>
      </c>
      <c r="H35" s="786" t="s">
        <v>62</v>
      </c>
      <c r="I35" s="333">
        <v>38.847000000000001</v>
      </c>
    </row>
    <row r="36" spans="1:9" ht="12.9" customHeight="1">
      <c r="A36" s="781">
        <v>28</v>
      </c>
      <c r="B36" s="781">
        <v>5</v>
      </c>
      <c r="C36" s="787" t="s">
        <v>794</v>
      </c>
      <c r="D36" s="787" t="s">
        <v>82</v>
      </c>
      <c r="E36" s="787" t="s">
        <v>1435</v>
      </c>
      <c r="F36" s="787" t="s">
        <v>1436</v>
      </c>
      <c r="G36" s="786" t="s">
        <v>1431</v>
      </c>
      <c r="H36" s="786" t="s">
        <v>62</v>
      </c>
      <c r="I36" s="333">
        <v>37.503999999999998</v>
      </c>
    </row>
    <row r="37" spans="1:9" ht="12.9" customHeight="1">
      <c r="A37" s="781">
        <v>29</v>
      </c>
      <c r="B37" s="781">
        <v>6</v>
      </c>
      <c r="C37" s="787" t="s">
        <v>858</v>
      </c>
      <c r="D37" s="787" t="s">
        <v>82</v>
      </c>
      <c r="E37" s="792" t="s">
        <v>698</v>
      </c>
      <c r="F37" s="787" t="s">
        <v>1437</v>
      </c>
      <c r="G37" s="307" t="s">
        <v>3265</v>
      </c>
      <c r="H37" s="786" t="s">
        <v>62</v>
      </c>
      <c r="I37" s="333">
        <v>37.503999999999998</v>
      </c>
    </row>
    <row r="38" spans="1:9" ht="12.9" customHeight="1">
      <c r="A38" s="781">
        <v>30</v>
      </c>
      <c r="B38" s="781">
        <v>7</v>
      </c>
      <c r="C38" s="787" t="s">
        <v>599</v>
      </c>
      <c r="D38" s="787" t="s">
        <v>64</v>
      </c>
      <c r="E38" s="792" t="s">
        <v>887</v>
      </c>
      <c r="F38" s="787" t="s">
        <v>1438</v>
      </c>
      <c r="G38" s="786" t="s">
        <v>1429</v>
      </c>
      <c r="H38" s="786" t="s">
        <v>62</v>
      </c>
      <c r="I38" s="333">
        <v>38.847000000000001</v>
      </c>
    </row>
    <row r="39" spans="1:9" ht="12.9" customHeight="1">
      <c r="A39" s="781">
        <v>31</v>
      </c>
      <c r="B39" s="781">
        <v>8</v>
      </c>
      <c r="C39" s="787" t="s">
        <v>107</v>
      </c>
      <c r="D39" s="787" t="s">
        <v>82</v>
      </c>
      <c r="E39" s="792" t="s">
        <v>887</v>
      </c>
      <c r="F39" s="787" t="s">
        <v>1438</v>
      </c>
      <c r="G39" s="786" t="s">
        <v>1430</v>
      </c>
      <c r="H39" s="786" t="s">
        <v>62</v>
      </c>
      <c r="I39" s="333">
        <v>37.503999999999998</v>
      </c>
    </row>
    <row r="40" spans="1:9" ht="12.9" customHeight="1">
      <c r="A40" s="781">
        <v>32</v>
      </c>
      <c r="B40" s="781">
        <v>9</v>
      </c>
      <c r="C40" s="787" t="s">
        <v>812</v>
      </c>
      <c r="D40" s="787" t="s">
        <v>64</v>
      </c>
      <c r="E40" s="792" t="s">
        <v>703</v>
      </c>
      <c r="F40" s="787" t="s">
        <v>1439</v>
      </c>
      <c r="G40" s="786" t="s">
        <v>1431</v>
      </c>
      <c r="H40" s="786" t="s">
        <v>62</v>
      </c>
      <c r="I40" s="333">
        <v>38.847000000000001</v>
      </c>
    </row>
    <row r="41" spans="1:9" ht="12.9" customHeight="1">
      <c r="A41" s="781">
        <v>33</v>
      </c>
      <c r="B41" s="781">
        <v>10</v>
      </c>
      <c r="C41" s="787" t="s">
        <v>825</v>
      </c>
      <c r="D41" s="787" t="s">
        <v>64</v>
      </c>
      <c r="E41" s="792" t="s">
        <v>705</v>
      </c>
      <c r="F41" s="787" t="s">
        <v>1440</v>
      </c>
      <c r="G41" s="786" t="s">
        <v>1429</v>
      </c>
      <c r="H41" s="786" t="s">
        <v>62</v>
      </c>
      <c r="I41" s="333">
        <v>38.847000000000001</v>
      </c>
    </row>
    <row r="42" spans="1:9" ht="12.9" customHeight="1">
      <c r="A42" s="781">
        <v>34</v>
      </c>
      <c r="B42" s="781">
        <v>11</v>
      </c>
      <c r="C42" s="787" t="s">
        <v>119</v>
      </c>
      <c r="D42" s="787" t="s">
        <v>82</v>
      </c>
      <c r="E42" s="792" t="s">
        <v>705</v>
      </c>
      <c r="F42" s="787" t="s">
        <v>1441</v>
      </c>
      <c r="G42" s="786" t="s">
        <v>1430</v>
      </c>
      <c r="H42" s="786" t="s">
        <v>62</v>
      </c>
      <c r="I42" s="333">
        <v>37.503999999999998</v>
      </c>
    </row>
    <row r="43" spans="1:9" ht="12.9" customHeight="1">
      <c r="A43" s="781">
        <v>35</v>
      </c>
      <c r="B43" s="781">
        <v>12</v>
      </c>
      <c r="C43" s="787" t="s">
        <v>526</v>
      </c>
      <c r="D43" s="787" t="s">
        <v>64</v>
      </c>
      <c r="E43" s="792" t="s">
        <v>706</v>
      </c>
      <c r="F43" s="787" t="s">
        <v>1442</v>
      </c>
      <c r="G43" s="786" t="s">
        <v>1431</v>
      </c>
      <c r="H43" s="786" t="s">
        <v>62</v>
      </c>
      <c r="I43" s="333">
        <v>38.847000000000001</v>
      </c>
    </row>
    <row r="44" spans="1:9" ht="12.9" customHeight="1">
      <c r="A44" s="781">
        <v>36</v>
      </c>
      <c r="B44" s="781">
        <v>13</v>
      </c>
      <c r="C44" s="787" t="s">
        <v>190</v>
      </c>
      <c r="D44" s="787" t="s">
        <v>82</v>
      </c>
      <c r="E44" s="792" t="s">
        <v>706</v>
      </c>
      <c r="F44" s="787" t="s">
        <v>1443</v>
      </c>
      <c r="G44" s="786" t="s">
        <v>1444</v>
      </c>
      <c r="H44" s="786" t="s">
        <v>62</v>
      </c>
      <c r="I44" s="333">
        <v>37.503999999999998</v>
      </c>
    </row>
    <row r="45" spans="1:9" ht="12.9" customHeight="1">
      <c r="A45" s="781">
        <v>37</v>
      </c>
      <c r="B45" s="781">
        <v>14</v>
      </c>
      <c r="C45" s="787" t="s">
        <v>776</v>
      </c>
      <c r="D45" s="787" t="s">
        <v>64</v>
      </c>
      <c r="E45" s="792" t="s">
        <v>705</v>
      </c>
      <c r="F45" s="787" t="s">
        <v>1443</v>
      </c>
      <c r="G45" s="307" t="s">
        <v>3265</v>
      </c>
      <c r="H45" s="786" t="s">
        <v>62</v>
      </c>
      <c r="I45" s="333">
        <v>38.847000000000001</v>
      </c>
    </row>
    <row r="46" spans="1:9" ht="12.9" customHeight="1">
      <c r="A46" s="781">
        <v>38</v>
      </c>
      <c r="B46" s="781">
        <v>15</v>
      </c>
      <c r="C46" s="787" t="s">
        <v>828</v>
      </c>
      <c r="D46" s="787" t="s">
        <v>64</v>
      </c>
      <c r="E46" s="792" t="s">
        <v>707</v>
      </c>
      <c r="F46" s="787" t="s">
        <v>1443</v>
      </c>
      <c r="G46" s="786" t="s">
        <v>1429</v>
      </c>
      <c r="H46" s="786" t="s">
        <v>62</v>
      </c>
      <c r="I46" s="333">
        <v>38.847000000000001</v>
      </c>
    </row>
    <row r="47" spans="1:9" ht="12.9" customHeight="1">
      <c r="A47" s="781">
        <v>39</v>
      </c>
      <c r="B47" s="781">
        <v>16</v>
      </c>
      <c r="C47" s="787" t="s">
        <v>389</v>
      </c>
      <c r="D47" s="787" t="s">
        <v>82</v>
      </c>
      <c r="E47" s="792" t="s">
        <v>710</v>
      </c>
      <c r="F47" s="787" t="s">
        <v>1445</v>
      </c>
      <c r="G47" s="786" t="s">
        <v>1430</v>
      </c>
      <c r="H47" s="786" t="s">
        <v>62</v>
      </c>
      <c r="I47" s="333">
        <v>37.503999999999998</v>
      </c>
    </row>
    <row r="48" spans="1:9" ht="12.9" customHeight="1">
      <c r="A48" s="781">
        <v>40</v>
      </c>
      <c r="B48" s="781">
        <v>17</v>
      </c>
      <c r="C48" s="787" t="s">
        <v>202</v>
      </c>
      <c r="D48" s="787" t="s">
        <v>64</v>
      </c>
      <c r="E48" s="792" t="s">
        <v>1446</v>
      </c>
      <c r="F48" s="787" t="s">
        <v>1445</v>
      </c>
      <c r="G48" s="786" t="s">
        <v>1431</v>
      </c>
      <c r="H48" s="786" t="s">
        <v>62</v>
      </c>
      <c r="I48" s="333">
        <v>38.847000000000001</v>
      </c>
    </row>
    <row r="49" spans="1:10" ht="12.9" customHeight="1">
      <c r="A49" s="781">
        <v>41</v>
      </c>
      <c r="B49" s="781">
        <v>18</v>
      </c>
      <c r="C49" s="787" t="s">
        <v>831</v>
      </c>
      <c r="D49" s="787" t="s">
        <v>64</v>
      </c>
      <c r="E49" s="792" t="s">
        <v>1447</v>
      </c>
      <c r="F49" s="787" t="s">
        <v>1445</v>
      </c>
      <c r="G49" s="786" t="s">
        <v>1429</v>
      </c>
      <c r="H49" s="786" t="s">
        <v>62</v>
      </c>
      <c r="I49" s="333">
        <v>38.847000000000001</v>
      </c>
    </row>
    <row r="50" spans="1:10" ht="12.9" customHeight="1">
      <c r="A50" s="781">
        <v>42</v>
      </c>
      <c r="B50" s="781">
        <v>19</v>
      </c>
      <c r="C50" s="787" t="s">
        <v>183</v>
      </c>
      <c r="D50" s="787" t="s">
        <v>82</v>
      </c>
      <c r="E50" s="792" t="s">
        <v>1447</v>
      </c>
      <c r="F50" s="787" t="s">
        <v>1448</v>
      </c>
      <c r="G50" s="786" t="s">
        <v>1444</v>
      </c>
      <c r="H50" s="786" t="s">
        <v>62</v>
      </c>
      <c r="I50" s="333">
        <v>37.503999999999998</v>
      </c>
    </row>
    <row r="51" spans="1:10" ht="12.9" customHeight="1">
      <c r="A51" s="781">
        <v>43</v>
      </c>
      <c r="B51" s="781">
        <v>20</v>
      </c>
      <c r="C51" s="787" t="s">
        <v>834</v>
      </c>
      <c r="D51" s="787" t="s">
        <v>82</v>
      </c>
      <c r="E51" s="792" t="s">
        <v>1449</v>
      </c>
      <c r="F51" s="787" t="s">
        <v>1450</v>
      </c>
      <c r="G51" s="786" t="s">
        <v>1429</v>
      </c>
      <c r="H51" s="786" t="s">
        <v>62</v>
      </c>
      <c r="I51" s="333">
        <v>37.503999999999998</v>
      </c>
    </row>
    <row r="52" spans="1:10" ht="12.9" customHeight="1">
      <c r="A52" s="781">
        <v>44</v>
      </c>
      <c r="B52" s="781">
        <v>21</v>
      </c>
      <c r="C52" s="787" t="s">
        <v>570</v>
      </c>
      <c r="D52" s="787" t="s">
        <v>64</v>
      </c>
      <c r="E52" s="792" t="s">
        <v>1449</v>
      </c>
      <c r="F52" s="787" t="s">
        <v>1450</v>
      </c>
      <c r="G52" s="786" t="s">
        <v>1431</v>
      </c>
      <c r="H52" s="786" t="s">
        <v>62</v>
      </c>
      <c r="I52" s="333">
        <v>38.847000000000001</v>
      </c>
    </row>
    <row r="53" spans="1:10" ht="12.9" customHeight="1">
      <c r="A53" s="781">
        <v>45</v>
      </c>
      <c r="B53" s="781">
        <v>22</v>
      </c>
      <c r="C53" s="787" t="s">
        <v>439</v>
      </c>
      <c r="D53" s="787" t="s">
        <v>82</v>
      </c>
      <c r="E53" s="792" t="s">
        <v>1449</v>
      </c>
      <c r="F53" s="787" t="s">
        <v>715</v>
      </c>
      <c r="G53" s="786" t="s">
        <v>1430</v>
      </c>
      <c r="H53" s="786" t="s">
        <v>62</v>
      </c>
      <c r="I53" s="333">
        <v>37.503999999999998</v>
      </c>
    </row>
    <row r="54" spans="1:10" ht="12.9" customHeight="1">
      <c r="A54" s="781"/>
      <c r="B54" s="793">
        <v>45261</v>
      </c>
      <c r="C54" s="787"/>
      <c r="D54" s="787"/>
      <c r="E54" s="792"/>
      <c r="F54" s="787"/>
      <c r="G54" s="787"/>
      <c r="H54" s="787"/>
      <c r="J54" s="333">
        <f>SUM(I32:I53)</f>
        <v>841.20399999999995</v>
      </c>
    </row>
    <row r="55" spans="1:10" ht="12.9" customHeight="1">
      <c r="A55" s="781">
        <v>46</v>
      </c>
      <c r="B55" s="781">
        <v>1</v>
      </c>
      <c r="C55" s="787" t="s">
        <v>352</v>
      </c>
      <c r="D55" s="787" t="s">
        <v>64</v>
      </c>
      <c r="E55" s="792" t="s">
        <v>1447</v>
      </c>
      <c r="F55" s="787" t="s">
        <v>1451</v>
      </c>
      <c r="G55" s="307" t="s">
        <v>3265</v>
      </c>
      <c r="H55" s="786" t="s">
        <v>62</v>
      </c>
      <c r="I55" s="333">
        <v>38.847000000000001</v>
      </c>
    </row>
    <row r="56" spans="1:10" ht="12.9" customHeight="1">
      <c r="A56" s="781">
        <v>47</v>
      </c>
      <c r="B56" s="781">
        <v>2</v>
      </c>
      <c r="C56" s="787" t="s">
        <v>153</v>
      </c>
      <c r="D56" s="787" t="s">
        <v>64</v>
      </c>
      <c r="E56" s="792" t="s">
        <v>893</v>
      </c>
      <c r="F56" s="787" t="s">
        <v>1332</v>
      </c>
      <c r="G56" s="786" t="s">
        <v>1444</v>
      </c>
      <c r="H56" s="786" t="s">
        <v>62</v>
      </c>
      <c r="I56" s="333">
        <v>38.847000000000001</v>
      </c>
    </row>
    <row r="57" spans="1:10" ht="12.9" customHeight="1">
      <c r="A57" s="781">
        <v>48</v>
      </c>
      <c r="B57" s="781">
        <v>3</v>
      </c>
      <c r="C57" s="787" t="s">
        <v>845</v>
      </c>
      <c r="D57" s="787" t="s">
        <v>64</v>
      </c>
      <c r="E57" s="792" t="s">
        <v>1450</v>
      </c>
      <c r="F57" s="787" t="s">
        <v>1332</v>
      </c>
      <c r="G57" s="786" t="s">
        <v>1429</v>
      </c>
      <c r="H57" s="786" t="s">
        <v>62</v>
      </c>
      <c r="I57" s="333">
        <v>38.847000000000001</v>
      </c>
    </row>
    <row r="58" spans="1:10" ht="12.9" customHeight="1">
      <c r="A58" s="781">
        <v>49</v>
      </c>
      <c r="B58" s="781">
        <v>4</v>
      </c>
      <c r="C58" s="787" t="s">
        <v>574</v>
      </c>
      <c r="D58" s="787" t="s">
        <v>64</v>
      </c>
      <c r="E58" s="792" t="s">
        <v>1450</v>
      </c>
      <c r="F58" s="787" t="s">
        <v>1367</v>
      </c>
      <c r="G58" s="786" t="s">
        <v>1431</v>
      </c>
      <c r="H58" s="786" t="s">
        <v>62</v>
      </c>
      <c r="I58" s="333">
        <v>38.847000000000001</v>
      </c>
    </row>
    <row r="59" spans="1:10" ht="12.9" customHeight="1">
      <c r="A59" s="781">
        <v>50</v>
      </c>
      <c r="B59" s="781">
        <v>5</v>
      </c>
      <c r="C59" s="787" t="s">
        <v>771</v>
      </c>
      <c r="D59" s="787" t="s">
        <v>64</v>
      </c>
      <c r="E59" s="792" t="s">
        <v>715</v>
      </c>
      <c r="F59" s="787" t="s">
        <v>896</v>
      </c>
      <c r="G59" s="786" t="s">
        <v>1430</v>
      </c>
      <c r="H59" s="786" t="s">
        <v>62</v>
      </c>
      <c r="I59" s="333">
        <v>38.847000000000001</v>
      </c>
    </row>
    <row r="60" spans="1:10" ht="12.9" customHeight="1">
      <c r="A60" s="781">
        <v>51</v>
      </c>
      <c r="B60" s="781">
        <v>6</v>
      </c>
      <c r="C60" s="787" t="s">
        <v>860</v>
      </c>
      <c r="D60" s="787" t="s">
        <v>64</v>
      </c>
      <c r="E60" s="787" t="s">
        <v>1332</v>
      </c>
      <c r="F60" s="787" t="s">
        <v>896</v>
      </c>
      <c r="G60" s="786" t="s">
        <v>1429</v>
      </c>
      <c r="H60" s="786" t="s">
        <v>62</v>
      </c>
      <c r="I60" s="333">
        <v>38.847000000000001</v>
      </c>
    </row>
    <row r="61" spans="1:10" ht="12.9" customHeight="1">
      <c r="A61" s="781">
        <v>52</v>
      </c>
      <c r="B61" s="781">
        <v>7</v>
      </c>
      <c r="C61" s="787" t="s">
        <v>185</v>
      </c>
      <c r="D61" s="787" t="s">
        <v>64</v>
      </c>
      <c r="E61" s="787" t="s">
        <v>1332</v>
      </c>
      <c r="F61" s="787" t="s">
        <v>895</v>
      </c>
      <c r="G61" s="786" t="s">
        <v>1444</v>
      </c>
      <c r="H61" s="786" t="s">
        <v>62</v>
      </c>
      <c r="I61" s="333">
        <v>38.847000000000001</v>
      </c>
    </row>
    <row r="62" spans="1:10" ht="12.9" customHeight="1">
      <c r="A62" s="781">
        <v>53</v>
      </c>
      <c r="B62" s="781">
        <v>8</v>
      </c>
      <c r="C62" s="787" t="s">
        <v>316</v>
      </c>
      <c r="D62" s="787" t="s">
        <v>82</v>
      </c>
      <c r="E62" s="792" t="s">
        <v>1332</v>
      </c>
      <c r="F62" s="787" t="s">
        <v>501</v>
      </c>
      <c r="G62" s="307" t="s">
        <v>3265</v>
      </c>
      <c r="H62" s="786" t="s">
        <v>62</v>
      </c>
      <c r="I62" s="333">
        <v>37.503999999999998</v>
      </c>
    </row>
    <row r="63" spans="1:10" ht="12.9" customHeight="1">
      <c r="A63" s="781">
        <v>54</v>
      </c>
      <c r="B63" s="781">
        <v>9</v>
      </c>
      <c r="C63" s="787" t="s">
        <v>791</v>
      </c>
      <c r="D63" s="787" t="s">
        <v>64</v>
      </c>
      <c r="E63" s="787" t="s">
        <v>1367</v>
      </c>
      <c r="F63" s="787" t="s">
        <v>501</v>
      </c>
      <c r="G63" s="786" t="s">
        <v>1431</v>
      </c>
      <c r="H63" s="786" t="s">
        <v>62</v>
      </c>
      <c r="I63" s="333">
        <v>38.847000000000001</v>
      </c>
    </row>
    <row r="64" spans="1:10" ht="12.9" customHeight="1">
      <c r="A64" s="781">
        <v>55</v>
      </c>
      <c r="B64" s="781">
        <v>10</v>
      </c>
      <c r="C64" s="787" t="s">
        <v>805</v>
      </c>
      <c r="D64" s="787" t="s">
        <v>64</v>
      </c>
      <c r="E64" s="787" t="s">
        <v>895</v>
      </c>
      <c r="F64" s="787" t="s">
        <v>1416</v>
      </c>
      <c r="G64" s="786" t="s">
        <v>1444</v>
      </c>
      <c r="H64" s="786" t="s">
        <v>62</v>
      </c>
      <c r="I64" s="333">
        <v>38.847000000000001</v>
      </c>
    </row>
    <row r="65" spans="1:9" ht="12.9" customHeight="1">
      <c r="A65" s="781">
        <v>56</v>
      </c>
      <c r="B65" s="781">
        <v>11</v>
      </c>
      <c r="C65" s="787" t="s">
        <v>172</v>
      </c>
      <c r="D65" s="787" t="s">
        <v>1371</v>
      </c>
      <c r="E65" s="787" t="s">
        <v>896</v>
      </c>
      <c r="F65" s="787" t="s">
        <v>57</v>
      </c>
      <c r="G65" s="786" t="s">
        <v>1429</v>
      </c>
      <c r="H65" s="786" t="s">
        <v>62</v>
      </c>
      <c r="I65" s="333">
        <v>57.597000000000001</v>
      </c>
    </row>
    <row r="66" spans="1:9" ht="12.9" customHeight="1">
      <c r="A66" s="781">
        <v>57</v>
      </c>
      <c r="B66" s="781">
        <v>12</v>
      </c>
      <c r="C66" s="787" t="s">
        <v>197</v>
      </c>
      <c r="D66" s="787" t="s">
        <v>82</v>
      </c>
      <c r="E66" s="787" t="s">
        <v>896</v>
      </c>
      <c r="F66" s="787" t="s">
        <v>58</v>
      </c>
      <c r="G66" s="786" t="s">
        <v>1430</v>
      </c>
      <c r="H66" s="786" t="s">
        <v>62</v>
      </c>
      <c r="I66" s="333">
        <v>37.503999999999998</v>
      </c>
    </row>
    <row r="67" spans="1:9" ht="12.9" customHeight="1">
      <c r="A67" s="781">
        <v>58</v>
      </c>
      <c r="B67" s="781">
        <v>13</v>
      </c>
      <c r="C67" s="787" t="s">
        <v>586</v>
      </c>
      <c r="D67" s="787" t="s">
        <v>64</v>
      </c>
      <c r="E67" s="787" t="s">
        <v>501</v>
      </c>
      <c r="F67" s="787" t="s">
        <v>108</v>
      </c>
      <c r="G67" s="786" t="s">
        <v>1431</v>
      </c>
      <c r="H67" s="786" t="s">
        <v>62</v>
      </c>
      <c r="I67" s="333">
        <v>38.847000000000001</v>
      </c>
    </row>
    <row r="68" spans="1:9" ht="12.9" customHeight="1">
      <c r="A68" s="781">
        <v>59</v>
      </c>
      <c r="B68" s="781">
        <v>14</v>
      </c>
      <c r="C68" s="787" t="s">
        <v>810</v>
      </c>
      <c r="D68" s="787" t="s">
        <v>64</v>
      </c>
      <c r="E68" s="787" t="s">
        <v>501</v>
      </c>
      <c r="F68" s="787" t="s">
        <v>66</v>
      </c>
      <c r="G68" s="307" t="s">
        <v>3265</v>
      </c>
      <c r="H68" s="786" t="s">
        <v>62</v>
      </c>
      <c r="I68" s="333">
        <v>38.847000000000001</v>
      </c>
    </row>
    <row r="69" spans="1:9" ht="12.9" customHeight="1">
      <c r="A69" s="781">
        <v>60</v>
      </c>
      <c r="B69" s="781">
        <v>15</v>
      </c>
      <c r="C69" s="787" t="s">
        <v>830</v>
      </c>
      <c r="D69" s="787" t="s">
        <v>64</v>
      </c>
      <c r="E69" s="792" t="s">
        <v>1416</v>
      </c>
      <c r="F69" s="787" t="s">
        <v>71</v>
      </c>
      <c r="G69" s="786" t="s">
        <v>1444</v>
      </c>
      <c r="H69" s="786" t="s">
        <v>62</v>
      </c>
      <c r="I69" s="333">
        <v>38.847000000000001</v>
      </c>
    </row>
    <row r="70" spans="1:9" ht="12.9" customHeight="1">
      <c r="A70" s="781">
        <v>61</v>
      </c>
      <c r="B70" s="781">
        <v>16</v>
      </c>
      <c r="C70" s="787" t="s">
        <v>878</v>
      </c>
      <c r="D70" s="787" t="s">
        <v>1371</v>
      </c>
      <c r="E70" s="792" t="s">
        <v>57</v>
      </c>
      <c r="F70" s="787" t="s">
        <v>73</v>
      </c>
      <c r="G70" s="786" t="s">
        <v>1429</v>
      </c>
      <c r="H70" s="786" t="s">
        <v>62</v>
      </c>
      <c r="I70" s="333">
        <v>57.597000000000001</v>
      </c>
    </row>
    <row r="71" spans="1:9" ht="12.9" customHeight="1">
      <c r="A71" s="781">
        <v>62</v>
      </c>
      <c r="B71" s="781">
        <v>17</v>
      </c>
      <c r="C71" s="787" t="s">
        <v>148</v>
      </c>
      <c r="D71" s="787" t="s">
        <v>82</v>
      </c>
      <c r="E71" s="792" t="s">
        <v>66</v>
      </c>
      <c r="F71" s="787" t="s">
        <v>73</v>
      </c>
      <c r="G71" s="786" t="s">
        <v>1431</v>
      </c>
      <c r="H71" s="786" t="s">
        <v>62</v>
      </c>
      <c r="I71" s="333">
        <v>37.503999999999998</v>
      </c>
    </row>
    <row r="72" spans="1:9" ht="12.9" customHeight="1">
      <c r="A72" s="781">
        <v>63</v>
      </c>
      <c r="B72" s="781">
        <v>18</v>
      </c>
      <c r="C72" s="787" t="s">
        <v>187</v>
      </c>
      <c r="D72" s="787" t="s">
        <v>82</v>
      </c>
      <c r="E72" s="792" t="s">
        <v>58</v>
      </c>
      <c r="F72" s="787" t="s">
        <v>83</v>
      </c>
      <c r="G72" s="786" t="s">
        <v>1430</v>
      </c>
      <c r="H72" s="786" t="s">
        <v>62</v>
      </c>
      <c r="I72" s="333">
        <v>37.503999999999998</v>
      </c>
    </row>
    <row r="73" spans="1:9" ht="12.9" customHeight="1">
      <c r="A73" s="781">
        <v>64</v>
      </c>
      <c r="B73" s="781">
        <v>19</v>
      </c>
      <c r="C73" s="787" t="s">
        <v>408</v>
      </c>
      <c r="D73" s="787" t="s">
        <v>82</v>
      </c>
      <c r="E73" s="792" t="s">
        <v>66</v>
      </c>
      <c r="F73" s="787" t="s">
        <v>1333</v>
      </c>
      <c r="G73" s="307" t="s">
        <v>3265</v>
      </c>
      <c r="H73" s="786" t="s">
        <v>62</v>
      </c>
      <c r="I73" s="333">
        <v>37.503999999999998</v>
      </c>
    </row>
    <row r="74" spans="1:9" ht="12.9" customHeight="1">
      <c r="A74" s="781">
        <v>65</v>
      </c>
      <c r="B74" s="781">
        <v>20</v>
      </c>
      <c r="C74" s="787" t="s">
        <v>848</v>
      </c>
      <c r="D74" s="787" t="s">
        <v>64</v>
      </c>
      <c r="E74" s="792" t="s">
        <v>71</v>
      </c>
      <c r="F74" s="787" t="s">
        <v>1333</v>
      </c>
      <c r="G74" s="786" t="s">
        <v>1444</v>
      </c>
      <c r="H74" s="786" t="s">
        <v>62</v>
      </c>
      <c r="I74" s="333">
        <v>38.847000000000001</v>
      </c>
    </row>
    <row r="75" spans="1:9" ht="12.9" customHeight="1">
      <c r="A75" s="781">
        <v>66</v>
      </c>
      <c r="B75" s="781">
        <v>21</v>
      </c>
      <c r="C75" s="787" t="s">
        <v>850</v>
      </c>
      <c r="D75" s="787" t="s">
        <v>82</v>
      </c>
      <c r="E75" s="792" t="s">
        <v>83</v>
      </c>
      <c r="F75" s="787" t="s">
        <v>79</v>
      </c>
      <c r="G75" s="786" t="s">
        <v>1429</v>
      </c>
      <c r="H75" s="787" t="s">
        <v>62</v>
      </c>
      <c r="I75" s="333">
        <v>37.503999999999998</v>
      </c>
    </row>
    <row r="76" spans="1:9" ht="12.9" customHeight="1">
      <c r="A76" s="781">
        <v>67</v>
      </c>
      <c r="B76" s="781">
        <v>22</v>
      </c>
      <c r="C76" s="787" t="s">
        <v>536</v>
      </c>
      <c r="D76" s="787" t="s">
        <v>82</v>
      </c>
      <c r="E76" s="792" t="s">
        <v>83</v>
      </c>
      <c r="F76" s="787" t="s">
        <v>79</v>
      </c>
      <c r="G76" s="786" t="s">
        <v>1431</v>
      </c>
      <c r="H76" s="787" t="s">
        <v>62</v>
      </c>
      <c r="I76" s="333">
        <v>37.503999999999998</v>
      </c>
    </row>
    <row r="77" spans="1:9" ht="12.9" customHeight="1">
      <c r="A77" s="781">
        <v>68</v>
      </c>
      <c r="B77" s="781">
        <v>23</v>
      </c>
      <c r="C77" s="787" t="s">
        <v>602</v>
      </c>
      <c r="D77" s="787" t="s">
        <v>64</v>
      </c>
      <c r="E77" s="792" t="s">
        <v>1333</v>
      </c>
      <c r="F77" s="787" t="s">
        <v>95</v>
      </c>
      <c r="G77" s="787" t="s">
        <v>1444</v>
      </c>
      <c r="H77" s="787" t="s">
        <v>62</v>
      </c>
      <c r="I77" s="333">
        <v>38.847000000000001</v>
      </c>
    </row>
    <row r="78" spans="1:9" ht="12.9" customHeight="1">
      <c r="A78" s="781">
        <v>69</v>
      </c>
      <c r="B78" s="781">
        <v>24</v>
      </c>
      <c r="C78" s="787" t="s">
        <v>839</v>
      </c>
      <c r="D78" s="787" t="s">
        <v>64</v>
      </c>
      <c r="E78" s="792" t="s">
        <v>79</v>
      </c>
      <c r="F78" s="787" t="s">
        <v>95</v>
      </c>
      <c r="G78" s="787" t="s">
        <v>1429</v>
      </c>
      <c r="H78" s="787" t="s">
        <v>62</v>
      </c>
      <c r="I78" s="333">
        <v>38.847000000000001</v>
      </c>
    </row>
    <row r="79" spans="1:9" ht="12.9" customHeight="1">
      <c r="A79" s="781">
        <v>70</v>
      </c>
      <c r="B79" s="781">
        <v>25</v>
      </c>
      <c r="C79" s="787" t="s">
        <v>456</v>
      </c>
      <c r="D79" s="787" t="s">
        <v>1371</v>
      </c>
      <c r="E79" s="787" t="s">
        <v>895</v>
      </c>
      <c r="F79" s="787" t="s">
        <v>102</v>
      </c>
      <c r="G79" s="786" t="s">
        <v>1430</v>
      </c>
      <c r="H79" s="787" t="s">
        <v>62</v>
      </c>
      <c r="I79" s="333">
        <v>57.597000000000001</v>
      </c>
    </row>
    <row r="80" spans="1:9" ht="12.9" customHeight="1">
      <c r="A80" s="781">
        <v>71</v>
      </c>
      <c r="B80" s="781">
        <v>26</v>
      </c>
      <c r="C80" s="787" t="s">
        <v>364</v>
      </c>
      <c r="D80" s="787" t="s">
        <v>82</v>
      </c>
      <c r="E80" s="792" t="s">
        <v>1333</v>
      </c>
      <c r="F80" s="787" t="s">
        <v>102</v>
      </c>
      <c r="G80" s="307" t="s">
        <v>3265</v>
      </c>
      <c r="H80" s="787" t="s">
        <v>62</v>
      </c>
      <c r="I80" s="333">
        <v>37.503999999999998</v>
      </c>
    </row>
    <row r="81" spans="1:10" ht="12.9" customHeight="1">
      <c r="A81" s="781">
        <v>72</v>
      </c>
      <c r="B81" s="781">
        <v>27</v>
      </c>
      <c r="C81" s="787" t="s">
        <v>886</v>
      </c>
      <c r="D81" s="787" t="s">
        <v>64</v>
      </c>
      <c r="E81" s="792" t="s">
        <v>79</v>
      </c>
      <c r="F81" s="787" t="s">
        <v>102</v>
      </c>
      <c r="G81" s="787" t="s">
        <v>1431</v>
      </c>
      <c r="H81" s="787" t="s">
        <v>62</v>
      </c>
      <c r="I81" s="333">
        <v>38.847000000000001</v>
      </c>
    </row>
    <row r="82" spans="1:10" ht="12.9" customHeight="1">
      <c r="A82" s="781"/>
      <c r="B82" s="864">
        <v>45292</v>
      </c>
      <c r="C82" s="787"/>
      <c r="D82" s="787"/>
      <c r="E82" s="792"/>
      <c r="F82" s="787"/>
      <c r="G82" s="787"/>
      <c r="H82" s="787"/>
      <c r="J82" s="333">
        <f>SUM(I55:I81)</f>
        <v>1094.375</v>
      </c>
    </row>
    <row r="83" spans="1:10" ht="12.9" customHeight="1">
      <c r="A83" s="781">
        <v>73</v>
      </c>
      <c r="B83" s="781">
        <v>1</v>
      </c>
      <c r="C83" s="787" t="s">
        <v>882</v>
      </c>
      <c r="D83" s="787" t="s">
        <v>1371</v>
      </c>
      <c r="E83" s="792" t="s">
        <v>95</v>
      </c>
      <c r="F83" s="787" t="s">
        <v>113</v>
      </c>
      <c r="G83" s="787" t="s">
        <v>1429</v>
      </c>
      <c r="H83" s="787" t="s">
        <v>62</v>
      </c>
      <c r="I83" s="333">
        <v>57.597000000000001</v>
      </c>
    </row>
    <row r="84" spans="1:10" ht="12.9" customHeight="1">
      <c r="A84" s="781">
        <v>74</v>
      </c>
      <c r="B84" s="781">
        <v>2</v>
      </c>
      <c r="C84" s="787" t="s">
        <v>547</v>
      </c>
      <c r="D84" s="787" t="s">
        <v>82</v>
      </c>
      <c r="E84" s="792" t="s">
        <v>95</v>
      </c>
      <c r="F84" s="787" t="s">
        <v>113</v>
      </c>
      <c r="G84" s="787" t="s">
        <v>1444</v>
      </c>
      <c r="H84" s="787" t="s">
        <v>62</v>
      </c>
      <c r="I84" s="333">
        <v>37.503999999999998</v>
      </c>
    </row>
    <row r="85" spans="1:10" ht="12.9" customHeight="1">
      <c r="A85" s="781">
        <v>75</v>
      </c>
      <c r="B85" s="781">
        <v>3</v>
      </c>
      <c r="C85" s="787" t="s">
        <v>898</v>
      </c>
      <c r="D85" s="787" t="s">
        <v>64</v>
      </c>
      <c r="E85" s="792" t="s">
        <v>102</v>
      </c>
      <c r="F85" s="787" t="s">
        <v>125</v>
      </c>
      <c r="G85" s="787" t="s">
        <v>1431</v>
      </c>
      <c r="H85" s="787" t="s">
        <v>62</v>
      </c>
      <c r="I85" s="333">
        <v>38.847000000000001</v>
      </c>
    </row>
    <row r="86" spans="1:10" ht="12.9" customHeight="1">
      <c r="A86" s="781">
        <v>76</v>
      </c>
      <c r="B86" s="781">
        <v>4</v>
      </c>
      <c r="C86" s="787" t="s">
        <v>348</v>
      </c>
      <c r="D86" s="787" t="s">
        <v>82</v>
      </c>
      <c r="E86" s="792" t="s">
        <v>102</v>
      </c>
      <c r="F86" s="787" t="s">
        <v>138</v>
      </c>
      <c r="G86" s="307" t="s">
        <v>3265</v>
      </c>
      <c r="H86" s="787" t="s">
        <v>62</v>
      </c>
      <c r="I86" s="333">
        <v>37.503999999999998</v>
      </c>
    </row>
    <row r="87" spans="1:10" ht="12.9" customHeight="1">
      <c r="A87" s="781">
        <v>77</v>
      </c>
      <c r="B87" s="781">
        <v>5</v>
      </c>
      <c r="C87" s="787" t="s">
        <v>864</v>
      </c>
      <c r="D87" s="787" t="s">
        <v>1371</v>
      </c>
      <c r="E87" s="792" t="s">
        <v>102</v>
      </c>
      <c r="F87" s="787" t="s">
        <v>127</v>
      </c>
      <c r="G87" s="787" t="s">
        <v>1430</v>
      </c>
      <c r="H87" s="787" t="s">
        <v>62</v>
      </c>
      <c r="I87" s="333">
        <v>57.597000000000001</v>
      </c>
    </row>
    <row r="88" spans="1:10" ht="12.9" customHeight="1">
      <c r="A88" s="781">
        <v>78</v>
      </c>
      <c r="B88" s="781">
        <v>6</v>
      </c>
      <c r="C88" s="787" t="s">
        <v>565</v>
      </c>
      <c r="D88" s="787" t="s">
        <v>82</v>
      </c>
      <c r="E88" s="792" t="s">
        <v>113</v>
      </c>
      <c r="F88" s="787" t="s">
        <v>127</v>
      </c>
      <c r="G88" s="787" t="s">
        <v>1444</v>
      </c>
      <c r="H88" s="787" t="s">
        <v>62</v>
      </c>
      <c r="I88" s="333">
        <v>37.503999999999998</v>
      </c>
    </row>
    <row r="89" spans="1:10" ht="12.9" customHeight="1">
      <c r="A89" s="781">
        <v>79</v>
      </c>
      <c r="B89" s="781">
        <v>7</v>
      </c>
      <c r="C89" s="787" t="s">
        <v>532</v>
      </c>
      <c r="D89" s="787" t="s">
        <v>64</v>
      </c>
      <c r="E89" s="792" t="s">
        <v>125</v>
      </c>
      <c r="F89" s="787" t="s">
        <v>136</v>
      </c>
      <c r="G89" s="787" t="s">
        <v>1431</v>
      </c>
      <c r="H89" s="787" t="s">
        <v>62</v>
      </c>
      <c r="I89" s="333">
        <v>38.847000000000001</v>
      </c>
    </row>
    <row r="90" spans="1:10" ht="12.9" customHeight="1">
      <c r="A90" s="781">
        <v>80</v>
      </c>
      <c r="B90" s="781">
        <v>8</v>
      </c>
      <c r="C90" s="787" t="s">
        <v>847</v>
      </c>
      <c r="D90" s="787" t="s">
        <v>64</v>
      </c>
      <c r="E90" s="792" t="s">
        <v>113</v>
      </c>
      <c r="F90" s="787" t="s">
        <v>144</v>
      </c>
      <c r="G90" s="787" t="s">
        <v>1429</v>
      </c>
      <c r="H90" s="787" t="s">
        <v>62</v>
      </c>
      <c r="I90" s="333">
        <v>38.847000000000001</v>
      </c>
    </row>
    <row r="91" spans="1:10" ht="12.9" customHeight="1">
      <c r="A91" s="781">
        <v>81</v>
      </c>
      <c r="B91" s="781">
        <v>9</v>
      </c>
      <c r="C91" s="787" t="s">
        <v>600</v>
      </c>
      <c r="D91" s="787" t="s">
        <v>64</v>
      </c>
      <c r="E91" s="792" t="s">
        <v>127</v>
      </c>
      <c r="F91" s="787" t="s">
        <v>1452</v>
      </c>
      <c r="G91" s="787" t="s">
        <v>1444</v>
      </c>
      <c r="H91" s="787" t="s">
        <v>62</v>
      </c>
      <c r="I91" s="333">
        <v>38.847000000000001</v>
      </c>
    </row>
    <row r="92" spans="1:10" ht="12.9" customHeight="1">
      <c r="A92" s="781">
        <v>82</v>
      </c>
      <c r="B92" s="781">
        <v>10</v>
      </c>
      <c r="C92" s="787" t="s">
        <v>837</v>
      </c>
      <c r="D92" s="787" t="s">
        <v>64</v>
      </c>
      <c r="E92" s="792" t="s">
        <v>1327</v>
      </c>
      <c r="F92" s="787" t="s">
        <v>1453</v>
      </c>
      <c r="G92" s="787" t="s">
        <v>1429</v>
      </c>
      <c r="H92" s="787" t="s">
        <v>62</v>
      </c>
      <c r="I92" s="333">
        <v>38.847000000000001</v>
      </c>
    </row>
    <row r="93" spans="1:10" ht="12.9" customHeight="1">
      <c r="A93" s="781">
        <v>83</v>
      </c>
      <c r="B93" s="781">
        <v>11</v>
      </c>
      <c r="C93" s="787" t="s">
        <v>308</v>
      </c>
      <c r="D93" s="787" t="s">
        <v>1371</v>
      </c>
      <c r="E93" s="792" t="s">
        <v>138</v>
      </c>
      <c r="F93" s="787" t="s">
        <v>165</v>
      </c>
      <c r="G93" s="307" t="s">
        <v>3265</v>
      </c>
      <c r="H93" s="787" t="s">
        <v>62</v>
      </c>
      <c r="I93" s="333">
        <v>57.597000000000001</v>
      </c>
    </row>
    <row r="94" spans="1:10" ht="12.9" customHeight="1">
      <c r="A94" s="781">
        <v>84</v>
      </c>
      <c r="B94" s="781">
        <v>12</v>
      </c>
      <c r="C94" s="787" t="s">
        <v>892</v>
      </c>
      <c r="D94" s="787" t="s">
        <v>82</v>
      </c>
      <c r="E94" s="792" t="s">
        <v>144</v>
      </c>
      <c r="F94" s="787" t="s">
        <v>165</v>
      </c>
      <c r="G94" s="787" t="s">
        <v>1430</v>
      </c>
      <c r="H94" s="787" t="s">
        <v>62</v>
      </c>
      <c r="I94" s="333">
        <v>37.503999999999998</v>
      </c>
    </row>
    <row r="95" spans="1:10" ht="12.9" customHeight="1">
      <c r="A95" s="781">
        <v>85</v>
      </c>
      <c r="B95" s="781">
        <v>13</v>
      </c>
      <c r="C95" s="787" t="s">
        <v>889</v>
      </c>
      <c r="D95" s="787" t="s">
        <v>82</v>
      </c>
      <c r="E95" s="792" t="s">
        <v>144</v>
      </c>
      <c r="F95" s="787" t="s">
        <v>165</v>
      </c>
      <c r="G95" s="787" t="s">
        <v>1431</v>
      </c>
      <c r="H95" s="787" t="s">
        <v>62</v>
      </c>
      <c r="I95" s="333">
        <v>37.503999999999998</v>
      </c>
    </row>
    <row r="96" spans="1:10" ht="12.9" customHeight="1">
      <c r="A96" s="781">
        <v>86</v>
      </c>
      <c r="B96" s="781">
        <v>14</v>
      </c>
      <c r="C96" s="787" t="s">
        <v>855</v>
      </c>
      <c r="D96" s="787" t="s">
        <v>64</v>
      </c>
      <c r="E96" s="792" t="s">
        <v>1453</v>
      </c>
      <c r="F96" s="787" t="s">
        <v>169</v>
      </c>
      <c r="G96" s="787" t="s">
        <v>1429</v>
      </c>
      <c r="H96" s="787" t="s">
        <v>62</v>
      </c>
      <c r="I96" s="333">
        <v>38.847000000000001</v>
      </c>
    </row>
    <row r="97" spans="1:10" ht="12.9" customHeight="1">
      <c r="A97" s="781">
        <v>87</v>
      </c>
      <c r="B97" s="781">
        <v>15</v>
      </c>
      <c r="C97" s="787" t="s">
        <v>817</v>
      </c>
      <c r="D97" s="787" t="s">
        <v>270</v>
      </c>
      <c r="E97" s="792" t="s">
        <v>1452</v>
      </c>
      <c r="F97" s="787" t="s">
        <v>177</v>
      </c>
      <c r="G97" s="787" t="s">
        <v>1444</v>
      </c>
      <c r="H97" s="787" t="s">
        <v>62</v>
      </c>
      <c r="I97" s="333">
        <v>47.183999999999997</v>
      </c>
    </row>
    <row r="98" spans="1:10" ht="12.9" customHeight="1">
      <c r="A98" s="781">
        <v>88</v>
      </c>
      <c r="B98" s="781">
        <v>16</v>
      </c>
      <c r="C98" s="787" t="s">
        <v>823</v>
      </c>
      <c r="D98" s="787" t="s">
        <v>82</v>
      </c>
      <c r="E98" s="792" t="s">
        <v>1454</v>
      </c>
      <c r="F98" s="787" t="s">
        <v>188</v>
      </c>
      <c r="G98" s="787" t="s">
        <v>1444</v>
      </c>
      <c r="H98" s="787" t="s">
        <v>62</v>
      </c>
      <c r="I98" s="333">
        <v>37.503999999999998</v>
      </c>
    </row>
    <row r="99" spans="1:10" ht="12.9" customHeight="1">
      <c r="A99" s="781">
        <v>89</v>
      </c>
      <c r="B99" s="781">
        <v>17</v>
      </c>
      <c r="C99" s="787" t="s">
        <v>876</v>
      </c>
      <c r="D99" s="787" t="s">
        <v>1371</v>
      </c>
      <c r="E99" s="792" t="s">
        <v>169</v>
      </c>
      <c r="F99" s="787" t="s">
        <v>189</v>
      </c>
      <c r="G99" s="787" t="s">
        <v>1430</v>
      </c>
      <c r="H99" s="787" t="s">
        <v>62</v>
      </c>
      <c r="I99" s="333">
        <v>57.597000000000001</v>
      </c>
    </row>
    <row r="100" spans="1:10" ht="12.9" customHeight="1">
      <c r="A100" s="781">
        <v>90</v>
      </c>
      <c r="B100" s="781">
        <v>18</v>
      </c>
      <c r="C100" s="787" t="s">
        <v>368</v>
      </c>
      <c r="D100" s="787" t="s">
        <v>1371</v>
      </c>
      <c r="E100" s="792" t="s">
        <v>169</v>
      </c>
      <c r="F100" s="787" t="s">
        <v>189</v>
      </c>
      <c r="G100" s="307" t="s">
        <v>3265</v>
      </c>
      <c r="H100" s="787" t="s">
        <v>62</v>
      </c>
      <c r="I100" s="333">
        <v>57.597000000000001</v>
      </c>
    </row>
    <row r="101" spans="1:10" ht="12.9" customHeight="1">
      <c r="A101" s="781">
        <v>91</v>
      </c>
      <c r="B101" s="781">
        <v>19</v>
      </c>
      <c r="C101" s="787" t="s">
        <v>577</v>
      </c>
      <c r="D101" s="787" t="s">
        <v>1371</v>
      </c>
      <c r="E101" s="792" t="s">
        <v>169</v>
      </c>
      <c r="F101" s="787" t="s">
        <v>189</v>
      </c>
      <c r="G101" s="787" t="s">
        <v>1431</v>
      </c>
      <c r="H101" s="787" t="s">
        <v>62</v>
      </c>
      <c r="I101" s="333">
        <v>57.597000000000001</v>
      </c>
    </row>
    <row r="102" spans="1:10" ht="12.9" customHeight="1">
      <c r="A102" s="781">
        <v>92</v>
      </c>
      <c r="B102" s="781">
        <v>20</v>
      </c>
      <c r="C102" s="787" t="s">
        <v>867</v>
      </c>
      <c r="D102" s="787" t="s">
        <v>270</v>
      </c>
      <c r="E102" s="792" t="s">
        <v>175</v>
      </c>
      <c r="F102" s="787" t="s">
        <v>189</v>
      </c>
      <c r="G102" s="787" t="s">
        <v>1429</v>
      </c>
      <c r="H102" s="787" t="s">
        <v>62</v>
      </c>
      <c r="I102" s="333">
        <v>47.183999999999997</v>
      </c>
    </row>
    <row r="103" spans="1:10" ht="12.9" customHeight="1">
      <c r="A103" s="781">
        <v>93</v>
      </c>
      <c r="B103" s="781">
        <v>21</v>
      </c>
      <c r="C103" s="787" t="s">
        <v>899</v>
      </c>
      <c r="D103" s="787" t="s">
        <v>82</v>
      </c>
      <c r="E103" s="792" t="s">
        <v>189</v>
      </c>
      <c r="F103" s="787" t="s">
        <v>196</v>
      </c>
      <c r="G103" s="787" t="s">
        <v>1429</v>
      </c>
      <c r="H103" s="787" t="s">
        <v>1455</v>
      </c>
      <c r="I103" s="333">
        <v>37.503999999999998</v>
      </c>
    </row>
    <row r="104" spans="1:10" ht="12.9" customHeight="1">
      <c r="A104" s="781"/>
      <c r="B104" s="865" t="s">
        <v>198</v>
      </c>
      <c r="C104" s="787"/>
      <c r="D104" s="787"/>
      <c r="E104" s="792"/>
      <c r="F104" s="787"/>
      <c r="G104" s="787"/>
      <c r="H104" s="787"/>
      <c r="J104" s="333">
        <f>SUM(I83:I103)</f>
        <v>935.55999999999983</v>
      </c>
    </row>
    <row r="105" spans="1:10" ht="12.9" customHeight="1">
      <c r="A105" s="781">
        <v>94</v>
      </c>
      <c r="B105" s="781">
        <v>1</v>
      </c>
      <c r="C105" s="787" t="s">
        <v>546</v>
      </c>
      <c r="D105" s="787" t="s">
        <v>82</v>
      </c>
      <c r="E105" s="792" t="s">
        <v>189</v>
      </c>
      <c r="F105" s="787" t="s">
        <v>200</v>
      </c>
      <c r="G105" s="787" t="s">
        <v>1444</v>
      </c>
      <c r="H105" s="787" t="s">
        <v>62</v>
      </c>
      <c r="I105" s="333">
        <v>37.503999999999998</v>
      </c>
    </row>
    <row r="106" spans="1:10" ht="12.9" customHeight="1">
      <c r="A106" s="781">
        <v>95</v>
      </c>
      <c r="B106" s="781">
        <v>2</v>
      </c>
      <c r="C106" s="787" t="s">
        <v>880</v>
      </c>
      <c r="D106" s="787" t="s">
        <v>82</v>
      </c>
      <c r="E106" s="792" t="s">
        <v>189</v>
      </c>
      <c r="F106" s="787" t="s">
        <v>201</v>
      </c>
      <c r="G106" s="787" t="s">
        <v>1430</v>
      </c>
      <c r="H106" s="787" t="s">
        <v>62</v>
      </c>
      <c r="I106" s="333">
        <v>37.503999999999998</v>
      </c>
    </row>
    <row r="107" spans="1:10" ht="12.9" customHeight="1">
      <c r="A107" s="781">
        <v>96</v>
      </c>
      <c r="B107" s="781">
        <v>3</v>
      </c>
      <c r="C107" s="787" t="s">
        <v>314</v>
      </c>
      <c r="D107" s="787" t="s">
        <v>82</v>
      </c>
      <c r="E107" s="792" t="s">
        <v>189</v>
      </c>
      <c r="F107" s="787" t="s">
        <v>207</v>
      </c>
      <c r="G107" s="307" t="s">
        <v>3265</v>
      </c>
      <c r="H107" s="787" t="s">
        <v>62</v>
      </c>
      <c r="I107" s="333">
        <v>37.503999999999998</v>
      </c>
    </row>
    <row r="108" spans="1:10" ht="12.9" customHeight="1">
      <c r="A108" s="781">
        <v>97</v>
      </c>
      <c r="B108" s="781">
        <v>4</v>
      </c>
      <c r="C108" s="787" t="s">
        <v>903</v>
      </c>
      <c r="D108" s="787" t="s">
        <v>82</v>
      </c>
      <c r="E108" s="792" t="s">
        <v>200</v>
      </c>
      <c r="F108" s="787" t="s">
        <v>215</v>
      </c>
      <c r="G108" s="787" t="s">
        <v>1429</v>
      </c>
      <c r="H108" s="787" t="s">
        <v>62</v>
      </c>
      <c r="I108" s="333">
        <v>37.503999999999998</v>
      </c>
    </row>
    <row r="109" spans="1:10" ht="12.9" customHeight="1">
      <c r="A109" s="781">
        <v>98</v>
      </c>
      <c r="B109" s="781">
        <v>5</v>
      </c>
      <c r="C109" s="787" t="s">
        <v>550</v>
      </c>
      <c r="D109" s="787" t="s">
        <v>82</v>
      </c>
      <c r="E109" s="792" t="s">
        <v>207</v>
      </c>
      <c r="F109" s="787" t="s">
        <v>217</v>
      </c>
      <c r="G109" s="787" t="s">
        <v>1431</v>
      </c>
      <c r="H109" s="787" t="s">
        <v>62</v>
      </c>
      <c r="I109" s="333">
        <v>37.503999999999998</v>
      </c>
    </row>
    <row r="110" spans="1:10" ht="12.9" customHeight="1">
      <c r="A110" s="781">
        <v>99</v>
      </c>
      <c r="B110" s="781">
        <v>6</v>
      </c>
      <c r="C110" s="787" t="s">
        <v>901</v>
      </c>
      <c r="D110" s="787" t="s">
        <v>82</v>
      </c>
      <c r="E110" s="792" t="s">
        <v>212</v>
      </c>
      <c r="F110" s="787" t="s">
        <v>217</v>
      </c>
      <c r="G110" s="787" t="s">
        <v>1429</v>
      </c>
      <c r="H110" s="787" t="s">
        <v>62</v>
      </c>
      <c r="I110" s="333">
        <v>37.503999999999998</v>
      </c>
    </row>
    <row r="111" spans="1:10" ht="12.9" customHeight="1">
      <c r="A111" s="781">
        <v>100</v>
      </c>
      <c r="B111" s="781">
        <v>7</v>
      </c>
      <c r="C111" s="787" t="s">
        <v>905</v>
      </c>
      <c r="D111" s="787" t="s">
        <v>82</v>
      </c>
      <c r="E111" s="787" t="s">
        <v>217</v>
      </c>
      <c r="F111" s="787" t="s">
        <v>232</v>
      </c>
      <c r="G111" s="787" t="s">
        <v>1429</v>
      </c>
      <c r="H111" s="787" t="s">
        <v>62</v>
      </c>
      <c r="I111" s="333">
        <v>37.503999999999998</v>
      </c>
    </row>
    <row r="112" spans="1:10" ht="12.9" customHeight="1">
      <c r="A112" s="781">
        <v>101</v>
      </c>
      <c r="B112" s="781">
        <v>8</v>
      </c>
      <c r="C112" s="787" t="s">
        <v>904</v>
      </c>
      <c r="D112" s="787" t="s">
        <v>82</v>
      </c>
      <c r="E112" s="787" t="s">
        <v>232</v>
      </c>
      <c r="F112" s="787" t="s">
        <v>241</v>
      </c>
      <c r="G112" s="787" t="s">
        <v>1429</v>
      </c>
      <c r="H112" s="787" t="s">
        <v>62</v>
      </c>
      <c r="I112" s="333">
        <v>37.503999999999998</v>
      </c>
    </row>
    <row r="113" spans="1:10" ht="12.9" customHeight="1">
      <c r="A113" s="781">
        <v>102</v>
      </c>
      <c r="B113" s="781">
        <v>9</v>
      </c>
      <c r="C113" s="866" t="s">
        <v>2087</v>
      </c>
      <c r="D113" s="867" t="s">
        <v>64</v>
      </c>
      <c r="E113" s="868">
        <v>45325</v>
      </c>
      <c r="F113" s="868">
        <v>45331</v>
      </c>
      <c r="G113" s="869" t="s">
        <v>2482</v>
      </c>
      <c r="H113" s="787" t="s">
        <v>62</v>
      </c>
      <c r="I113" s="333">
        <v>38.847000000000001</v>
      </c>
    </row>
    <row r="114" spans="1:10" ht="12.9" customHeight="1">
      <c r="A114" s="781">
        <v>103</v>
      </c>
      <c r="B114" s="781">
        <v>10</v>
      </c>
      <c r="C114" s="870" t="s">
        <v>2086</v>
      </c>
      <c r="D114" s="867" t="s">
        <v>64</v>
      </c>
      <c r="E114" s="868">
        <v>45332</v>
      </c>
      <c r="F114" s="868">
        <v>45340</v>
      </c>
      <c r="G114" s="869" t="s">
        <v>2482</v>
      </c>
      <c r="H114" s="787" t="s">
        <v>62</v>
      </c>
      <c r="I114" s="333">
        <v>38.847000000000001</v>
      </c>
    </row>
    <row r="115" spans="1:10" ht="12.9" customHeight="1">
      <c r="A115" s="781">
        <v>104</v>
      </c>
      <c r="B115" s="781">
        <v>11</v>
      </c>
      <c r="C115" s="866" t="s">
        <v>2084</v>
      </c>
      <c r="D115" s="867" t="s">
        <v>82</v>
      </c>
      <c r="E115" s="868">
        <v>45340</v>
      </c>
      <c r="F115" s="868">
        <v>45346</v>
      </c>
      <c r="G115" s="869" t="s">
        <v>2482</v>
      </c>
      <c r="H115" s="787" t="s">
        <v>62</v>
      </c>
      <c r="I115" s="333">
        <v>37.503999999999998</v>
      </c>
    </row>
    <row r="116" spans="1:10" ht="12.9" customHeight="1">
      <c r="A116" s="781"/>
      <c r="B116" s="787" t="s">
        <v>1335</v>
      </c>
      <c r="C116" s="787"/>
      <c r="D116" s="787"/>
      <c r="E116" s="792"/>
      <c r="F116" s="787"/>
      <c r="G116" s="787"/>
      <c r="H116" s="787"/>
      <c r="J116" s="333">
        <f>SUM(I105:I115)</f>
        <v>415.22999999999996</v>
      </c>
    </row>
    <row r="117" spans="1:10" ht="12.9" customHeight="1">
      <c r="A117" s="791">
        <f>A115+1</f>
        <v>105</v>
      </c>
      <c r="B117" s="787">
        <v>1</v>
      </c>
      <c r="C117" s="787" t="s">
        <v>611</v>
      </c>
      <c r="D117" s="787" t="s">
        <v>1379</v>
      </c>
      <c r="E117" s="792" t="s">
        <v>1373</v>
      </c>
      <c r="F117" s="787" t="s">
        <v>317</v>
      </c>
      <c r="G117" s="787" t="s">
        <v>1429</v>
      </c>
      <c r="H117" s="787" t="s">
        <v>62</v>
      </c>
      <c r="I117" s="333">
        <v>66.381</v>
      </c>
    </row>
    <row r="118" spans="1:10" ht="12.9" customHeight="1">
      <c r="A118" s="791">
        <f>A117+1</f>
        <v>106</v>
      </c>
      <c r="B118" s="787">
        <v>2</v>
      </c>
      <c r="C118" s="787" t="s">
        <v>379</v>
      </c>
      <c r="D118" s="787" t="s">
        <v>309</v>
      </c>
      <c r="E118" s="787" t="s">
        <v>313</v>
      </c>
      <c r="F118" s="787" t="s">
        <v>325</v>
      </c>
      <c r="G118" s="787" t="s">
        <v>1430</v>
      </c>
      <c r="H118" s="787" t="s">
        <v>62</v>
      </c>
      <c r="I118" s="333">
        <v>66.381</v>
      </c>
    </row>
    <row r="119" spans="1:10" ht="12.9" customHeight="1">
      <c r="A119" s="791">
        <f t="shared" ref="A119:A120" si="0">A118+1</f>
        <v>107</v>
      </c>
      <c r="B119" s="787">
        <v>3</v>
      </c>
      <c r="C119" s="787" t="s">
        <v>852</v>
      </c>
      <c r="D119" s="787" t="s">
        <v>64</v>
      </c>
      <c r="E119" s="787" t="s">
        <v>1456</v>
      </c>
      <c r="F119" s="787" t="s">
        <v>325</v>
      </c>
      <c r="G119" s="787" t="s">
        <v>1429</v>
      </c>
      <c r="H119" s="787" t="s">
        <v>62</v>
      </c>
      <c r="I119" s="333">
        <v>38.847000000000001</v>
      </c>
    </row>
    <row r="120" spans="1:10" ht="12.9" customHeight="1">
      <c r="A120" s="791">
        <f t="shared" si="0"/>
        <v>108</v>
      </c>
      <c r="B120" s="787">
        <v>4</v>
      </c>
      <c r="C120" s="787" t="s">
        <v>559</v>
      </c>
      <c r="D120" s="787" t="s">
        <v>912</v>
      </c>
      <c r="E120" s="787" t="s">
        <v>313</v>
      </c>
      <c r="F120" s="787" t="s">
        <v>1457</v>
      </c>
      <c r="G120" s="307" t="s">
        <v>3265</v>
      </c>
      <c r="H120" s="787" t="s">
        <v>62</v>
      </c>
      <c r="I120" s="333">
        <v>69.228999999999999</v>
      </c>
    </row>
    <row r="121" spans="1:10" ht="12.9" customHeight="1">
      <c r="A121" s="787"/>
      <c r="B121" s="787" t="s">
        <v>328</v>
      </c>
      <c r="C121" s="787"/>
      <c r="D121" s="787"/>
      <c r="E121" s="787"/>
      <c r="F121" s="787"/>
      <c r="G121" s="787"/>
      <c r="H121" s="787"/>
      <c r="J121" s="333">
        <f>SUM(I117:I120)</f>
        <v>240.83800000000002</v>
      </c>
    </row>
    <row r="122" spans="1:10" ht="12.9" customHeight="1">
      <c r="A122" s="791">
        <f>A120+1</f>
        <v>109</v>
      </c>
      <c r="B122" s="787">
        <v>1</v>
      </c>
      <c r="C122" s="787" t="s">
        <v>345</v>
      </c>
      <c r="D122" s="787" t="s">
        <v>82</v>
      </c>
      <c r="E122" s="787" t="s">
        <v>1458</v>
      </c>
      <c r="F122" s="787" t="s">
        <v>336</v>
      </c>
      <c r="G122" s="307" t="s">
        <v>3265</v>
      </c>
      <c r="H122" s="787" t="s">
        <v>62</v>
      </c>
      <c r="I122" s="333">
        <v>37.503999999999998</v>
      </c>
    </row>
    <row r="123" spans="1:10" ht="12.9" customHeight="1">
      <c r="A123" s="791">
        <f>A122+1</f>
        <v>110</v>
      </c>
      <c r="B123" s="787">
        <v>2</v>
      </c>
      <c r="C123" s="787" t="s">
        <v>806</v>
      </c>
      <c r="D123" s="787" t="s">
        <v>82</v>
      </c>
      <c r="E123" s="787" t="s">
        <v>336</v>
      </c>
      <c r="F123" s="787" t="s">
        <v>337</v>
      </c>
      <c r="G123" s="787" t="s">
        <v>1430</v>
      </c>
      <c r="H123" s="787" t="s">
        <v>62</v>
      </c>
      <c r="I123" s="333">
        <v>37.503999999999998</v>
      </c>
    </row>
    <row r="124" spans="1:10" ht="12.9" customHeight="1">
      <c r="A124" s="791">
        <f>A123+1</f>
        <v>111</v>
      </c>
      <c r="B124" s="787">
        <v>3</v>
      </c>
      <c r="C124" s="787" t="s">
        <v>180</v>
      </c>
      <c r="D124" s="787" t="s">
        <v>82</v>
      </c>
      <c r="E124" s="787" t="s">
        <v>337</v>
      </c>
      <c r="F124" s="787" t="s">
        <v>1396</v>
      </c>
      <c r="G124" s="787" t="s">
        <v>1430</v>
      </c>
      <c r="H124" s="787" t="s">
        <v>62</v>
      </c>
      <c r="I124" s="333">
        <v>37.503999999999998</v>
      </c>
    </row>
    <row r="125" spans="1:10" ht="12.9" customHeight="1">
      <c r="A125" s="791">
        <f t="shared" ref="A125:A126" si="1">A124+1</f>
        <v>112</v>
      </c>
      <c r="B125" s="787">
        <v>4</v>
      </c>
      <c r="C125" s="787" t="s">
        <v>146</v>
      </c>
      <c r="D125" s="787" t="s">
        <v>82</v>
      </c>
      <c r="E125" s="787" t="s">
        <v>1396</v>
      </c>
      <c r="F125" s="787" t="s">
        <v>1459</v>
      </c>
      <c r="G125" s="787" t="s">
        <v>1430</v>
      </c>
      <c r="H125" s="787" t="s">
        <v>62</v>
      </c>
      <c r="I125" s="333">
        <v>37.503999999999998</v>
      </c>
    </row>
    <row r="126" spans="1:10" ht="12.9" customHeight="1">
      <c r="A126" s="791">
        <f t="shared" si="1"/>
        <v>113</v>
      </c>
      <c r="B126" s="787">
        <v>5</v>
      </c>
      <c r="C126" s="787" t="s">
        <v>167</v>
      </c>
      <c r="D126" s="787" t="s">
        <v>82</v>
      </c>
      <c r="E126" s="787" t="s">
        <v>1396</v>
      </c>
      <c r="F126" s="787" t="s">
        <v>351</v>
      </c>
      <c r="G126" s="787" t="s">
        <v>1430</v>
      </c>
      <c r="H126" s="787" t="s">
        <v>62</v>
      </c>
      <c r="I126" s="333">
        <v>37.503999999999998</v>
      </c>
    </row>
    <row r="127" spans="1:10" ht="12.9" customHeight="1">
      <c r="A127" s="787"/>
      <c r="B127" s="787" t="s">
        <v>363</v>
      </c>
      <c r="C127" s="787"/>
      <c r="D127" s="787"/>
      <c r="E127" s="787"/>
      <c r="F127" s="787"/>
      <c r="G127" s="787"/>
      <c r="H127" s="787"/>
      <c r="J127" s="333">
        <f>SUM(I122:I126)</f>
        <v>187.51999999999998</v>
      </c>
    </row>
    <row r="128" spans="1:10" ht="12.9" customHeight="1">
      <c r="A128" s="791">
        <f>A126+1</f>
        <v>114</v>
      </c>
      <c r="B128" s="787">
        <v>1</v>
      </c>
      <c r="C128" s="866" t="s">
        <v>2085</v>
      </c>
      <c r="D128" s="867" t="s">
        <v>54</v>
      </c>
      <c r="E128" s="868">
        <v>45427</v>
      </c>
      <c r="F128" s="868">
        <v>45451</v>
      </c>
      <c r="G128" s="869" t="s">
        <v>2441</v>
      </c>
      <c r="H128" s="787"/>
      <c r="I128" s="333">
        <v>45.412999999999997</v>
      </c>
    </row>
    <row r="129" spans="1:10" ht="12.9" customHeight="1">
      <c r="A129" s="791">
        <f>A128+1</f>
        <v>115</v>
      </c>
      <c r="B129" s="787">
        <v>2</v>
      </c>
      <c r="C129" s="866" t="s">
        <v>2089</v>
      </c>
      <c r="D129" s="867" t="s">
        <v>64</v>
      </c>
      <c r="E129" s="868">
        <v>45453</v>
      </c>
      <c r="F129" s="868">
        <v>45467</v>
      </c>
      <c r="G129" s="869" t="s">
        <v>2441</v>
      </c>
      <c r="H129" s="787"/>
      <c r="I129" s="333">
        <v>38.847000000000001</v>
      </c>
    </row>
    <row r="130" spans="1:10" ht="12.9" customHeight="1">
      <c r="A130" s="787"/>
      <c r="B130" s="787" t="s">
        <v>373</v>
      </c>
      <c r="C130" s="866"/>
      <c r="D130" s="867"/>
      <c r="E130" s="868"/>
      <c r="F130" s="868"/>
      <c r="G130" s="869"/>
      <c r="H130" s="787"/>
      <c r="J130" s="333">
        <f>I129+I128</f>
        <v>84.259999999999991</v>
      </c>
    </row>
    <row r="131" spans="1:10" ht="12.9" customHeight="1">
      <c r="A131" s="791">
        <f>A129+1</f>
        <v>116</v>
      </c>
      <c r="B131" s="787">
        <v>1</v>
      </c>
      <c r="C131" s="866" t="s">
        <v>1278</v>
      </c>
      <c r="D131" s="867" t="s">
        <v>54</v>
      </c>
      <c r="E131" s="868">
        <v>45468</v>
      </c>
      <c r="F131" s="868">
        <v>45479</v>
      </c>
      <c r="G131" s="869" t="s">
        <v>2441</v>
      </c>
      <c r="H131" s="787"/>
      <c r="I131" s="333">
        <v>45.412999999999997</v>
      </c>
    </row>
    <row r="132" spans="1:10" ht="12.9" customHeight="1">
      <c r="A132" s="791">
        <f>A131+1</f>
        <v>117</v>
      </c>
      <c r="B132" s="787">
        <v>2</v>
      </c>
      <c r="C132" s="866" t="s">
        <v>714</v>
      </c>
      <c r="D132" s="867" t="s">
        <v>82</v>
      </c>
      <c r="E132" s="868">
        <v>45480</v>
      </c>
      <c r="F132" s="868">
        <v>45485</v>
      </c>
      <c r="G132" s="869" t="s">
        <v>2441</v>
      </c>
      <c r="H132" s="787"/>
      <c r="I132" s="333">
        <v>37.503999999999998</v>
      </c>
    </row>
    <row r="133" spans="1:10" ht="12.9" customHeight="1">
      <c r="A133" s="791">
        <f>A132+1</f>
        <v>118</v>
      </c>
      <c r="B133" s="787">
        <v>3</v>
      </c>
      <c r="C133" s="866" t="s">
        <v>2095</v>
      </c>
      <c r="D133" s="867" t="s">
        <v>82</v>
      </c>
      <c r="E133" s="868">
        <v>45486</v>
      </c>
      <c r="F133" s="868">
        <v>45495</v>
      </c>
      <c r="G133" s="869" t="s">
        <v>2441</v>
      </c>
      <c r="H133" s="787"/>
      <c r="I133" s="333">
        <v>37.503999999999998</v>
      </c>
    </row>
    <row r="134" spans="1:10" ht="12.9" customHeight="1">
      <c r="A134" s="791"/>
      <c r="B134" s="787" t="s">
        <v>384</v>
      </c>
      <c r="C134" s="805"/>
      <c r="D134" s="805"/>
      <c r="E134" s="792"/>
      <c r="F134" s="787"/>
      <c r="G134" s="805"/>
      <c r="H134" s="805"/>
      <c r="J134" s="333">
        <f>SUM(I131:I133)</f>
        <v>120.42099999999999</v>
      </c>
    </row>
    <row r="135" spans="1:10" ht="12.9" customHeight="1">
      <c r="A135" s="791">
        <f>A133+1</f>
        <v>119</v>
      </c>
      <c r="B135" s="787">
        <v>1</v>
      </c>
      <c r="C135" s="787" t="s">
        <v>907</v>
      </c>
      <c r="D135" s="800" t="s">
        <v>82</v>
      </c>
      <c r="E135" s="787" t="s">
        <v>998</v>
      </c>
      <c r="F135" s="787" t="s">
        <v>403</v>
      </c>
      <c r="G135" s="787" t="s">
        <v>1460</v>
      </c>
      <c r="H135" s="787" t="s">
        <v>62</v>
      </c>
      <c r="I135" s="333">
        <v>37.503999999999998</v>
      </c>
    </row>
    <row r="136" spans="1:10" ht="12.9" customHeight="1">
      <c r="A136" s="791">
        <f>A135+1</f>
        <v>120</v>
      </c>
      <c r="B136" s="787">
        <v>2</v>
      </c>
      <c r="C136" s="870" t="s">
        <v>696</v>
      </c>
      <c r="D136" s="867" t="s">
        <v>54</v>
      </c>
      <c r="E136" s="868">
        <v>45495</v>
      </c>
      <c r="F136" s="868">
        <v>45505</v>
      </c>
      <c r="G136" s="869" t="s">
        <v>2441</v>
      </c>
      <c r="H136" s="787"/>
      <c r="I136" s="333">
        <v>45.412999999999997</v>
      </c>
    </row>
    <row r="137" spans="1:10" ht="12.9" customHeight="1">
      <c r="A137" s="791">
        <f t="shared" ref="A137:A139" si="2">A136+1</f>
        <v>121</v>
      </c>
      <c r="B137" s="787">
        <v>3</v>
      </c>
      <c r="C137" s="866" t="s">
        <v>2096</v>
      </c>
      <c r="D137" s="867" t="s">
        <v>270</v>
      </c>
      <c r="E137" s="868">
        <v>45485</v>
      </c>
      <c r="F137" s="868">
        <v>45508</v>
      </c>
      <c r="G137" s="869" t="s">
        <v>2483</v>
      </c>
      <c r="H137" s="787"/>
      <c r="I137" s="333">
        <v>47.183999999999997</v>
      </c>
    </row>
    <row r="138" spans="1:10" ht="12.9" customHeight="1">
      <c r="A138" s="791">
        <f t="shared" si="2"/>
        <v>122</v>
      </c>
      <c r="B138" s="787">
        <v>4</v>
      </c>
      <c r="C138" s="866" t="s">
        <v>2413</v>
      </c>
      <c r="D138" s="867" t="s">
        <v>54</v>
      </c>
      <c r="E138" s="868">
        <v>45506</v>
      </c>
      <c r="F138" s="868">
        <v>45513</v>
      </c>
      <c r="G138" s="869" t="s">
        <v>2484</v>
      </c>
      <c r="H138" s="787"/>
      <c r="I138" s="333">
        <v>45.412999999999997</v>
      </c>
    </row>
    <row r="139" spans="1:10" ht="12.9" customHeight="1">
      <c r="A139" s="791">
        <f t="shared" si="2"/>
        <v>123</v>
      </c>
      <c r="B139" s="787">
        <v>5</v>
      </c>
      <c r="C139" s="866" t="s">
        <v>2097</v>
      </c>
      <c r="D139" s="867" t="s">
        <v>82</v>
      </c>
      <c r="E139" s="868">
        <v>45514</v>
      </c>
      <c r="F139" s="868">
        <v>45524</v>
      </c>
      <c r="G139" s="869" t="s">
        <v>2484</v>
      </c>
      <c r="H139" s="787"/>
      <c r="I139" s="333">
        <v>37.503999999999998</v>
      </c>
    </row>
    <row r="140" spans="1:10" ht="12.9" customHeight="1">
      <c r="A140" s="787"/>
      <c r="B140" s="787" t="s">
        <v>401</v>
      </c>
      <c r="C140" s="800"/>
      <c r="D140" s="800"/>
      <c r="E140" s="787"/>
      <c r="F140" s="787"/>
      <c r="G140" s="787"/>
      <c r="H140" s="787"/>
      <c r="J140" s="333">
        <f>SUM(I135:I140)</f>
        <v>213.018</v>
      </c>
    </row>
    <row r="141" spans="1:10" ht="12.9" customHeight="1">
      <c r="A141" s="791">
        <f>A139+1</f>
        <v>124</v>
      </c>
      <c r="B141" s="787">
        <v>1</v>
      </c>
      <c r="C141" s="787" t="s">
        <v>470</v>
      </c>
      <c r="D141" s="787" t="s">
        <v>82</v>
      </c>
      <c r="E141" s="787" t="s">
        <v>995</v>
      </c>
      <c r="F141" s="787" t="s">
        <v>409</v>
      </c>
      <c r="G141" s="787" t="s">
        <v>1430</v>
      </c>
      <c r="H141" s="787" t="s">
        <v>62</v>
      </c>
      <c r="I141" s="333">
        <v>37.503999999999998</v>
      </c>
    </row>
    <row r="142" spans="1:10" ht="12.9" customHeight="1">
      <c r="A142" s="791">
        <f>A141+1</f>
        <v>125</v>
      </c>
      <c r="B142" s="787">
        <v>2</v>
      </c>
      <c r="C142" s="787" t="s">
        <v>820</v>
      </c>
      <c r="D142" s="787" t="s">
        <v>82</v>
      </c>
      <c r="E142" s="787" t="s">
        <v>409</v>
      </c>
      <c r="F142" s="787" t="s">
        <v>1426</v>
      </c>
      <c r="G142" s="787" t="s">
        <v>1430</v>
      </c>
      <c r="H142" s="787" t="s">
        <v>62</v>
      </c>
      <c r="I142" s="333">
        <v>37.503999999999998</v>
      </c>
    </row>
    <row r="143" spans="1:10" ht="12.9" customHeight="1">
      <c r="A143" s="791">
        <f t="shared" ref="A143:A169" si="3">A142+1</f>
        <v>126</v>
      </c>
      <c r="B143" s="787">
        <v>3</v>
      </c>
      <c r="C143" s="787" t="s">
        <v>528</v>
      </c>
      <c r="D143" s="800" t="s">
        <v>82</v>
      </c>
      <c r="E143" s="787" t="s">
        <v>395</v>
      </c>
      <c r="F143" s="787" t="s">
        <v>1426</v>
      </c>
      <c r="G143" s="787" t="s">
        <v>1461</v>
      </c>
      <c r="H143" s="787" t="s">
        <v>62</v>
      </c>
      <c r="I143" s="333">
        <v>37.503999999999998</v>
      </c>
    </row>
    <row r="144" spans="1:10" ht="12.9" customHeight="1">
      <c r="A144" s="791">
        <f t="shared" si="3"/>
        <v>127</v>
      </c>
      <c r="B144" s="787">
        <v>4</v>
      </c>
      <c r="C144" s="787" t="s">
        <v>836</v>
      </c>
      <c r="D144" s="800" t="s">
        <v>82</v>
      </c>
      <c r="E144" s="787" t="s">
        <v>409</v>
      </c>
      <c r="F144" s="787" t="s">
        <v>417</v>
      </c>
      <c r="G144" s="787" t="s">
        <v>1430</v>
      </c>
      <c r="H144" s="787" t="s">
        <v>62</v>
      </c>
      <c r="I144" s="333">
        <v>37.503999999999998</v>
      </c>
    </row>
    <row r="145" spans="1:9" ht="12.9" customHeight="1">
      <c r="A145" s="791">
        <f t="shared" si="3"/>
        <v>128</v>
      </c>
      <c r="B145" s="787">
        <v>5</v>
      </c>
      <c r="C145" s="787" t="s">
        <v>608</v>
      </c>
      <c r="D145" s="800" t="s">
        <v>82</v>
      </c>
      <c r="E145" s="787" t="s">
        <v>407</v>
      </c>
      <c r="F145" s="787" t="s">
        <v>420</v>
      </c>
      <c r="G145" s="787" t="s">
        <v>1460</v>
      </c>
      <c r="H145" s="787" t="s">
        <v>62</v>
      </c>
      <c r="I145" s="333">
        <v>37.503999999999998</v>
      </c>
    </row>
    <row r="146" spans="1:9" ht="12.9" customHeight="1">
      <c r="A146" s="791">
        <f t="shared" si="3"/>
        <v>129</v>
      </c>
      <c r="B146" s="787">
        <v>6</v>
      </c>
      <c r="C146" s="787" t="s">
        <v>958</v>
      </c>
      <c r="D146" s="800" t="s">
        <v>82</v>
      </c>
      <c r="E146" s="787" t="s">
        <v>417</v>
      </c>
      <c r="F146" s="787" t="s">
        <v>425</v>
      </c>
      <c r="G146" s="787" t="s">
        <v>1430</v>
      </c>
      <c r="H146" s="787" t="s">
        <v>62</v>
      </c>
      <c r="I146" s="333">
        <v>37.503999999999998</v>
      </c>
    </row>
    <row r="147" spans="1:9" ht="12.9" customHeight="1">
      <c r="A147" s="791">
        <f t="shared" si="3"/>
        <v>130</v>
      </c>
      <c r="B147" s="787">
        <v>7</v>
      </c>
      <c r="C147" s="787" t="s">
        <v>516</v>
      </c>
      <c r="D147" s="800" t="s">
        <v>264</v>
      </c>
      <c r="E147" s="787" t="s">
        <v>1426</v>
      </c>
      <c r="F147" s="787" t="s">
        <v>426</v>
      </c>
      <c r="G147" s="787" t="s">
        <v>1461</v>
      </c>
      <c r="H147" s="787" t="s">
        <v>62</v>
      </c>
      <c r="I147" s="333">
        <v>57.597000000000001</v>
      </c>
    </row>
    <row r="148" spans="1:9" ht="12.9" customHeight="1">
      <c r="A148" s="791">
        <f t="shared" si="3"/>
        <v>131</v>
      </c>
      <c r="B148" s="787">
        <v>8</v>
      </c>
      <c r="C148" s="787" t="s">
        <v>361</v>
      </c>
      <c r="D148" s="800" t="s">
        <v>82</v>
      </c>
      <c r="E148" s="787" t="s">
        <v>420</v>
      </c>
      <c r="F148" s="787" t="s">
        <v>426</v>
      </c>
      <c r="G148" s="787" t="s">
        <v>1460</v>
      </c>
      <c r="H148" s="787" t="s">
        <v>62</v>
      </c>
      <c r="I148" s="333">
        <v>37.503999999999998</v>
      </c>
    </row>
    <row r="149" spans="1:9" ht="12.9" customHeight="1">
      <c r="A149" s="791">
        <f t="shared" si="3"/>
        <v>132</v>
      </c>
      <c r="B149" s="787">
        <v>9</v>
      </c>
      <c r="C149" s="787" t="s">
        <v>338</v>
      </c>
      <c r="D149" s="800" t="s">
        <v>82</v>
      </c>
      <c r="E149" s="787" t="s">
        <v>426</v>
      </c>
      <c r="F149" s="787" t="s">
        <v>432</v>
      </c>
      <c r="G149" s="787" t="s">
        <v>1460</v>
      </c>
      <c r="H149" s="787" t="s">
        <v>62</v>
      </c>
      <c r="I149" s="333">
        <v>37.503999999999998</v>
      </c>
    </row>
    <row r="150" spans="1:9" ht="12.9" customHeight="1">
      <c r="A150" s="791">
        <f t="shared" si="3"/>
        <v>133</v>
      </c>
      <c r="B150" s="787">
        <v>10</v>
      </c>
      <c r="C150" s="787" t="s">
        <v>522</v>
      </c>
      <c r="D150" s="800" t="s">
        <v>82</v>
      </c>
      <c r="E150" s="787" t="s">
        <v>426</v>
      </c>
      <c r="F150" s="787" t="s">
        <v>435</v>
      </c>
      <c r="G150" s="787" t="s">
        <v>1461</v>
      </c>
      <c r="H150" s="787" t="s">
        <v>62</v>
      </c>
      <c r="I150" s="333">
        <v>37.503999999999998</v>
      </c>
    </row>
    <row r="151" spans="1:9" ht="12.9" customHeight="1">
      <c r="A151" s="791">
        <f t="shared" si="3"/>
        <v>134</v>
      </c>
      <c r="B151" s="787">
        <v>11</v>
      </c>
      <c r="C151" s="787" t="s">
        <v>966</v>
      </c>
      <c r="D151" s="800" t="s">
        <v>916</v>
      </c>
      <c r="E151" s="787" t="s">
        <v>425</v>
      </c>
      <c r="F151" s="787" t="s">
        <v>438</v>
      </c>
      <c r="G151" s="787" t="s">
        <v>1430</v>
      </c>
      <c r="H151" s="787" t="s">
        <v>62</v>
      </c>
      <c r="I151" s="333">
        <v>70.700999999999993</v>
      </c>
    </row>
    <row r="152" spans="1:9" ht="12.9" customHeight="1">
      <c r="A152" s="791">
        <f t="shared" si="3"/>
        <v>135</v>
      </c>
      <c r="B152" s="787">
        <v>12</v>
      </c>
      <c r="C152" s="787" t="s">
        <v>955</v>
      </c>
      <c r="D152" s="800" t="s">
        <v>54</v>
      </c>
      <c r="E152" s="787" t="s">
        <v>407</v>
      </c>
      <c r="F152" s="787" t="s">
        <v>1383</v>
      </c>
      <c r="G152" s="787" t="s">
        <v>1462</v>
      </c>
      <c r="H152" s="787" t="s">
        <v>62</v>
      </c>
      <c r="I152" s="333">
        <v>45.412999999999997</v>
      </c>
    </row>
    <row r="153" spans="1:9" ht="12.9" customHeight="1">
      <c r="A153" s="791">
        <f t="shared" si="3"/>
        <v>136</v>
      </c>
      <c r="B153" s="787">
        <v>13</v>
      </c>
      <c r="C153" s="787" t="s">
        <v>374</v>
      </c>
      <c r="D153" s="800" t="s">
        <v>1463</v>
      </c>
      <c r="E153" s="787" t="s">
        <v>432</v>
      </c>
      <c r="F153" s="787" t="s">
        <v>1383</v>
      </c>
      <c r="G153" s="787" t="s">
        <v>1460</v>
      </c>
      <c r="H153" s="787" t="s">
        <v>62</v>
      </c>
      <c r="I153" s="333">
        <v>69.228999999999999</v>
      </c>
    </row>
    <row r="154" spans="1:9" ht="12.9" customHeight="1">
      <c r="A154" s="791">
        <f t="shared" si="3"/>
        <v>137</v>
      </c>
      <c r="B154" s="787">
        <v>14</v>
      </c>
      <c r="C154" s="787" t="s">
        <v>539</v>
      </c>
      <c r="D154" s="800" t="s">
        <v>82</v>
      </c>
      <c r="E154" s="787" t="s">
        <v>435</v>
      </c>
      <c r="F154" s="787" t="s">
        <v>1383</v>
      </c>
      <c r="G154" s="787" t="s">
        <v>1461</v>
      </c>
      <c r="H154" s="787" t="s">
        <v>62</v>
      </c>
      <c r="I154" s="333">
        <v>37.503999999999998</v>
      </c>
    </row>
    <row r="155" spans="1:9" ht="12.9" customHeight="1">
      <c r="A155" s="791">
        <f t="shared" si="3"/>
        <v>138</v>
      </c>
      <c r="B155" s="787">
        <v>15</v>
      </c>
      <c r="C155" s="787" t="s">
        <v>441</v>
      </c>
      <c r="D155" s="800" t="s">
        <v>82</v>
      </c>
      <c r="E155" s="787" t="s">
        <v>438</v>
      </c>
      <c r="F155" s="787" t="s">
        <v>454</v>
      </c>
      <c r="G155" s="787" t="s">
        <v>1430</v>
      </c>
      <c r="H155" s="787" t="s">
        <v>62</v>
      </c>
      <c r="I155" s="333">
        <v>37.503999999999998</v>
      </c>
    </row>
    <row r="156" spans="1:9" ht="12.9" customHeight="1">
      <c r="A156" s="791">
        <f t="shared" si="3"/>
        <v>139</v>
      </c>
      <c r="B156" s="787">
        <v>16</v>
      </c>
      <c r="C156" s="866" t="s">
        <v>1996</v>
      </c>
      <c r="D156" s="867" t="s">
        <v>64</v>
      </c>
      <c r="E156" s="868">
        <v>45532</v>
      </c>
      <c r="F156" s="868">
        <v>45540</v>
      </c>
      <c r="G156" s="869" t="s">
        <v>2485</v>
      </c>
      <c r="H156" s="787" t="s">
        <v>62</v>
      </c>
      <c r="I156" s="333">
        <v>38.847000000000001</v>
      </c>
    </row>
    <row r="157" spans="1:9" ht="12.9" customHeight="1">
      <c r="A157" s="791">
        <f t="shared" si="3"/>
        <v>140</v>
      </c>
      <c r="B157" s="787">
        <v>17</v>
      </c>
      <c r="C157" s="866" t="s">
        <v>2002</v>
      </c>
      <c r="D157" s="867" t="s">
        <v>64</v>
      </c>
      <c r="E157" s="868">
        <v>45534</v>
      </c>
      <c r="F157" s="868">
        <v>45541</v>
      </c>
      <c r="G157" s="869" t="s">
        <v>2486</v>
      </c>
      <c r="H157" s="787" t="s">
        <v>62</v>
      </c>
      <c r="I157" s="333">
        <v>38.847000000000001</v>
      </c>
    </row>
    <row r="158" spans="1:9" ht="12.9" customHeight="1">
      <c r="A158" s="791">
        <f t="shared" si="3"/>
        <v>141</v>
      </c>
      <c r="B158" s="787">
        <v>18</v>
      </c>
      <c r="C158" s="870" t="s">
        <v>1990</v>
      </c>
      <c r="D158" s="867" t="s">
        <v>82</v>
      </c>
      <c r="E158" s="868">
        <v>45532</v>
      </c>
      <c r="F158" s="868">
        <v>45543</v>
      </c>
      <c r="G158" s="869" t="s">
        <v>2487</v>
      </c>
      <c r="H158" s="787" t="s">
        <v>62</v>
      </c>
      <c r="I158" s="333">
        <v>37.503999999999998</v>
      </c>
    </row>
    <row r="159" spans="1:9" ht="12.9" customHeight="1">
      <c r="A159" s="791">
        <f t="shared" si="3"/>
        <v>142</v>
      </c>
      <c r="B159" s="787">
        <v>19</v>
      </c>
      <c r="C159" s="866" t="s">
        <v>1949</v>
      </c>
      <c r="D159" s="867" t="s">
        <v>64</v>
      </c>
      <c r="E159" s="868">
        <v>45542</v>
      </c>
      <c r="F159" s="868">
        <v>45546</v>
      </c>
      <c r="G159" s="869" t="s">
        <v>2488</v>
      </c>
      <c r="H159" s="787" t="s">
        <v>62</v>
      </c>
      <c r="I159" s="333">
        <v>38.847000000000001</v>
      </c>
    </row>
    <row r="160" spans="1:9" ht="12.9" customHeight="1">
      <c r="A160" s="791">
        <f t="shared" si="3"/>
        <v>143</v>
      </c>
      <c r="B160" s="787">
        <v>20</v>
      </c>
      <c r="C160" s="866" t="s">
        <v>2003</v>
      </c>
      <c r="D160" s="867" t="s">
        <v>82</v>
      </c>
      <c r="E160" s="868">
        <v>45542</v>
      </c>
      <c r="F160" s="868">
        <v>45547</v>
      </c>
      <c r="G160" s="869" t="s">
        <v>2486</v>
      </c>
      <c r="H160" s="787" t="s">
        <v>62</v>
      </c>
      <c r="I160" s="333">
        <v>37.503999999999998</v>
      </c>
    </row>
    <row r="161" spans="1:10" ht="12.9" customHeight="1">
      <c r="A161" s="791">
        <f t="shared" si="3"/>
        <v>144</v>
      </c>
      <c r="B161" s="787">
        <v>21</v>
      </c>
      <c r="C161" s="870" t="s">
        <v>1950</v>
      </c>
      <c r="D161" s="867" t="str">
        <f>+VLOOKUP(C161,'[2]TB-401 Fdn'!$C$7:$D$125,2,FALSE)</f>
        <v>DA+3</v>
      </c>
      <c r="E161" s="868">
        <v>45547</v>
      </c>
      <c r="F161" s="868">
        <v>45551</v>
      </c>
      <c r="G161" s="869" t="s">
        <v>2488</v>
      </c>
      <c r="H161" s="787" t="s">
        <v>62</v>
      </c>
      <c r="I161" s="333">
        <v>38.847000000000001</v>
      </c>
    </row>
    <row r="162" spans="1:10" ht="12.9" customHeight="1">
      <c r="A162" s="791">
        <f t="shared" si="3"/>
        <v>145</v>
      </c>
      <c r="B162" s="787">
        <v>22</v>
      </c>
      <c r="C162" s="870" t="s">
        <v>2004</v>
      </c>
      <c r="D162" s="867" t="str">
        <f>+VLOOKUP(C162,'[2]TB-401 Fdn'!$C$7:$D$125,2,FALSE)</f>
        <v>DA+3</v>
      </c>
      <c r="E162" s="868">
        <v>45547</v>
      </c>
      <c r="F162" s="868">
        <v>45551</v>
      </c>
      <c r="G162" s="869" t="s">
        <v>2486</v>
      </c>
      <c r="H162" s="787" t="s">
        <v>62</v>
      </c>
      <c r="I162" s="333">
        <v>38.847000000000001</v>
      </c>
    </row>
    <row r="163" spans="1:10" ht="12.9" customHeight="1">
      <c r="A163" s="791">
        <f t="shared" si="3"/>
        <v>146</v>
      </c>
      <c r="B163" s="787">
        <v>23</v>
      </c>
      <c r="C163" s="870" t="s">
        <v>1965</v>
      </c>
      <c r="D163" s="867" t="str">
        <f>+VLOOKUP(C163,'[2]TB-401 Fdn'!$C$7:$D$125,2,FALSE)</f>
        <v>DA+9</v>
      </c>
      <c r="E163" s="868">
        <v>45541</v>
      </c>
      <c r="F163" s="868">
        <v>45554</v>
      </c>
      <c r="G163" s="869" t="s">
        <v>2489</v>
      </c>
      <c r="H163" s="787" t="s">
        <v>62</v>
      </c>
      <c r="I163" s="333">
        <v>47.183999999999997</v>
      </c>
    </row>
    <row r="164" spans="1:10" ht="12.9" customHeight="1">
      <c r="A164" s="791">
        <f t="shared" si="3"/>
        <v>147</v>
      </c>
      <c r="B164" s="787">
        <v>24</v>
      </c>
      <c r="C164" s="936" t="s">
        <v>1951</v>
      </c>
      <c r="D164" s="937" t="str">
        <f>+VLOOKUP(C164,'[2]TB-401 Fdn'!$C$7:$D$125,2,FALSE)</f>
        <v>DA+3</v>
      </c>
      <c r="E164" s="938">
        <v>45551</v>
      </c>
      <c r="F164" s="938">
        <v>45555</v>
      </c>
      <c r="G164" s="939" t="s">
        <v>2488</v>
      </c>
      <c r="H164" s="940" t="s">
        <v>62</v>
      </c>
      <c r="I164" s="333">
        <v>38.847000000000001</v>
      </c>
    </row>
    <row r="165" spans="1:10" ht="12.9" customHeight="1">
      <c r="A165" s="791">
        <f t="shared" si="3"/>
        <v>148</v>
      </c>
      <c r="B165" s="787">
        <v>25</v>
      </c>
      <c r="C165" s="870" t="s">
        <v>1991</v>
      </c>
      <c r="D165" s="867" t="str">
        <f>+VLOOKUP(C165,'[2]TB-401 Fdn'!$C$7:$D$125,2,FALSE)</f>
        <v>DA+0</v>
      </c>
      <c r="E165" s="868">
        <v>45545</v>
      </c>
      <c r="F165" s="868">
        <v>45555</v>
      </c>
      <c r="G165" s="869" t="s">
        <v>2487</v>
      </c>
      <c r="H165" s="787" t="s">
        <v>62</v>
      </c>
      <c r="I165" s="333">
        <v>37.503999999999998</v>
      </c>
    </row>
    <row r="166" spans="1:10" ht="12.9" customHeight="1">
      <c r="A166" s="791">
        <f t="shared" si="3"/>
        <v>149</v>
      </c>
      <c r="B166" s="787">
        <v>26</v>
      </c>
      <c r="C166" s="870" t="s">
        <v>1995</v>
      </c>
      <c r="D166" s="867" t="str">
        <f>+VLOOKUP(C166,'[2]TB-401 Fdn'!$C$7:$D$125,2,FALSE)</f>
        <v>DA+9</v>
      </c>
      <c r="E166" s="868">
        <v>45554</v>
      </c>
      <c r="F166" s="868">
        <v>45556</v>
      </c>
      <c r="G166" s="869" t="s">
        <v>2485</v>
      </c>
      <c r="H166" s="787" t="s">
        <v>62</v>
      </c>
      <c r="I166" s="333">
        <v>47.183999999999997</v>
      </c>
    </row>
    <row r="167" spans="1:10" ht="12.9" customHeight="1">
      <c r="A167" s="791">
        <f t="shared" si="3"/>
        <v>150</v>
      </c>
      <c r="B167" s="787">
        <v>27</v>
      </c>
      <c r="C167" s="870" t="s">
        <v>1952</v>
      </c>
      <c r="D167" s="867" t="str">
        <f>+VLOOKUP(C167,'[2]TB-401 Fdn'!$C$7:$D$125,2,FALSE)</f>
        <v>DA+3</v>
      </c>
      <c r="E167" s="868">
        <v>45556</v>
      </c>
      <c r="F167" s="868">
        <v>45560</v>
      </c>
      <c r="G167" s="869" t="s">
        <v>2488</v>
      </c>
      <c r="H167" s="787" t="s">
        <v>62</v>
      </c>
      <c r="I167" s="333">
        <v>38.847000000000001</v>
      </c>
    </row>
    <row r="168" spans="1:10" ht="12.9" customHeight="1">
      <c r="A168" s="791">
        <f t="shared" si="3"/>
        <v>151</v>
      </c>
      <c r="B168" s="787">
        <v>28</v>
      </c>
      <c r="C168" s="870" t="s">
        <v>1960</v>
      </c>
      <c r="D168" s="867" t="str">
        <f>+VLOOKUP(C168,'[2]TB-401 Fdn'!$C$7:$D$125,2,FALSE)</f>
        <v>DA+3</v>
      </c>
      <c r="E168" s="868">
        <v>45545</v>
      </c>
      <c r="F168" s="868">
        <v>45561</v>
      </c>
      <c r="G168" s="869" t="s">
        <v>2490</v>
      </c>
      <c r="H168" s="787" t="s">
        <v>62</v>
      </c>
      <c r="I168" s="333">
        <v>38.847000000000001</v>
      </c>
    </row>
    <row r="169" spans="1:10" ht="12.9" customHeight="1">
      <c r="A169" s="791">
        <f t="shared" si="3"/>
        <v>152</v>
      </c>
      <c r="B169" s="787">
        <v>29</v>
      </c>
      <c r="C169" s="870" t="s">
        <v>1997</v>
      </c>
      <c r="D169" s="867" t="str">
        <f>+VLOOKUP(C169,'[2]TB-401 Fdn'!$C$7:$D$125,2,FALSE)</f>
        <v>DA+3</v>
      </c>
      <c r="E169" s="868">
        <v>45557</v>
      </c>
      <c r="F169" s="868">
        <v>45562</v>
      </c>
      <c r="G169" s="869" t="s">
        <v>2485</v>
      </c>
      <c r="H169" s="787" t="s">
        <v>62</v>
      </c>
      <c r="I169" s="333">
        <v>38.847000000000001</v>
      </c>
    </row>
    <row r="170" spans="1:10" ht="12.9" customHeight="1">
      <c r="A170" s="787"/>
      <c r="B170" s="787" t="s">
        <v>452</v>
      </c>
      <c r="C170" s="787"/>
      <c r="D170" s="800"/>
      <c r="E170" s="787"/>
      <c r="F170" s="787"/>
      <c r="G170" s="787"/>
      <c r="H170" s="787"/>
      <c r="J170" s="333">
        <f>SUM(I141:I169)</f>
        <v>1211.9869999999999</v>
      </c>
    </row>
    <row r="171" spans="1:10" ht="12.9" customHeight="1">
      <c r="A171" s="791">
        <f>A169+1</f>
        <v>153</v>
      </c>
      <c r="B171" s="787">
        <v>1</v>
      </c>
      <c r="C171" s="787" t="s">
        <v>541</v>
      </c>
      <c r="D171" s="800" t="s">
        <v>82</v>
      </c>
      <c r="E171" s="787" t="s">
        <v>1383</v>
      </c>
      <c r="F171" s="787" t="s">
        <v>455</v>
      </c>
      <c r="G171" s="787" t="s">
        <v>1461</v>
      </c>
      <c r="H171" s="787" t="s">
        <v>62</v>
      </c>
      <c r="I171" s="333">
        <v>37.503999999999998</v>
      </c>
    </row>
    <row r="172" spans="1:10" ht="12.9" customHeight="1">
      <c r="A172" s="791">
        <f>A171+1</f>
        <v>154</v>
      </c>
      <c r="B172" s="787">
        <v>2</v>
      </c>
      <c r="C172" s="787" t="s">
        <v>500</v>
      </c>
      <c r="D172" s="800" t="s">
        <v>82</v>
      </c>
      <c r="E172" s="787" t="s">
        <v>454</v>
      </c>
      <c r="F172" s="787" t="s">
        <v>468</v>
      </c>
      <c r="G172" s="787" t="s">
        <v>1430</v>
      </c>
      <c r="H172" s="787" t="s">
        <v>62</v>
      </c>
      <c r="I172" s="333">
        <v>37.503999999999998</v>
      </c>
    </row>
    <row r="173" spans="1:10" ht="12.9" customHeight="1">
      <c r="A173" s="791">
        <f t="shared" ref="A173:A198" si="4">A172+1</f>
        <v>155</v>
      </c>
      <c r="B173" s="787">
        <v>3</v>
      </c>
      <c r="C173" s="787" t="s">
        <v>1001</v>
      </c>
      <c r="D173" s="800" t="s">
        <v>64</v>
      </c>
      <c r="E173" s="787" t="s">
        <v>1466</v>
      </c>
      <c r="F173" s="787" t="s">
        <v>460</v>
      </c>
      <c r="G173" s="787" t="s">
        <v>1461</v>
      </c>
      <c r="H173" s="787" t="s">
        <v>62</v>
      </c>
      <c r="I173" s="333">
        <v>38.847000000000001</v>
      </c>
    </row>
    <row r="174" spans="1:10" ht="14.4" customHeight="1">
      <c r="A174" s="791">
        <f t="shared" si="4"/>
        <v>156</v>
      </c>
      <c r="B174" s="787">
        <v>4</v>
      </c>
      <c r="C174" s="787" t="s">
        <v>913</v>
      </c>
      <c r="D174" s="800" t="s">
        <v>64</v>
      </c>
      <c r="E174" s="787" t="s">
        <v>446</v>
      </c>
      <c r="F174" s="787" t="s">
        <v>466</v>
      </c>
      <c r="G174" s="787" t="s">
        <v>1462</v>
      </c>
      <c r="H174" s="787" t="s">
        <v>62</v>
      </c>
      <c r="I174" s="333">
        <v>38.847000000000001</v>
      </c>
    </row>
    <row r="175" spans="1:10" ht="12.9" customHeight="1">
      <c r="A175" s="791">
        <f t="shared" si="4"/>
        <v>157</v>
      </c>
      <c r="B175" s="787">
        <v>5</v>
      </c>
      <c r="C175" s="787" t="s">
        <v>992</v>
      </c>
      <c r="D175" s="800" t="s">
        <v>64</v>
      </c>
      <c r="E175" s="787" t="s">
        <v>460</v>
      </c>
      <c r="F175" s="787" t="s">
        <v>469</v>
      </c>
      <c r="G175" s="787" t="s">
        <v>1461</v>
      </c>
      <c r="H175" s="787" t="s">
        <v>62</v>
      </c>
      <c r="I175" s="333">
        <v>38.847000000000001</v>
      </c>
    </row>
    <row r="176" spans="1:10" ht="12.9" customHeight="1">
      <c r="A176" s="791">
        <f t="shared" si="4"/>
        <v>158</v>
      </c>
      <c r="B176" s="787">
        <v>6</v>
      </c>
      <c r="C176" s="787" t="s">
        <v>972</v>
      </c>
      <c r="D176" s="800" t="s">
        <v>82</v>
      </c>
      <c r="E176" s="787" t="s">
        <v>450</v>
      </c>
      <c r="F176" s="787" t="s">
        <v>469</v>
      </c>
      <c r="G176" s="787" t="s">
        <v>1468</v>
      </c>
      <c r="H176" s="787" t="s">
        <v>62</v>
      </c>
      <c r="I176" s="333">
        <v>37.503999999999998</v>
      </c>
    </row>
    <row r="177" spans="1:11" ht="12.9" customHeight="1">
      <c r="A177" s="791">
        <f t="shared" si="4"/>
        <v>159</v>
      </c>
      <c r="B177" s="787">
        <v>7</v>
      </c>
      <c r="C177" s="787" t="s">
        <v>413</v>
      </c>
      <c r="D177" s="800" t="s">
        <v>1000</v>
      </c>
      <c r="E177" s="787" t="s">
        <v>468</v>
      </c>
      <c r="F177" s="787" t="s">
        <v>475</v>
      </c>
      <c r="G177" s="787" t="s">
        <v>1430</v>
      </c>
      <c r="H177" s="787" t="s">
        <v>62</v>
      </c>
      <c r="I177" s="333">
        <v>105.068</v>
      </c>
    </row>
    <row r="178" spans="1:11" ht="12.9" customHeight="1">
      <c r="A178" s="791">
        <f t="shared" si="4"/>
        <v>160</v>
      </c>
      <c r="B178" s="787">
        <v>8</v>
      </c>
      <c r="C178" s="787" t="s">
        <v>218</v>
      </c>
      <c r="D178" s="787" t="s">
        <v>916</v>
      </c>
      <c r="E178" s="792" t="s">
        <v>469</v>
      </c>
      <c r="F178" s="787" t="s">
        <v>479</v>
      </c>
      <c r="G178" s="787" t="s">
        <v>1444</v>
      </c>
      <c r="H178" s="787" t="s">
        <v>62</v>
      </c>
      <c r="I178" s="333">
        <v>70.700999999999993</v>
      </c>
    </row>
    <row r="179" spans="1:11" ht="14.4" customHeight="1">
      <c r="A179" s="791">
        <f t="shared" si="4"/>
        <v>161</v>
      </c>
      <c r="B179" s="787">
        <v>9</v>
      </c>
      <c r="C179" s="787" t="s">
        <v>908</v>
      </c>
      <c r="D179" s="800" t="s">
        <v>270</v>
      </c>
      <c r="E179" s="787" t="s">
        <v>466</v>
      </c>
      <c r="F179" s="787" t="s">
        <v>1018</v>
      </c>
      <c r="G179" s="787" t="s">
        <v>1462</v>
      </c>
      <c r="H179" s="787" t="s">
        <v>62</v>
      </c>
      <c r="I179" s="333">
        <v>47.183999999999997</v>
      </c>
    </row>
    <row r="180" spans="1:11" ht="12.9" customHeight="1">
      <c r="A180" s="791">
        <f t="shared" si="4"/>
        <v>162</v>
      </c>
      <c r="B180" s="787">
        <v>10</v>
      </c>
      <c r="C180" s="787" t="s">
        <v>534</v>
      </c>
      <c r="D180" s="787" t="s">
        <v>82</v>
      </c>
      <c r="E180" s="787" t="s">
        <v>476</v>
      </c>
      <c r="F180" s="787" t="s">
        <v>1021</v>
      </c>
      <c r="G180" s="787" t="s">
        <v>1430</v>
      </c>
      <c r="H180" s="787" t="s">
        <v>62</v>
      </c>
      <c r="I180" s="333">
        <v>37.503999999999998</v>
      </c>
      <c r="K180" s="333">
        <v>202</v>
      </c>
    </row>
    <row r="181" spans="1:11" ht="12.9" customHeight="1">
      <c r="A181" s="791">
        <f t="shared" si="4"/>
        <v>163</v>
      </c>
      <c r="B181" s="787">
        <v>11</v>
      </c>
      <c r="C181" s="787" t="s">
        <v>973</v>
      </c>
      <c r="D181" s="800" t="s">
        <v>82</v>
      </c>
      <c r="E181" s="787" t="s">
        <v>1021</v>
      </c>
      <c r="F181" s="787" t="s">
        <v>1469</v>
      </c>
      <c r="G181" s="787" t="s">
        <v>1430</v>
      </c>
      <c r="H181" s="787" t="s">
        <v>62</v>
      </c>
      <c r="I181" s="333">
        <v>37.503999999999998</v>
      </c>
      <c r="K181" s="333">
        <f>K180*45</f>
        <v>9090</v>
      </c>
    </row>
    <row r="182" spans="1:11" ht="12.9" customHeight="1">
      <c r="A182" s="791">
        <f t="shared" si="4"/>
        <v>164</v>
      </c>
      <c r="B182" s="787">
        <v>12</v>
      </c>
      <c r="C182" s="787" t="s">
        <v>1007</v>
      </c>
      <c r="D182" s="787" t="s">
        <v>82</v>
      </c>
      <c r="E182" s="787" t="s">
        <v>1022</v>
      </c>
      <c r="F182" s="787" t="s">
        <v>1410</v>
      </c>
      <c r="G182" s="787" t="s">
        <v>1444</v>
      </c>
      <c r="H182" s="787" t="s">
        <v>62</v>
      </c>
      <c r="I182" s="333">
        <v>37.503999999999998</v>
      </c>
    </row>
    <row r="183" spans="1:11" ht="12.9" customHeight="1">
      <c r="A183" s="791">
        <f t="shared" si="4"/>
        <v>165</v>
      </c>
      <c r="B183" s="787">
        <v>13</v>
      </c>
      <c r="C183" s="787" t="s">
        <v>911</v>
      </c>
      <c r="D183" s="787" t="s">
        <v>270</v>
      </c>
      <c r="E183" s="787" t="s">
        <v>1021</v>
      </c>
      <c r="F183" s="787" t="s">
        <v>1028</v>
      </c>
      <c r="G183" s="307" t="s">
        <v>3265</v>
      </c>
      <c r="H183" s="787" t="s">
        <v>62</v>
      </c>
      <c r="I183" s="333">
        <v>47.183999999999997</v>
      </c>
    </row>
    <row r="184" spans="1:11" ht="12.9" customHeight="1">
      <c r="A184" s="791">
        <f t="shared" si="4"/>
        <v>166</v>
      </c>
      <c r="B184" s="787">
        <v>14</v>
      </c>
      <c r="C184" s="787" t="s">
        <v>982</v>
      </c>
      <c r="D184" s="787" t="s">
        <v>82</v>
      </c>
      <c r="E184" s="787" t="s">
        <v>1469</v>
      </c>
      <c r="F184" s="787" t="s">
        <v>1471</v>
      </c>
      <c r="G184" s="787" t="s">
        <v>1430</v>
      </c>
      <c r="H184" s="787" t="s">
        <v>62</v>
      </c>
      <c r="I184" s="333">
        <v>37.503999999999998</v>
      </c>
    </row>
    <row r="185" spans="1:11" ht="12.9" customHeight="1">
      <c r="A185" s="791">
        <f t="shared" si="4"/>
        <v>167</v>
      </c>
      <c r="B185" s="787">
        <v>15</v>
      </c>
      <c r="C185" s="870" t="s">
        <v>2005</v>
      </c>
      <c r="D185" s="867" t="str">
        <f>+VLOOKUP(C185,'[2]TB-401 Fdn'!$C$7:$D$125,2,FALSE)</f>
        <v>DA+3</v>
      </c>
      <c r="E185" s="868">
        <v>45563</v>
      </c>
      <c r="F185" s="868">
        <v>45568</v>
      </c>
      <c r="G185" s="869" t="s">
        <v>2486</v>
      </c>
      <c r="H185" s="787" t="s">
        <v>62</v>
      </c>
      <c r="I185" s="333">
        <v>38.847000000000001</v>
      </c>
    </row>
    <row r="186" spans="1:11" ht="12.9" customHeight="1">
      <c r="A186" s="791">
        <f t="shared" si="4"/>
        <v>168</v>
      </c>
      <c r="B186" s="787">
        <v>16</v>
      </c>
      <c r="C186" s="870" t="s">
        <v>1967</v>
      </c>
      <c r="D186" s="867" t="str">
        <f>+VLOOKUP(C186,'[2]TB-401 Fdn'!$C$7:$D$125,2,FALSE)</f>
        <v>DA+0</v>
      </c>
      <c r="E186" s="868">
        <v>45561</v>
      </c>
      <c r="F186" s="868">
        <v>45569</v>
      </c>
      <c r="G186" s="869" t="s">
        <v>2484</v>
      </c>
      <c r="H186" s="787" t="s">
        <v>62</v>
      </c>
      <c r="I186" s="333">
        <v>37.503999999999998</v>
      </c>
    </row>
    <row r="187" spans="1:11" ht="12.9" customHeight="1">
      <c r="A187" s="791">
        <f t="shared" si="4"/>
        <v>169</v>
      </c>
      <c r="B187" s="787">
        <v>17</v>
      </c>
      <c r="C187" s="870" t="s">
        <v>1953</v>
      </c>
      <c r="D187" s="867" t="str">
        <f>+VLOOKUP(C187,'[2]TB-401 Fdn'!$C$7:$D$125,2,FALSE)</f>
        <v>DA+6</v>
      </c>
      <c r="E187" s="868">
        <v>45565</v>
      </c>
      <c r="F187" s="868">
        <v>45569</v>
      </c>
      <c r="G187" s="869" t="s">
        <v>2488</v>
      </c>
      <c r="H187" s="787" t="s">
        <v>62</v>
      </c>
      <c r="I187" s="333">
        <v>45.412999999999997</v>
      </c>
    </row>
    <row r="188" spans="1:11" ht="12.9" customHeight="1">
      <c r="A188" s="791">
        <f t="shared" si="4"/>
        <v>170</v>
      </c>
      <c r="B188" s="787">
        <v>18</v>
      </c>
      <c r="C188" s="870" t="s">
        <v>1972</v>
      </c>
      <c r="D188" s="867" t="str">
        <f>+VLOOKUP(C188,'[2]TB-401 Fdn'!$C$7:$D$125,2,FALSE)</f>
        <v>DA+3</v>
      </c>
      <c r="E188" s="868">
        <v>45555</v>
      </c>
      <c r="F188" s="868">
        <v>45571</v>
      </c>
      <c r="G188" s="869" t="s">
        <v>2489</v>
      </c>
      <c r="H188" s="787" t="s">
        <v>62</v>
      </c>
      <c r="I188" s="333">
        <v>38.847000000000001</v>
      </c>
    </row>
    <row r="189" spans="1:11" ht="12.9" customHeight="1">
      <c r="A189" s="791">
        <f t="shared" si="4"/>
        <v>171</v>
      </c>
      <c r="B189" s="787">
        <v>19</v>
      </c>
      <c r="C189" s="870" t="s">
        <v>2412</v>
      </c>
      <c r="D189" s="867" t="s">
        <v>82</v>
      </c>
      <c r="E189" s="868">
        <v>45534</v>
      </c>
      <c r="F189" s="868">
        <v>45574</v>
      </c>
      <c r="G189" s="869" t="s">
        <v>2491</v>
      </c>
      <c r="H189" s="787" t="s">
        <v>62</v>
      </c>
      <c r="I189" s="333">
        <v>37.503999999999998</v>
      </c>
    </row>
    <row r="190" spans="1:11" ht="12.9" customHeight="1">
      <c r="A190" s="791">
        <f t="shared" si="4"/>
        <v>172</v>
      </c>
      <c r="B190" s="787">
        <v>20</v>
      </c>
      <c r="C190" s="870" t="s">
        <v>1955</v>
      </c>
      <c r="D190" s="867" t="str">
        <f>+VLOOKUP(C190,'[2]TB-401 Fdn'!$C$7:$D$125,2,FALSE)</f>
        <v>DA+3</v>
      </c>
      <c r="E190" s="868">
        <v>45573</v>
      </c>
      <c r="F190" s="868">
        <v>45576</v>
      </c>
      <c r="G190" s="869" t="s">
        <v>2488</v>
      </c>
      <c r="H190" s="787" t="s">
        <v>62</v>
      </c>
      <c r="I190" s="333">
        <v>38.847000000000001</v>
      </c>
    </row>
    <row r="191" spans="1:11" ht="12.9" customHeight="1">
      <c r="A191" s="791">
        <f t="shared" si="4"/>
        <v>173</v>
      </c>
      <c r="B191" s="787">
        <v>21</v>
      </c>
      <c r="C191" s="870" t="s">
        <v>2038</v>
      </c>
      <c r="D191" s="867" t="str">
        <f>+VLOOKUP(C191,'[2]TB-401 Fdn'!$C$7:$D$125,2,FALSE)</f>
        <v>DA+9+2</v>
      </c>
      <c r="E191" s="868">
        <v>45554</v>
      </c>
      <c r="F191" s="868">
        <v>45576</v>
      </c>
      <c r="G191" s="869" t="s">
        <v>2484</v>
      </c>
      <c r="H191" s="787" t="s">
        <v>62</v>
      </c>
      <c r="I191" s="333">
        <v>47.183999999999997</v>
      </c>
    </row>
    <row r="192" spans="1:11" ht="12.9" customHeight="1">
      <c r="A192" s="791">
        <f t="shared" si="4"/>
        <v>174</v>
      </c>
      <c r="B192" s="787">
        <v>22</v>
      </c>
      <c r="C192" s="870" t="s">
        <v>1974</v>
      </c>
      <c r="D192" s="867" t="str">
        <f>+VLOOKUP(C192,'[2]TB-401 Fdn'!$C$7:$D$125,2,FALSE)</f>
        <v>DA+3</v>
      </c>
      <c r="E192" s="868">
        <v>45573</v>
      </c>
      <c r="F192" s="868">
        <v>45580</v>
      </c>
      <c r="G192" s="869" t="s">
        <v>2492</v>
      </c>
      <c r="H192" s="787" t="s">
        <v>62</v>
      </c>
      <c r="I192" s="333">
        <v>38.847000000000001</v>
      </c>
    </row>
    <row r="193" spans="1:11" ht="12.9" customHeight="1">
      <c r="A193" s="791">
        <f t="shared" si="4"/>
        <v>175</v>
      </c>
      <c r="B193" s="787">
        <v>23</v>
      </c>
      <c r="C193" s="870" t="s">
        <v>1993</v>
      </c>
      <c r="D193" s="867" t="str">
        <f>+VLOOKUP(C193,'[2]TB-401 Fdn'!$C$7:$D$125,2,FALSE)</f>
        <v>DC2+0</v>
      </c>
      <c r="E193" s="868">
        <v>45570</v>
      </c>
      <c r="F193" s="868">
        <v>45581</v>
      </c>
      <c r="G193" s="869" t="s">
        <v>2487</v>
      </c>
      <c r="H193" s="787" t="s">
        <v>62</v>
      </c>
      <c r="I193" s="333">
        <v>66.381</v>
      </c>
    </row>
    <row r="194" spans="1:11" ht="12.9" customHeight="1">
      <c r="A194" s="791">
        <f t="shared" si="4"/>
        <v>176</v>
      </c>
      <c r="B194" s="787">
        <v>24</v>
      </c>
      <c r="C194" s="870" t="s">
        <v>1975</v>
      </c>
      <c r="D194" s="867" t="str">
        <f>+VLOOKUP(C194,'[2]TB-401 Fdn'!$C$7:$D$125,2,FALSE)</f>
        <v>DA+0</v>
      </c>
      <c r="E194" s="868">
        <v>45573</v>
      </c>
      <c r="F194" s="868">
        <v>45582</v>
      </c>
      <c r="G194" s="869" t="s">
        <v>2492</v>
      </c>
      <c r="H194" s="787" t="s">
        <v>62</v>
      </c>
      <c r="I194" s="333">
        <v>37.503999999999998</v>
      </c>
    </row>
    <row r="195" spans="1:11" ht="12.9" customHeight="1">
      <c r="A195" s="791">
        <f t="shared" si="4"/>
        <v>177</v>
      </c>
      <c r="B195" s="787">
        <v>25</v>
      </c>
      <c r="C195" s="870" t="s">
        <v>2007</v>
      </c>
      <c r="D195" s="867" t="str">
        <f>+VLOOKUP(C195,'[2]TB-401 Fdn'!$C$7:$D$125,2,FALSE)</f>
        <v>DC1+0</v>
      </c>
      <c r="E195" s="868">
        <v>45574</v>
      </c>
      <c r="F195" s="868">
        <v>45583</v>
      </c>
      <c r="G195" s="869" t="s">
        <v>2486</v>
      </c>
      <c r="H195" s="787" t="s">
        <v>62</v>
      </c>
      <c r="I195" s="333">
        <v>66.381</v>
      </c>
    </row>
    <row r="196" spans="1:11" ht="12.9" customHeight="1">
      <c r="A196" s="791">
        <f t="shared" si="4"/>
        <v>178</v>
      </c>
      <c r="B196" s="787">
        <v>26</v>
      </c>
      <c r="C196" s="870" t="s">
        <v>1964</v>
      </c>
      <c r="D196" s="867" t="str">
        <f>+VLOOKUP(C196,'[2]TB-401 Fdn'!$C$7:$D$125,2,FALSE)</f>
        <v>DA+0</v>
      </c>
      <c r="E196" s="868">
        <v>45576</v>
      </c>
      <c r="F196" s="868">
        <v>45584</v>
      </c>
      <c r="G196" s="869" t="s">
        <v>2489</v>
      </c>
      <c r="H196" s="787" t="s">
        <v>62</v>
      </c>
      <c r="I196" s="333">
        <v>37.503999999999998</v>
      </c>
    </row>
    <row r="197" spans="1:11" ht="12.9" customHeight="1">
      <c r="A197" s="791">
        <f t="shared" si="4"/>
        <v>179</v>
      </c>
      <c r="B197" s="787">
        <v>27</v>
      </c>
      <c r="C197" s="870" t="s">
        <v>708</v>
      </c>
      <c r="D197" s="867" t="str">
        <f>+VLOOKUP(C197,'[2]TB-401 Fdn'!$C$7:$D$125,2,FALSE)</f>
        <v>DB2+6</v>
      </c>
      <c r="E197" s="868">
        <v>45578</v>
      </c>
      <c r="F197" s="868">
        <v>45593</v>
      </c>
      <c r="G197" s="869" t="s">
        <v>2484</v>
      </c>
      <c r="H197" s="787" t="s">
        <v>62</v>
      </c>
      <c r="I197" s="333">
        <v>67.873000000000005</v>
      </c>
    </row>
    <row r="198" spans="1:11" ht="12.9" customHeight="1">
      <c r="A198" s="791">
        <f t="shared" si="4"/>
        <v>180</v>
      </c>
      <c r="B198" s="787">
        <v>28</v>
      </c>
      <c r="C198" s="866" t="s">
        <v>1976</v>
      </c>
      <c r="D198" s="867" t="str">
        <f>+VLOOKUP(C198,'[2]TB-401 Fdn'!$C$7:$D$125,2,FALSE)</f>
        <v>DA+3</v>
      </c>
      <c r="E198" s="868">
        <v>45578</v>
      </c>
      <c r="F198" s="868">
        <v>45593</v>
      </c>
      <c r="G198" s="869" t="s">
        <v>2492</v>
      </c>
      <c r="H198" s="787" t="s">
        <v>62</v>
      </c>
      <c r="I198" s="333">
        <v>38.847000000000001</v>
      </c>
    </row>
    <row r="199" spans="1:11" ht="12.9" customHeight="1">
      <c r="A199" s="787"/>
      <c r="B199" s="787" t="s">
        <v>484</v>
      </c>
      <c r="C199" s="787"/>
      <c r="D199" s="787"/>
      <c r="E199" s="787"/>
      <c r="F199" s="787"/>
      <c r="G199" s="787"/>
      <c r="H199" s="787"/>
      <c r="J199" s="333">
        <f>SUM(I171:I198)</f>
        <v>1286.6889999999999</v>
      </c>
    </row>
    <row r="200" spans="1:11" ht="12.9" customHeight="1">
      <c r="A200" s="791">
        <f>A198+1</f>
        <v>181</v>
      </c>
      <c r="B200" s="787">
        <v>1</v>
      </c>
      <c r="C200" s="787" t="s">
        <v>981</v>
      </c>
      <c r="D200" s="787" t="s">
        <v>64</v>
      </c>
      <c r="E200" s="787" t="s">
        <v>462</v>
      </c>
      <c r="F200" s="787" t="s">
        <v>1472</v>
      </c>
      <c r="G200" s="787" t="s">
        <v>1444</v>
      </c>
      <c r="H200" s="787" t="s">
        <v>62</v>
      </c>
      <c r="I200" s="333">
        <v>38.847000000000001</v>
      </c>
    </row>
    <row r="201" spans="1:11" ht="12.9" customHeight="1">
      <c r="A201" s="791">
        <f>A200+1</f>
        <v>182</v>
      </c>
      <c r="B201" s="787">
        <v>2</v>
      </c>
      <c r="C201" s="787" t="s">
        <v>988</v>
      </c>
      <c r="D201" s="787" t="s">
        <v>64</v>
      </c>
      <c r="E201" s="787" t="s">
        <v>1472</v>
      </c>
      <c r="F201" s="787" t="s">
        <v>1473</v>
      </c>
      <c r="G201" s="787" t="s">
        <v>1444</v>
      </c>
      <c r="H201" s="787" t="s">
        <v>62</v>
      </c>
      <c r="I201" s="333">
        <v>38.847000000000001</v>
      </c>
    </row>
    <row r="202" spans="1:11" ht="12.9" customHeight="1">
      <c r="A202" s="791">
        <f t="shared" ref="A202:A228" si="5">A201+1</f>
        <v>183</v>
      </c>
      <c r="B202" s="787">
        <v>3</v>
      </c>
      <c r="C202" s="787" t="s">
        <v>990</v>
      </c>
      <c r="D202" s="787" t="s">
        <v>82</v>
      </c>
      <c r="E202" s="787" t="s">
        <v>1472</v>
      </c>
      <c r="F202" s="787" t="s">
        <v>1473</v>
      </c>
      <c r="G202" s="787" t="s">
        <v>1430</v>
      </c>
      <c r="H202" s="787" t="s">
        <v>62</v>
      </c>
      <c r="I202" s="333">
        <v>37.503999999999998</v>
      </c>
    </row>
    <row r="203" spans="1:11" ht="12.9" customHeight="1">
      <c r="A203" s="791">
        <f t="shared" si="5"/>
        <v>184</v>
      </c>
      <c r="B203" s="787">
        <v>4</v>
      </c>
      <c r="C203" s="787" t="s">
        <v>977</v>
      </c>
      <c r="D203" s="787" t="s">
        <v>64</v>
      </c>
      <c r="E203" s="787" t="s">
        <v>1473</v>
      </c>
      <c r="F203" s="787" t="s">
        <v>1034</v>
      </c>
      <c r="G203" s="787" t="s">
        <v>1444</v>
      </c>
      <c r="H203" s="787" t="s">
        <v>62</v>
      </c>
      <c r="I203" s="333">
        <v>38.847000000000001</v>
      </c>
    </row>
    <row r="204" spans="1:11" ht="12.9" customHeight="1">
      <c r="A204" s="791">
        <f t="shared" si="5"/>
        <v>185</v>
      </c>
      <c r="B204" s="787">
        <v>5</v>
      </c>
      <c r="C204" s="787" t="s">
        <v>984</v>
      </c>
      <c r="D204" s="787" t="s">
        <v>82</v>
      </c>
      <c r="E204" s="787" t="s">
        <v>1473</v>
      </c>
      <c r="F204" s="787" t="s">
        <v>1034</v>
      </c>
      <c r="G204" s="787" t="s">
        <v>1430</v>
      </c>
      <c r="H204" s="787" t="s">
        <v>62</v>
      </c>
      <c r="I204" s="333">
        <v>37.503999999999998</v>
      </c>
    </row>
    <row r="205" spans="1:11" ht="12.9" customHeight="1">
      <c r="A205" s="791">
        <f t="shared" si="5"/>
        <v>186</v>
      </c>
      <c r="B205" s="787">
        <v>6</v>
      </c>
      <c r="C205" s="787" t="s">
        <v>914</v>
      </c>
      <c r="D205" s="787" t="s">
        <v>486</v>
      </c>
      <c r="E205" s="787" t="s">
        <v>1028</v>
      </c>
      <c r="F205" s="787" t="s">
        <v>1411</v>
      </c>
      <c r="G205" s="307" t="s">
        <v>3265</v>
      </c>
      <c r="H205" s="787" t="s">
        <v>62</v>
      </c>
      <c r="I205" s="333">
        <v>67.873000000000005</v>
      </c>
    </row>
    <row r="206" spans="1:11" ht="12.9" customHeight="1">
      <c r="A206" s="791">
        <f t="shared" si="5"/>
        <v>187</v>
      </c>
      <c r="B206" s="787">
        <v>7</v>
      </c>
      <c r="C206" s="787" t="s">
        <v>967</v>
      </c>
      <c r="D206" s="787" t="s">
        <v>82</v>
      </c>
      <c r="E206" s="787" t="s">
        <v>1034</v>
      </c>
      <c r="F206" s="787" t="s">
        <v>1474</v>
      </c>
      <c r="G206" s="787" t="s">
        <v>1430</v>
      </c>
      <c r="H206" s="787" t="s">
        <v>62</v>
      </c>
      <c r="I206" s="333">
        <v>37.503999999999998</v>
      </c>
    </row>
    <row r="207" spans="1:11" ht="12.9" customHeight="1">
      <c r="A207" s="791">
        <f t="shared" si="5"/>
        <v>188</v>
      </c>
      <c r="B207" s="787">
        <v>8</v>
      </c>
      <c r="C207" s="787" t="s">
        <v>996</v>
      </c>
      <c r="D207" s="787" t="s">
        <v>64</v>
      </c>
      <c r="E207" s="787" t="s">
        <v>1025</v>
      </c>
      <c r="F207" s="787" t="s">
        <v>1039</v>
      </c>
      <c r="G207" s="787" t="s">
        <v>1468</v>
      </c>
      <c r="H207" s="787" t="s">
        <v>62</v>
      </c>
      <c r="I207" s="333">
        <v>38.847000000000001</v>
      </c>
    </row>
    <row r="208" spans="1:11" ht="12.9" customHeight="1">
      <c r="A208" s="791">
        <f t="shared" si="5"/>
        <v>189</v>
      </c>
      <c r="B208" s="787">
        <v>9</v>
      </c>
      <c r="C208" s="787" t="s">
        <v>963</v>
      </c>
      <c r="D208" s="787" t="s">
        <v>82</v>
      </c>
      <c r="E208" s="787" t="s">
        <v>1474</v>
      </c>
      <c r="F208" s="787" t="s">
        <v>1042</v>
      </c>
      <c r="G208" s="787" t="s">
        <v>1430</v>
      </c>
      <c r="H208" s="787" t="s">
        <v>62</v>
      </c>
      <c r="I208" s="333">
        <v>37.503999999999998</v>
      </c>
      <c r="K208" s="333">
        <v>840</v>
      </c>
    </row>
    <row r="209" spans="1:11" ht="12.9" customHeight="1">
      <c r="A209" s="791">
        <f t="shared" si="5"/>
        <v>190</v>
      </c>
      <c r="B209" s="787">
        <v>10</v>
      </c>
      <c r="C209" s="787" t="s">
        <v>431</v>
      </c>
      <c r="D209" s="787" t="s">
        <v>82</v>
      </c>
      <c r="E209" s="787" t="s">
        <v>1043</v>
      </c>
      <c r="F209" s="787" t="s">
        <v>1048</v>
      </c>
      <c r="G209" s="787" t="s">
        <v>1430</v>
      </c>
      <c r="H209" s="787" t="s">
        <v>62</v>
      </c>
      <c r="I209" s="333">
        <v>37.503999999999998</v>
      </c>
      <c r="K209" s="333">
        <v>840</v>
      </c>
    </row>
    <row r="210" spans="1:11" ht="12.9" customHeight="1">
      <c r="A210" s="791">
        <f t="shared" si="5"/>
        <v>191</v>
      </c>
      <c r="B210" s="787">
        <v>11</v>
      </c>
      <c r="C210" s="787" t="s">
        <v>1009</v>
      </c>
      <c r="D210" s="787" t="s">
        <v>330</v>
      </c>
      <c r="E210" s="787" t="s">
        <v>1048</v>
      </c>
      <c r="F210" s="787" t="s">
        <v>494</v>
      </c>
      <c r="G210" s="787" t="s">
        <v>1444</v>
      </c>
      <c r="H210" s="787" t="s">
        <v>62</v>
      </c>
      <c r="I210" s="333">
        <v>86.129000000000005</v>
      </c>
      <c r="K210" s="333">
        <v>840</v>
      </c>
    </row>
    <row r="211" spans="1:11" ht="12.9" customHeight="1">
      <c r="A211" s="791">
        <f t="shared" si="5"/>
        <v>192</v>
      </c>
      <c r="B211" s="787">
        <v>12</v>
      </c>
      <c r="C211" s="787" t="s">
        <v>461</v>
      </c>
      <c r="D211" s="787" t="s">
        <v>264</v>
      </c>
      <c r="E211" s="787" t="s">
        <v>1051</v>
      </c>
      <c r="F211" s="787" t="s">
        <v>495</v>
      </c>
      <c r="G211" s="787" t="s">
        <v>1430</v>
      </c>
      <c r="H211" s="787" t="s">
        <v>62</v>
      </c>
      <c r="I211" s="333">
        <v>57.597000000000001</v>
      </c>
      <c r="K211" s="333">
        <v>840</v>
      </c>
    </row>
    <row r="212" spans="1:11" ht="12.9" customHeight="1">
      <c r="A212" s="791">
        <f t="shared" si="5"/>
        <v>193</v>
      </c>
      <c r="B212" s="787">
        <v>13</v>
      </c>
      <c r="C212" s="866" t="s">
        <v>1954</v>
      </c>
      <c r="D212" s="867" t="str">
        <f>+VLOOKUP(C212,'[2]TB-401 Fdn'!$C$7:$D$528,2,FALSE)</f>
        <v>DA+0</v>
      </c>
      <c r="E212" s="868">
        <v>45589</v>
      </c>
      <c r="F212" s="868">
        <v>45597</v>
      </c>
      <c r="G212" s="869" t="s">
        <v>2488</v>
      </c>
      <c r="H212" s="787" t="s">
        <v>62</v>
      </c>
      <c r="I212" s="333">
        <v>37.503999999999998</v>
      </c>
    </row>
    <row r="213" spans="1:11" ht="12.9" customHeight="1">
      <c r="A213" s="791">
        <f t="shared" si="5"/>
        <v>194</v>
      </c>
      <c r="B213" s="787">
        <v>14</v>
      </c>
      <c r="C213" s="866" t="s">
        <v>1994</v>
      </c>
      <c r="D213" s="867" t="str">
        <f>+VLOOKUP(C213,'[2]TB-401 Fdn'!$C$7:$D$528,2,FALSE)</f>
        <v>DA+6</v>
      </c>
      <c r="E213" s="868">
        <v>45592</v>
      </c>
      <c r="F213" s="868">
        <v>45598</v>
      </c>
      <c r="G213" s="869" t="s">
        <v>2485</v>
      </c>
      <c r="H213" s="787" t="s">
        <v>62</v>
      </c>
      <c r="I213" s="333">
        <v>45.412999999999997</v>
      </c>
    </row>
    <row r="214" spans="1:11" ht="12.9" customHeight="1">
      <c r="A214" s="791">
        <f t="shared" si="5"/>
        <v>195</v>
      </c>
      <c r="B214" s="787">
        <v>15</v>
      </c>
      <c r="C214" s="866" t="s">
        <v>1999</v>
      </c>
      <c r="D214" s="867" t="str">
        <f>+VLOOKUP(C214,'[2]TB-401 Fdn'!$C$7:$D$528,2,FALSE)</f>
        <v>DA+9</v>
      </c>
      <c r="E214" s="868">
        <v>45596</v>
      </c>
      <c r="F214" s="868">
        <v>45599</v>
      </c>
      <c r="G214" s="869" t="s">
        <v>2486</v>
      </c>
      <c r="H214" s="787" t="s">
        <v>62</v>
      </c>
      <c r="I214" s="333">
        <v>47.183999999999997</v>
      </c>
    </row>
    <row r="215" spans="1:11" ht="12.9" customHeight="1">
      <c r="A215" s="791">
        <f t="shared" si="5"/>
        <v>196</v>
      </c>
      <c r="B215" s="787">
        <v>16</v>
      </c>
      <c r="C215" s="866" t="s">
        <v>1988</v>
      </c>
      <c r="D215" s="867" t="str">
        <f>+VLOOKUP(C215,'[2]TB-401 Fdn'!$C$7:$D$528,2,FALSE)</f>
        <v>DA+3</v>
      </c>
      <c r="E215" s="868">
        <v>45592</v>
      </c>
      <c r="F215" s="868">
        <v>45600</v>
      </c>
      <c r="G215" s="869" t="s">
        <v>2487</v>
      </c>
      <c r="H215" s="787" t="s">
        <v>62</v>
      </c>
      <c r="I215" s="333">
        <v>38.847000000000001</v>
      </c>
    </row>
    <row r="216" spans="1:11" ht="12.9" customHeight="1">
      <c r="A216" s="791">
        <f t="shared" si="5"/>
        <v>197</v>
      </c>
      <c r="B216" s="787">
        <v>17</v>
      </c>
      <c r="C216" s="870" t="s">
        <v>2411</v>
      </c>
      <c r="D216" s="867" t="str">
        <f>+VLOOKUP(C216,'[2]TB-401 Fdn'!$C$7:$D$528,2,FALSE)</f>
        <v>DA+3</v>
      </c>
      <c r="E216" s="868">
        <v>45598</v>
      </c>
      <c r="F216" s="868">
        <v>45603</v>
      </c>
      <c r="G216" s="869" t="s">
        <v>2484</v>
      </c>
      <c r="H216" s="787" t="s">
        <v>62</v>
      </c>
      <c r="I216" s="333">
        <v>38.847000000000001</v>
      </c>
    </row>
    <row r="217" spans="1:11" ht="12.9" customHeight="1">
      <c r="A217" s="791">
        <f t="shared" si="5"/>
        <v>198</v>
      </c>
      <c r="B217" s="787">
        <v>18</v>
      </c>
      <c r="C217" s="870" t="s">
        <v>1234</v>
      </c>
      <c r="D217" s="867" t="str">
        <f>+VLOOKUP(C217,'[2]TB-401 Fdn'!$C$7:$D$528,2,FALSE)</f>
        <v>DA+0</v>
      </c>
      <c r="E217" s="868">
        <v>45600</v>
      </c>
      <c r="F217" s="868">
        <v>45605</v>
      </c>
      <c r="G217" s="869" t="s">
        <v>2486</v>
      </c>
      <c r="H217" s="787" t="s">
        <v>62</v>
      </c>
      <c r="I217" s="333">
        <v>37.503999999999998</v>
      </c>
    </row>
    <row r="218" spans="1:11" ht="12.9" customHeight="1">
      <c r="A218" s="791">
        <f t="shared" si="5"/>
        <v>199</v>
      </c>
      <c r="B218" s="787">
        <v>19</v>
      </c>
      <c r="C218" s="870" t="s">
        <v>1973</v>
      </c>
      <c r="D218" s="867" t="str">
        <f>+VLOOKUP(C218,'[2]TB-401 Fdn'!$C$7:$D$528,2,FALSE)</f>
        <v>DA+3</v>
      </c>
      <c r="E218" s="868">
        <v>45585</v>
      </c>
      <c r="F218" s="868">
        <v>45606</v>
      </c>
      <c r="G218" s="869" t="s">
        <v>2492</v>
      </c>
      <c r="H218" s="787" t="s">
        <v>62</v>
      </c>
      <c r="I218" s="333">
        <v>38.847000000000001</v>
      </c>
    </row>
    <row r="219" spans="1:11" ht="12.9" customHeight="1">
      <c r="A219" s="791">
        <f t="shared" si="5"/>
        <v>200</v>
      </c>
      <c r="B219" s="787">
        <v>20</v>
      </c>
      <c r="C219" s="866" t="s">
        <v>1958</v>
      </c>
      <c r="D219" s="867" t="str">
        <f>+VLOOKUP(C219,'[2]TB-401 Fdn'!$C$7:$D$528,2,FALSE)</f>
        <v>DB1+3</v>
      </c>
      <c r="E219" s="868">
        <v>45602</v>
      </c>
      <c r="F219" s="868">
        <v>45606</v>
      </c>
      <c r="G219" s="869" t="s">
        <v>2488</v>
      </c>
      <c r="H219" s="787" t="s">
        <v>62</v>
      </c>
      <c r="I219" s="333">
        <v>60.095999999999997</v>
      </c>
    </row>
    <row r="220" spans="1:11" ht="12.9" customHeight="1">
      <c r="A220" s="791">
        <f t="shared" si="5"/>
        <v>201</v>
      </c>
      <c r="B220" s="787">
        <v>21</v>
      </c>
      <c r="C220" s="867" t="s">
        <v>700</v>
      </c>
      <c r="D220" s="867" t="str">
        <f>+VLOOKUP(C220,'[2]TB-401 Fdn'!$C$7:$D$528,2,FALSE)</f>
        <v>DA+9</v>
      </c>
      <c r="E220" s="868">
        <v>45577</v>
      </c>
      <c r="F220" s="868">
        <v>45608</v>
      </c>
      <c r="G220" s="869" t="s">
        <v>2491</v>
      </c>
      <c r="H220" s="787" t="s">
        <v>62</v>
      </c>
      <c r="I220" s="333">
        <v>47.183999999999997</v>
      </c>
    </row>
    <row r="221" spans="1:11" ht="12.9" customHeight="1">
      <c r="A221" s="791">
        <f t="shared" si="5"/>
        <v>202</v>
      </c>
      <c r="B221" s="787">
        <v>22</v>
      </c>
      <c r="C221" s="867" t="s">
        <v>1979</v>
      </c>
      <c r="D221" s="867" t="str">
        <f>+VLOOKUP(C221,'[2]TB-401 Fdn'!$C$7:$D$528,2,FALSE)</f>
        <v>DA+0</v>
      </c>
      <c r="E221" s="868">
        <v>45607</v>
      </c>
      <c r="F221" s="868">
        <v>45613</v>
      </c>
      <c r="G221" s="869" t="s">
        <v>2486</v>
      </c>
      <c r="H221" s="787" t="s">
        <v>62</v>
      </c>
      <c r="I221" s="333">
        <v>37.503999999999998</v>
      </c>
    </row>
    <row r="222" spans="1:11" ht="12.9" customHeight="1">
      <c r="A222" s="791">
        <f t="shared" si="5"/>
        <v>203</v>
      </c>
      <c r="B222" s="787">
        <v>23</v>
      </c>
      <c r="C222" s="867" t="s">
        <v>1956</v>
      </c>
      <c r="D222" s="867" t="str">
        <f>+VLOOKUP(C222,'[2]TB-401 Fdn'!$C$7:$D$528,2,FALSE)</f>
        <v>DA+3</v>
      </c>
      <c r="E222" s="868">
        <v>45607</v>
      </c>
      <c r="F222" s="868">
        <v>45613</v>
      </c>
      <c r="G222" s="869" t="s">
        <v>2488</v>
      </c>
      <c r="H222" s="787" t="s">
        <v>62</v>
      </c>
      <c r="I222" s="333">
        <v>38.847000000000001</v>
      </c>
    </row>
    <row r="223" spans="1:11" ht="12.9" customHeight="1">
      <c r="A223" s="791">
        <f t="shared" si="5"/>
        <v>204</v>
      </c>
      <c r="B223" s="787">
        <v>24</v>
      </c>
      <c r="C223" s="866" t="s">
        <v>2000</v>
      </c>
      <c r="D223" s="867" t="str">
        <f>+VLOOKUP(C223,'[2]TB-401 Fdn'!$C$7:$D$528,2,FALSE)</f>
        <v>DB2+0</v>
      </c>
      <c r="E223" s="868">
        <v>45606</v>
      </c>
      <c r="F223" s="868">
        <v>45617</v>
      </c>
      <c r="G223" s="869" t="s">
        <v>2489</v>
      </c>
      <c r="H223" s="787" t="s">
        <v>62</v>
      </c>
      <c r="I223" s="333">
        <v>57.597000000000001</v>
      </c>
    </row>
    <row r="224" spans="1:11" ht="12.9" customHeight="1">
      <c r="A224" s="791">
        <f t="shared" si="5"/>
        <v>205</v>
      </c>
      <c r="B224" s="787">
        <v>25</v>
      </c>
      <c r="C224" s="870" t="s">
        <v>1959</v>
      </c>
      <c r="D224" s="867" t="str">
        <f>+VLOOKUP(C224,'[2]TB-401 Fdn'!$C$7:$D$528,2,FALSE)</f>
        <v>DA+3</v>
      </c>
      <c r="E224" s="868">
        <v>45614</v>
      </c>
      <c r="F224" s="868">
        <v>45617</v>
      </c>
      <c r="G224" s="869" t="s">
        <v>2488</v>
      </c>
      <c r="H224" s="787" t="s">
        <v>62</v>
      </c>
      <c r="I224" s="333">
        <v>38.847000000000001</v>
      </c>
    </row>
    <row r="225" spans="1:11" ht="12.9" customHeight="1">
      <c r="A225" s="791">
        <f t="shared" si="5"/>
        <v>206</v>
      </c>
      <c r="B225" s="787">
        <v>26</v>
      </c>
      <c r="C225" s="866" t="s">
        <v>1980</v>
      </c>
      <c r="D225" s="867" t="str">
        <f>+VLOOKUP(C225,'[2]TB-401 Fdn'!$C$7:$D$528,2,FALSE)</f>
        <v>DA+0</v>
      </c>
      <c r="E225" s="868">
        <v>45614</v>
      </c>
      <c r="F225" s="868">
        <v>45619</v>
      </c>
      <c r="G225" s="869" t="s">
        <v>2486</v>
      </c>
      <c r="H225" s="787" t="s">
        <v>62</v>
      </c>
      <c r="I225" s="333">
        <v>37.503999999999998</v>
      </c>
    </row>
    <row r="226" spans="1:11" ht="12.9" customHeight="1">
      <c r="A226" s="791">
        <f t="shared" si="5"/>
        <v>207</v>
      </c>
      <c r="B226" s="787">
        <v>27</v>
      </c>
      <c r="C226" s="866" t="s">
        <v>1983</v>
      </c>
      <c r="D226" s="867" t="str">
        <f>+VLOOKUP(C226,'[2]TB-401 Fdn'!$C$7:$D$528,2,FALSE)</f>
        <v>DA+3</v>
      </c>
      <c r="E226" s="868">
        <v>45615</v>
      </c>
      <c r="F226" s="868">
        <v>45621</v>
      </c>
      <c r="G226" s="869" t="s">
        <v>2487</v>
      </c>
      <c r="H226" s="787" t="s">
        <v>62</v>
      </c>
      <c r="I226" s="333">
        <v>38.847000000000001</v>
      </c>
    </row>
    <row r="227" spans="1:11" ht="12.9" customHeight="1">
      <c r="A227" s="791">
        <f t="shared" si="5"/>
        <v>208</v>
      </c>
      <c r="B227" s="787">
        <v>28</v>
      </c>
      <c r="C227" s="871" t="s">
        <v>2031</v>
      </c>
      <c r="D227" s="867" t="str">
        <f>+VLOOKUP(C227,'[2]TB-401 Fdn'!$C$7:$D$528,2,FALSE)</f>
        <v>DA+9</v>
      </c>
      <c r="E227" s="868">
        <v>45613</v>
      </c>
      <c r="F227" s="868">
        <v>45624</v>
      </c>
      <c r="G227" s="869" t="s">
        <v>2485</v>
      </c>
      <c r="H227" s="787" t="s">
        <v>62</v>
      </c>
      <c r="I227" s="333">
        <v>47.183999999999997</v>
      </c>
    </row>
    <row r="228" spans="1:11" ht="12.9" customHeight="1">
      <c r="A228" s="791">
        <f t="shared" si="5"/>
        <v>209</v>
      </c>
      <c r="B228" s="787">
        <v>29</v>
      </c>
      <c r="C228" s="871" t="s">
        <v>1957</v>
      </c>
      <c r="D228" s="867" t="str">
        <f>+VLOOKUP(C228,'[2]TB-401 Fdn'!$C$7:$D$528,2,FALSE)</f>
        <v>DA+0</v>
      </c>
      <c r="E228" s="868">
        <v>45618</v>
      </c>
      <c r="F228" s="868">
        <v>45625</v>
      </c>
      <c r="G228" s="869" t="s">
        <v>2488</v>
      </c>
      <c r="H228" s="787" t="s">
        <v>62</v>
      </c>
      <c r="I228" s="333">
        <v>37.503999999999998</v>
      </c>
    </row>
    <row r="229" spans="1:11" ht="12.9" customHeight="1">
      <c r="A229" s="787"/>
      <c r="B229" s="787" t="s">
        <v>1056</v>
      </c>
      <c r="C229" s="787"/>
      <c r="D229" s="787"/>
      <c r="E229" s="787"/>
      <c r="F229" s="787"/>
      <c r="G229" s="787"/>
      <c r="H229" s="787"/>
      <c r="J229" s="333">
        <f>SUM(I200:I228)</f>
        <v>1279.7669999999998</v>
      </c>
      <c r="K229" s="333">
        <v>700</v>
      </c>
    </row>
    <row r="230" spans="1:11" ht="12.9" customHeight="1">
      <c r="A230" s="791">
        <f>A228+1</f>
        <v>210</v>
      </c>
      <c r="B230" s="787">
        <v>1</v>
      </c>
      <c r="C230" s="787" t="s">
        <v>1020</v>
      </c>
      <c r="D230" s="787" t="s">
        <v>82</v>
      </c>
      <c r="E230" s="787" t="s">
        <v>1064</v>
      </c>
      <c r="F230" s="787" t="s">
        <v>1065</v>
      </c>
      <c r="G230" s="787" t="s">
        <v>1430</v>
      </c>
      <c r="H230" s="787" t="s">
        <v>62</v>
      </c>
      <c r="I230" s="333">
        <v>37.503999999999998</v>
      </c>
      <c r="K230" s="333">
        <v>840</v>
      </c>
    </row>
    <row r="231" spans="1:11" ht="12.9" customHeight="1">
      <c r="A231" s="791">
        <f>A230+1</f>
        <v>211</v>
      </c>
      <c r="B231" s="787">
        <v>2</v>
      </c>
      <c r="C231" s="787" t="s">
        <v>458</v>
      </c>
      <c r="D231" s="787" t="s">
        <v>330</v>
      </c>
      <c r="E231" s="787" t="s">
        <v>1064</v>
      </c>
      <c r="F231" s="787" t="s">
        <v>508</v>
      </c>
      <c r="G231" s="787" t="s">
        <v>1444</v>
      </c>
      <c r="H231" s="787" t="s">
        <v>62</v>
      </c>
      <c r="I231" s="333">
        <v>86.129000000000005</v>
      </c>
      <c r="K231" s="333">
        <f>SUM(K208:K230)</f>
        <v>4900</v>
      </c>
    </row>
    <row r="232" spans="1:11" ht="12.9" customHeight="1">
      <c r="A232" s="791">
        <f t="shared" ref="A232:A252" si="6">A231+1</f>
        <v>212</v>
      </c>
      <c r="B232" s="787">
        <v>3</v>
      </c>
      <c r="C232" s="787" t="s">
        <v>980</v>
      </c>
      <c r="D232" s="787" t="s">
        <v>64</v>
      </c>
      <c r="E232" s="787" t="s">
        <v>1059</v>
      </c>
      <c r="F232" s="787" t="s">
        <v>508</v>
      </c>
      <c r="G232" s="787" t="s">
        <v>1468</v>
      </c>
      <c r="H232" s="787" t="s">
        <v>62</v>
      </c>
      <c r="I232" s="333">
        <v>38.847000000000001</v>
      </c>
    </row>
    <row r="233" spans="1:11" ht="12.9" customHeight="1">
      <c r="A233" s="791">
        <f t="shared" si="6"/>
        <v>213</v>
      </c>
      <c r="B233" s="787">
        <v>4</v>
      </c>
      <c r="C233" s="787" t="s">
        <v>917</v>
      </c>
      <c r="D233" s="787" t="s">
        <v>270</v>
      </c>
      <c r="E233" s="787" t="s">
        <v>505</v>
      </c>
      <c r="F233" s="787" t="s">
        <v>523</v>
      </c>
      <c r="G233" s="787" t="s">
        <v>1429</v>
      </c>
      <c r="H233" s="787" t="s">
        <v>62</v>
      </c>
      <c r="I233" s="333">
        <v>47.183999999999997</v>
      </c>
    </row>
    <row r="234" spans="1:11" ht="12.9" customHeight="1">
      <c r="A234" s="791">
        <f t="shared" si="6"/>
        <v>214</v>
      </c>
      <c r="B234" s="787">
        <v>5</v>
      </c>
      <c r="C234" s="787" t="s">
        <v>906</v>
      </c>
      <c r="D234" s="787" t="s">
        <v>64</v>
      </c>
      <c r="E234" s="787" t="s">
        <v>497</v>
      </c>
      <c r="F234" s="787" t="s">
        <v>499</v>
      </c>
      <c r="G234" s="307" t="s">
        <v>3265</v>
      </c>
      <c r="H234" s="787" t="s">
        <v>62</v>
      </c>
      <c r="I234" s="333">
        <v>38.847000000000001</v>
      </c>
    </row>
    <row r="235" spans="1:11" ht="12.9" customHeight="1">
      <c r="A235" s="791">
        <f t="shared" si="6"/>
        <v>215</v>
      </c>
      <c r="B235" s="787">
        <v>6</v>
      </c>
      <c r="C235" s="787" t="s">
        <v>537</v>
      </c>
      <c r="D235" s="787" t="s">
        <v>1421</v>
      </c>
      <c r="E235" s="787" t="s">
        <v>1068</v>
      </c>
      <c r="F235" s="787" t="s">
        <v>499</v>
      </c>
      <c r="G235" s="787" t="s">
        <v>1430</v>
      </c>
      <c r="H235" s="787" t="s">
        <v>62</v>
      </c>
      <c r="I235" s="333">
        <v>86.129000000000005</v>
      </c>
    </row>
    <row r="236" spans="1:11" ht="12.9" customHeight="1">
      <c r="A236" s="791">
        <f t="shared" si="6"/>
        <v>216</v>
      </c>
      <c r="B236" s="787">
        <v>7</v>
      </c>
      <c r="C236" s="787" t="s">
        <v>162</v>
      </c>
      <c r="D236" s="787" t="s">
        <v>82</v>
      </c>
      <c r="E236" s="787" t="s">
        <v>514</v>
      </c>
      <c r="F236" s="787" t="s">
        <v>502</v>
      </c>
      <c r="G236" s="787" t="s">
        <v>1444</v>
      </c>
      <c r="H236" s="787" t="s">
        <v>62</v>
      </c>
      <c r="I236" s="333">
        <v>37.503999999999998</v>
      </c>
    </row>
    <row r="237" spans="1:11" ht="12">
      <c r="A237" s="791">
        <f t="shared" si="6"/>
        <v>217</v>
      </c>
      <c r="B237" s="787">
        <v>8</v>
      </c>
      <c r="C237" s="787" t="s">
        <v>1045</v>
      </c>
      <c r="D237" s="787" t="s">
        <v>82</v>
      </c>
      <c r="E237" s="787" t="s">
        <v>1073</v>
      </c>
      <c r="F237" s="787" t="s">
        <v>506</v>
      </c>
      <c r="G237" s="787" t="s">
        <v>1468</v>
      </c>
      <c r="H237" s="787" t="s">
        <v>62</v>
      </c>
      <c r="I237" s="333">
        <v>37.503999999999998</v>
      </c>
    </row>
    <row r="238" spans="1:11" ht="12.9" customHeight="1">
      <c r="A238" s="791">
        <f t="shared" si="6"/>
        <v>218</v>
      </c>
      <c r="B238" s="787">
        <v>9</v>
      </c>
      <c r="C238" s="787" t="s">
        <v>918</v>
      </c>
      <c r="D238" s="787" t="s">
        <v>54</v>
      </c>
      <c r="E238" s="787" t="s">
        <v>523</v>
      </c>
      <c r="F238" s="787" t="s">
        <v>506</v>
      </c>
      <c r="G238" s="787" t="s">
        <v>1429</v>
      </c>
      <c r="H238" s="787" t="s">
        <v>62</v>
      </c>
      <c r="I238" s="333">
        <v>45.412999999999997</v>
      </c>
    </row>
    <row r="239" spans="1:11" ht="12.9" customHeight="1">
      <c r="A239" s="791">
        <f t="shared" si="6"/>
        <v>219</v>
      </c>
      <c r="B239" s="787">
        <v>10</v>
      </c>
      <c r="C239" s="787" t="s">
        <v>1055</v>
      </c>
      <c r="D239" s="800" t="s">
        <v>82</v>
      </c>
      <c r="E239" s="787" t="s">
        <v>502</v>
      </c>
      <c r="F239" s="787" t="s">
        <v>518</v>
      </c>
      <c r="G239" s="787" t="s">
        <v>1430</v>
      </c>
      <c r="H239" s="787" t="s">
        <v>62</v>
      </c>
      <c r="I239" s="333">
        <v>37.503999999999998</v>
      </c>
    </row>
    <row r="240" spans="1:11" ht="12.9" customHeight="1">
      <c r="A240" s="791">
        <f t="shared" si="6"/>
        <v>220</v>
      </c>
      <c r="B240" s="787">
        <v>11</v>
      </c>
      <c r="C240" s="787" t="s">
        <v>493</v>
      </c>
      <c r="D240" s="787" t="s">
        <v>82</v>
      </c>
      <c r="E240" s="787" t="s">
        <v>502</v>
      </c>
      <c r="F240" s="787" t="s">
        <v>518</v>
      </c>
      <c r="G240" s="787" t="s">
        <v>1444</v>
      </c>
      <c r="H240" s="787" t="s">
        <v>62</v>
      </c>
      <c r="I240" s="333">
        <v>37.503999999999998</v>
      </c>
    </row>
    <row r="241" spans="1:10" ht="12.9" customHeight="1">
      <c r="A241" s="791">
        <f t="shared" si="6"/>
        <v>221</v>
      </c>
      <c r="B241" s="787">
        <v>12</v>
      </c>
      <c r="C241" s="787" t="s">
        <v>932</v>
      </c>
      <c r="D241" s="787" t="s">
        <v>64</v>
      </c>
      <c r="E241" s="787" t="s">
        <v>509</v>
      </c>
      <c r="F241" s="787" t="s">
        <v>524</v>
      </c>
      <c r="G241" s="787" t="s">
        <v>1429</v>
      </c>
      <c r="H241" s="787" t="s">
        <v>62</v>
      </c>
      <c r="I241" s="333">
        <v>38.847000000000001</v>
      </c>
    </row>
    <row r="242" spans="1:10" ht="12.9" customHeight="1">
      <c r="A242" s="791">
        <f t="shared" si="6"/>
        <v>222</v>
      </c>
      <c r="B242" s="787">
        <v>13</v>
      </c>
      <c r="C242" s="787" t="s">
        <v>925</v>
      </c>
      <c r="D242" s="787" t="s">
        <v>82</v>
      </c>
      <c r="E242" s="787" t="s">
        <v>525</v>
      </c>
      <c r="F242" s="787" t="s">
        <v>1093</v>
      </c>
      <c r="G242" s="787" t="s">
        <v>1429</v>
      </c>
      <c r="H242" s="787" t="s">
        <v>62</v>
      </c>
      <c r="I242" s="333">
        <v>37.503999999999998</v>
      </c>
    </row>
    <row r="243" spans="1:10" ht="12.9" customHeight="1">
      <c r="A243" s="791">
        <f t="shared" si="6"/>
        <v>223</v>
      </c>
      <c r="B243" s="787">
        <v>14</v>
      </c>
      <c r="C243" s="787" t="s">
        <v>1041</v>
      </c>
      <c r="D243" s="787" t="s">
        <v>82</v>
      </c>
      <c r="E243" s="787" t="s">
        <v>515</v>
      </c>
      <c r="F243" s="787" t="s">
        <v>1093</v>
      </c>
      <c r="G243" s="787" t="s">
        <v>1462</v>
      </c>
      <c r="H243" s="787" t="s">
        <v>62</v>
      </c>
      <c r="I243" s="333">
        <v>37.503999999999998</v>
      </c>
    </row>
    <row r="244" spans="1:10" ht="12.9" customHeight="1">
      <c r="A244" s="791">
        <f t="shared" si="6"/>
        <v>224</v>
      </c>
      <c r="B244" s="787">
        <v>15</v>
      </c>
      <c r="C244" s="787" t="s">
        <v>1080</v>
      </c>
      <c r="D244" s="787" t="s">
        <v>1016</v>
      </c>
      <c r="E244" s="787" t="s">
        <v>518</v>
      </c>
      <c r="F244" s="787" t="s">
        <v>538</v>
      </c>
      <c r="G244" s="787" t="s">
        <v>1430</v>
      </c>
      <c r="H244" s="787" t="s">
        <v>62</v>
      </c>
      <c r="I244" s="333">
        <v>86.129000000000005</v>
      </c>
    </row>
    <row r="245" spans="1:10" ht="12.9" customHeight="1">
      <c r="A245" s="791">
        <f t="shared" si="6"/>
        <v>225</v>
      </c>
      <c r="B245" s="787">
        <v>16</v>
      </c>
      <c r="C245" s="787" t="s">
        <v>968</v>
      </c>
      <c r="D245" s="787" t="s">
        <v>1266</v>
      </c>
      <c r="E245" s="787" t="s">
        <v>506</v>
      </c>
      <c r="F245" s="787" t="s">
        <v>538</v>
      </c>
      <c r="G245" s="307" t="s">
        <v>3265</v>
      </c>
      <c r="H245" s="787" t="s">
        <v>62</v>
      </c>
      <c r="I245" s="333">
        <v>81.944999999999993</v>
      </c>
    </row>
    <row r="246" spans="1:10" ht="12.9" customHeight="1">
      <c r="A246" s="791">
        <f t="shared" si="6"/>
        <v>226</v>
      </c>
      <c r="B246" s="787">
        <v>17</v>
      </c>
      <c r="C246" s="787" t="s">
        <v>444</v>
      </c>
      <c r="D246" s="787" t="s">
        <v>330</v>
      </c>
      <c r="E246" s="787" t="s">
        <v>518</v>
      </c>
      <c r="F246" s="787" t="s">
        <v>538</v>
      </c>
      <c r="G246" s="787" t="s">
        <v>1444</v>
      </c>
      <c r="H246" s="787" t="s">
        <v>62</v>
      </c>
      <c r="I246" s="333">
        <v>86.129000000000005</v>
      </c>
    </row>
    <row r="247" spans="1:10" ht="12.9" customHeight="1">
      <c r="A247" s="791">
        <f t="shared" si="6"/>
        <v>227</v>
      </c>
      <c r="B247" s="787">
        <v>18</v>
      </c>
      <c r="C247" s="867" t="s">
        <v>2093</v>
      </c>
      <c r="D247" s="867" t="str">
        <f>+VLOOKUP(C247,'[2]TB-401 Fdn'!$C$7:$D$528,2,FALSE)</f>
        <v>DD45+3</v>
      </c>
      <c r="E247" s="868">
        <v>45624</v>
      </c>
      <c r="F247" s="868">
        <v>45646</v>
      </c>
      <c r="G247" s="869" t="s">
        <v>2484</v>
      </c>
      <c r="H247" s="787" t="s">
        <v>62</v>
      </c>
      <c r="I247" s="333">
        <v>89.909000000000006</v>
      </c>
    </row>
    <row r="248" spans="1:10" ht="12.9" customHeight="1">
      <c r="A248" s="791">
        <f t="shared" si="6"/>
        <v>228</v>
      </c>
      <c r="B248" s="787">
        <v>19</v>
      </c>
      <c r="C248" s="866" t="s">
        <v>1230</v>
      </c>
      <c r="D248" s="867" t="str">
        <f>+VLOOKUP(C248,'[2]TB-401 Fdn'!$C$7:$D$528,2,FALSE)</f>
        <v>DA+0+1</v>
      </c>
      <c r="E248" s="868">
        <v>45633</v>
      </c>
      <c r="F248" s="868">
        <v>45648</v>
      </c>
      <c r="G248" s="869" t="s">
        <v>2489</v>
      </c>
      <c r="H248" s="787" t="s">
        <v>62</v>
      </c>
      <c r="I248" s="333">
        <v>37.503999999999998</v>
      </c>
    </row>
    <row r="249" spans="1:10" ht="12.9" customHeight="1">
      <c r="A249" s="791">
        <f t="shared" si="6"/>
        <v>229</v>
      </c>
      <c r="B249" s="787">
        <v>20</v>
      </c>
      <c r="C249" s="866" t="s">
        <v>1982</v>
      </c>
      <c r="D249" s="867" t="str">
        <f>+VLOOKUP(C249,'[2]TB-401 Fdn'!$C$7:$D$528,2,FALSE)</f>
        <v>DD60+0</v>
      </c>
      <c r="E249" s="868">
        <v>45633</v>
      </c>
      <c r="F249" s="868">
        <v>45650</v>
      </c>
      <c r="G249" s="869" t="s">
        <v>2487</v>
      </c>
      <c r="H249" s="787" t="s">
        <v>62</v>
      </c>
      <c r="I249" s="333">
        <v>86.129000000000005</v>
      </c>
    </row>
    <row r="250" spans="1:10" ht="12.9" customHeight="1">
      <c r="A250" s="791">
        <f t="shared" si="6"/>
        <v>230</v>
      </c>
      <c r="B250" s="787">
        <v>21</v>
      </c>
      <c r="C250" s="866" t="s">
        <v>1966</v>
      </c>
      <c r="D250" s="867" t="str">
        <f>+VLOOKUP(C250,'[2]TB-401 Fdn'!$C$7:$D$528,2,FALSE)</f>
        <v>DB1+6</v>
      </c>
      <c r="E250" s="868">
        <v>45637</v>
      </c>
      <c r="F250" s="868">
        <v>45650</v>
      </c>
      <c r="G250" s="869" t="s">
        <v>2488</v>
      </c>
      <c r="H250" s="787" t="s">
        <v>62</v>
      </c>
      <c r="I250" s="333">
        <v>67.873000000000005</v>
      </c>
    </row>
    <row r="251" spans="1:10" ht="12.9" customHeight="1">
      <c r="A251" s="791">
        <f t="shared" si="6"/>
        <v>231</v>
      </c>
      <c r="B251" s="787">
        <v>22</v>
      </c>
      <c r="C251" s="866" t="s">
        <v>1978</v>
      </c>
      <c r="D251" s="867" t="str">
        <f>+VLOOKUP(C251,'[2]TB-401 Fdn'!$C$7:$D$528,2,FALSE)</f>
        <v>DA+0</v>
      </c>
      <c r="E251" s="868">
        <v>45643</v>
      </c>
      <c r="F251" s="868">
        <v>45650</v>
      </c>
      <c r="G251" s="869" t="s">
        <v>2486</v>
      </c>
      <c r="H251" s="787" t="s">
        <v>62</v>
      </c>
      <c r="I251" s="333">
        <v>37.503999999999998</v>
      </c>
    </row>
    <row r="252" spans="1:10" ht="12.9" customHeight="1">
      <c r="A252" s="791">
        <f t="shared" si="6"/>
        <v>232</v>
      </c>
      <c r="B252" s="787">
        <v>23</v>
      </c>
      <c r="C252" s="866" t="s">
        <v>1231</v>
      </c>
      <c r="D252" s="867" t="str">
        <f>+VLOOKUP(C252,'[2]TB-401 Fdn'!$C$7:$D$528,2,FALSE)</f>
        <v>DA+0</v>
      </c>
      <c r="E252" s="868">
        <v>45648</v>
      </c>
      <c r="F252" s="868">
        <v>45656</v>
      </c>
      <c r="G252" s="869" t="s">
        <v>2489</v>
      </c>
      <c r="H252" s="787" t="s">
        <v>62</v>
      </c>
      <c r="I252" s="333">
        <v>37.503999999999998</v>
      </c>
    </row>
    <row r="253" spans="1:10" ht="12.9" customHeight="1">
      <c r="A253" s="787"/>
      <c r="B253" s="787" t="s">
        <v>15</v>
      </c>
      <c r="C253" s="787"/>
      <c r="D253" s="787"/>
      <c r="E253" s="787"/>
      <c r="F253" s="787"/>
      <c r="G253" s="787"/>
      <c r="H253" s="787"/>
      <c r="J253" s="333">
        <f>SUM(I230:I252)</f>
        <v>1254.5499999999997</v>
      </c>
    </row>
    <row r="254" spans="1:10" ht="12.9" customHeight="1">
      <c r="A254" s="791">
        <f>A252+1</f>
        <v>233</v>
      </c>
      <c r="B254" s="787">
        <v>1</v>
      </c>
      <c r="C254" s="866" t="s">
        <v>936</v>
      </c>
      <c r="D254" s="867" t="s">
        <v>54</v>
      </c>
      <c r="E254" s="868" t="s">
        <v>533</v>
      </c>
      <c r="F254" s="868" t="s">
        <v>542</v>
      </c>
      <c r="G254" s="869" t="s">
        <v>1429</v>
      </c>
      <c r="H254" s="787" t="s">
        <v>62</v>
      </c>
      <c r="I254" s="333">
        <v>45.412999999999997</v>
      </c>
    </row>
    <row r="255" spans="1:10" ht="12.9" customHeight="1">
      <c r="A255" s="791">
        <f>A254+1</f>
        <v>234</v>
      </c>
      <c r="B255" s="787">
        <v>2</v>
      </c>
      <c r="C255" s="866" t="s">
        <v>1047</v>
      </c>
      <c r="D255" s="867" t="s">
        <v>82</v>
      </c>
      <c r="E255" s="868" t="s">
        <v>533</v>
      </c>
      <c r="F255" s="868" t="s">
        <v>549</v>
      </c>
      <c r="G255" s="869" t="s">
        <v>1462</v>
      </c>
      <c r="H255" s="787" t="s">
        <v>62</v>
      </c>
      <c r="I255" s="333">
        <v>37.503999999999998</v>
      </c>
    </row>
    <row r="256" spans="1:10" ht="13.2" customHeight="1">
      <c r="A256" s="791">
        <f t="shared" ref="A256:A266" si="7">A255+1</f>
        <v>235</v>
      </c>
      <c r="B256" s="787">
        <v>3</v>
      </c>
      <c r="C256" s="866" t="s">
        <v>477</v>
      </c>
      <c r="D256" s="867" t="s">
        <v>82</v>
      </c>
      <c r="E256" s="868" t="s">
        <v>543</v>
      </c>
      <c r="F256" s="868" t="s">
        <v>1342</v>
      </c>
      <c r="G256" s="869" t="s">
        <v>1468</v>
      </c>
      <c r="H256" s="787" t="s">
        <v>62</v>
      </c>
      <c r="I256" s="333">
        <v>37.503999999999998</v>
      </c>
    </row>
    <row r="257" spans="1:10" ht="12.9" customHeight="1">
      <c r="A257" s="791">
        <f t="shared" si="7"/>
        <v>236</v>
      </c>
      <c r="B257" s="787">
        <v>4</v>
      </c>
      <c r="C257" s="866" t="s">
        <v>921</v>
      </c>
      <c r="D257" s="867" t="s">
        <v>486</v>
      </c>
      <c r="E257" s="868" t="s">
        <v>540</v>
      </c>
      <c r="F257" s="868" t="s">
        <v>1342</v>
      </c>
      <c r="G257" s="869" t="s">
        <v>1429</v>
      </c>
      <c r="H257" s="787" t="s">
        <v>62</v>
      </c>
      <c r="I257" s="333">
        <v>67.873000000000005</v>
      </c>
    </row>
    <row r="258" spans="1:10" ht="12.9" customHeight="1">
      <c r="A258" s="791">
        <f t="shared" si="7"/>
        <v>237</v>
      </c>
      <c r="B258" s="787">
        <v>5</v>
      </c>
      <c r="C258" s="866" t="s">
        <v>1083</v>
      </c>
      <c r="D258" s="867" t="s">
        <v>64</v>
      </c>
      <c r="E258" s="868" t="s">
        <v>1342</v>
      </c>
      <c r="F258" s="868" t="s">
        <v>592</v>
      </c>
      <c r="G258" s="869" t="s">
        <v>1429</v>
      </c>
      <c r="H258" s="787" t="s">
        <v>62</v>
      </c>
      <c r="I258" s="333">
        <v>38.847000000000001</v>
      </c>
    </row>
    <row r="259" spans="1:10" ht="12.9" customHeight="1">
      <c r="A259" s="791">
        <f t="shared" si="7"/>
        <v>238</v>
      </c>
      <c r="B259" s="787">
        <v>6</v>
      </c>
      <c r="C259" s="866" t="s">
        <v>1053</v>
      </c>
      <c r="D259" s="867" t="s">
        <v>64</v>
      </c>
      <c r="E259" s="868" t="s">
        <v>1342</v>
      </c>
      <c r="F259" s="868" t="s">
        <v>572</v>
      </c>
      <c r="G259" s="869" t="s">
        <v>1462</v>
      </c>
      <c r="H259" s="787" t="s">
        <v>62</v>
      </c>
      <c r="I259" s="333">
        <v>38.847000000000001</v>
      </c>
      <c r="J259" s="333">
        <v>8</v>
      </c>
    </row>
    <row r="260" spans="1:10" ht="12.9" customHeight="1">
      <c r="A260" s="791">
        <f t="shared" si="7"/>
        <v>239</v>
      </c>
      <c r="B260" s="787">
        <v>7</v>
      </c>
      <c r="C260" s="866" t="s">
        <v>1081</v>
      </c>
      <c r="D260" s="867" t="s">
        <v>54</v>
      </c>
      <c r="E260" s="868" t="s">
        <v>592</v>
      </c>
      <c r="F260" s="868" t="s">
        <v>581</v>
      </c>
      <c r="G260" s="869" t="s">
        <v>1429</v>
      </c>
      <c r="H260" s="787" t="s">
        <v>62</v>
      </c>
      <c r="I260" s="333">
        <v>45.412999999999997</v>
      </c>
    </row>
    <row r="261" spans="1:10" ht="12.9" customHeight="1">
      <c r="A261" s="791">
        <f t="shared" si="7"/>
        <v>240</v>
      </c>
      <c r="B261" s="787">
        <v>8</v>
      </c>
      <c r="C261" s="866" t="s">
        <v>1076</v>
      </c>
      <c r="D261" s="867" t="s">
        <v>64</v>
      </c>
      <c r="E261" s="868" t="s">
        <v>581</v>
      </c>
      <c r="F261" s="868" t="s">
        <v>597</v>
      </c>
      <c r="G261" s="869" t="s">
        <v>1429</v>
      </c>
      <c r="H261" s="787" t="s">
        <v>62</v>
      </c>
      <c r="I261" s="333">
        <v>38.847000000000001</v>
      </c>
    </row>
    <row r="262" spans="1:10" ht="12.9" customHeight="1">
      <c r="A262" s="791">
        <f t="shared" si="7"/>
        <v>241</v>
      </c>
      <c r="B262" s="787">
        <v>9</v>
      </c>
      <c r="C262" s="866" t="s">
        <v>937</v>
      </c>
      <c r="D262" s="867" t="s">
        <v>54</v>
      </c>
      <c r="E262" s="868" t="s">
        <v>579</v>
      </c>
      <c r="F262" s="868" t="s">
        <v>601</v>
      </c>
      <c r="G262" s="869" t="s">
        <v>1475</v>
      </c>
      <c r="H262" s="787" t="s">
        <v>62</v>
      </c>
      <c r="I262" s="333">
        <v>45.412999999999997</v>
      </c>
    </row>
    <row r="263" spans="1:10" ht="12.9" customHeight="1">
      <c r="A263" s="791">
        <f t="shared" si="7"/>
        <v>242</v>
      </c>
      <c r="B263" s="787">
        <v>10</v>
      </c>
      <c r="C263" s="866" t="s">
        <v>1071</v>
      </c>
      <c r="D263" s="867" t="s">
        <v>82</v>
      </c>
      <c r="E263" s="868" t="s">
        <v>594</v>
      </c>
      <c r="F263" s="868" t="s">
        <v>601</v>
      </c>
      <c r="G263" s="869" t="s">
        <v>1429</v>
      </c>
      <c r="H263" s="787" t="s">
        <v>62</v>
      </c>
      <c r="I263" s="333">
        <v>37.503999999999998</v>
      </c>
    </row>
    <row r="264" spans="1:10" ht="12.9" customHeight="1">
      <c r="A264" s="791">
        <f t="shared" si="7"/>
        <v>243</v>
      </c>
      <c r="B264" s="787">
        <v>11</v>
      </c>
      <c r="C264" s="866" t="s">
        <v>1057</v>
      </c>
      <c r="D264" s="867" t="s">
        <v>264</v>
      </c>
      <c r="E264" s="868" t="s">
        <v>576</v>
      </c>
      <c r="F264" s="868" t="s">
        <v>1105</v>
      </c>
      <c r="G264" s="869" t="s">
        <v>1462</v>
      </c>
      <c r="H264" s="787" t="s">
        <v>62</v>
      </c>
      <c r="I264" s="333">
        <v>57.597000000000001</v>
      </c>
    </row>
    <row r="265" spans="1:10" ht="12.9" customHeight="1">
      <c r="A265" s="791">
        <f t="shared" si="7"/>
        <v>244</v>
      </c>
      <c r="B265" s="787">
        <v>12</v>
      </c>
      <c r="C265" s="866" t="s">
        <v>942</v>
      </c>
      <c r="D265" s="867" t="s">
        <v>916</v>
      </c>
      <c r="E265" s="868" t="s">
        <v>1342</v>
      </c>
      <c r="F265" s="868" t="s">
        <v>604</v>
      </c>
      <c r="G265" s="869" t="s">
        <v>1430</v>
      </c>
      <c r="H265" s="787" t="s">
        <v>62</v>
      </c>
      <c r="I265" s="333">
        <v>70.700999999999993</v>
      </c>
    </row>
    <row r="266" spans="1:10" ht="12.9" customHeight="1">
      <c r="A266" s="791">
        <f t="shared" si="7"/>
        <v>245</v>
      </c>
      <c r="B266" s="787">
        <v>13</v>
      </c>
      <c r="C266" s="866" t="s">
        <v>1942</v>
      </c>
      <c r="D266" s="867" t="str">
        <f>+VLOOKUP(C266,'[2]TB-401 Fdn'!$C$7:$D$528,2,FALSE)</f>
        <v>DA+3</v>
      </c>
      <c r="E266" s="868">
        <v>45651</v>
      </c>
      <c r="F266" s="868">
        <v>45663</v>
      </c>
      <c r="G266" s="869" t="s">
        <v>2488</v>
      </c>
      <c r="H266" s="787" t="s">
        <v>62</v>
      </c>
      <c r="I266" s="333">
        <v>38.847000000000001</v>
      </c>
    </row>
    <row r="267" spans="1:10" ht="12.9" customHeight="1">
      <c r="A267" s="787"/>
      <c r="B267" s="799" t="s">
        <v>17</v>
      </c>
      <c r="C267" s="787"/>
      <c r="D267" s="787"/>
      <c r="E267" s="792"/>
      <c r="F267" s="787"/>
      <c r="G267" s="787"/>
      <c r="H267" s="787"/>
      <c r="J267" s="333">
        <f>SUM(I254:I266)</f>
        <v>600.30999999999995</v>
      </c>
    </row>
    <row r="268" spans="1:10" ht="12.9" customHeight="1">
      <c r="A268" s="791">
        <f>A266+1</f>
        <v>246</v>
      </c>
      <c r="B268" s="787">
        <v>1</v>
      </c>
      <c r="C268" s="787" t="s">
        <v>1072</v>
      </c>
      <c r="D268" s="787" t="s">
        <v>231</v>
      </c>
      <c r="E268" s="787" t="s">
        <v>1105</v>
      </c>
      <c r="F268" s="787" t="s">
        <v>1106</v>
      </c>
      <c r="G268" s="787" t="s">
        <v>1429</v>
      </c>
      <c r="H268" s="787" t="s">
        <v>62</v>
      </c>
      <c r="I268" s="333">
        <v>66.381</v>
      </c>
    </row>
    <row r="269" spans="1:10" ht="12.9" customHeight="1">
      <c r="A269" s="791">
        <f>A268+1</f>
        <v>247</v>
      </c>
      <c r="B269" s="787">
        <v>2</v>
      </c>
      <c r="C269" s="787" t="s">
        <v>1067</v>
      </c>
      <c r="D269" s="787" t="s">
        <v>82</v>
      </c>
      <c r="E269" s="787" t="s">
        <v>1105</v>
      </c>
      <c r="F269" s="787" t="s">
        <v>2235</v>
      </c>
      <c r="G269" s="787" t="s">
        <v>1462</v>
      </c>
      <c r="H269" s="787" t="s">
        <v>62</v>
      </c>
      <c r="I269" s="333">
        <v>37.503999999999998</v>
      </c>
    </row>
    <row r="270" spans="1:10" ht="12.9" customHeight="1">
      <c r="A270" s="791">
        <f t="shared" ref="A270:A276" si="8">A269+1</f>
        <v>248</v>
      </c>
      <c r="B270" s="787">
        <v>3</v>
      </c>
      <c r="C270" s="787" t="s">
        <v>994</v>
      </c>
      <c r="D270" s="787" t="s">
        <v>916</v>
      </c>
      <c r="E270" s="787" t="s">
        <v>607</v>
      </c>
      <c r="F270" s="787" t="s">
        <v>2256</v>
      </c>
      <c r="G270" s="307" t="s">
        <v>3265</v>
      </c>
      <c r="H270" s="787" t="s">
        <v>62</v>
      </c>
      <c r="I270" s="333">
        <v>70.700999999999993</v>
      </c>
    </row>
    <row r="271" spans="1:10" ht="12.9" customHeight="1">
      <c r="A271" s="791">
        <f t="shared" si="8"/>
        <v>249</v>
      </c>
      <c r="B271" s="787">
        <v>4</v>
      </c>
      <c r="C271" s="787" t="s">
        <v>286</v>
      </c>
      <c r="D271" s="787" t="s">
        <v>912</v>
      </c>
      <c r="E271" s="787" t="s">
        <v>2233</v>
      </c>
      <c r="F271" s="787" t="s">
        <v>2260</v>
      </c>
      <c r="G271" s="787" t="s">
        <v>2234</v>
      </c>
      <c r="H271" s="787" t="s">
        <v>62</v>
      </c>
      <c r="I271" s="333">
        <v>69.228999999999999</v>
      </c>
    </row>
    <row r="272" spans="1:10" ht="12.9" customHeight="1">
      <c r="A272" s="791">
        <f t="shared" si="8"/>
        <v>250</v>
      </c>
      <c r="B272" s="787">
        <v>5</v>
      </c>
      <c r="C272" s="787" t="s">
        <v>919</v>
      </c>
      <c r="D272" s="787" t="s">
        <v>64</v>
      </c>
      <c r="E272" s="787" t="s">
        <v>2252</v>
      </c>
      <c r="F272" s="787" t="s">
        <v>2261</v>
      </c>
      <c r="G272" s="869" t="s">
        <v>1430</v>
      </c>
      <c r="H272" s="787" t="s">
        <v>62</v>
      </c>
      <c r="I272" s="333">
        <v>38.847000000000001</v>
      </c>
    </row>
    <row r="273" spans="1:11" ht="12.9" customHeight="1">
      <c r="A273" s="791">
        <f t="shared" si="8"/>
        <v>251</v>
      </c>
      <c r="B273" s="787">
        <v>6</v>
      </c>
      <c r="C273" s="787" t="s">
        <v>329</v>
      </c>
      <c r="D273" s="787" t="s">
        <v>380</v>
      </c>
      <c r="E273" s="787" t="s">
        <v>2237</v>
      </c>
      <c r="F273" s="787" t="s">
        <v>2266</v>
      </c>
      <c r="G273" s="787" t="s">
        <v>1462</v>
      </c>
      <c r="H273" s="787" t="s">
        <v>62</v>
      </c>
      <c r="I273" s="333">
        <v>69.228999999999999</v>
      </c>
    </row>
    <row r="274" spans="1:11" ht="12.9" customHeight="1">
      <c r="A274" s="791">
        <f t="shared" si="8"/>
        <v>252</v>
      </c>
      <c r="B274" s="787">
        <v>7</v>
      </c>
      <c r="C274" s="787" t="s">
        <v>1066</v>
      </c>
      <c r="D274" s="787" t="s">
        <v>64</v>
      </c>
      <c r="E274" s="787" t="s">
        <v>2264</v>
      </c>
      <c r="F274" s="787" t="s">
        <v>2272</v>
      </c>
      <c r="G274" s="869" t="s">
        <v>1430</v>
      </c>
      <c r="H274" s="787" t="s">
        <v>62</v>
      </c>
      <c r="I274" s="333">
        <v>38.847000000000001</v>
      </c>
    </row>
    <row r="275" spans="1:11" ht="12.9" customHeight="1">
      <c r="A275" s="791">
        <f t="shared" si="8"/>
        <v>253</v>
      </c>
      <c r="B275" s="787">
        <v>8</v>
      </c>
      <c r="C275" s="787" t="s">
        <v>954</v>
      </c>
      <c r="D275" s="787" t="s">
        <v>264</v>
      </c>
      <c r="E275" s="787" t="s">
        <v>2260</v>
      </c>
      <c r="F275" s="787" t="s">
        <v>2278</v>
      </c>
      <c r="G275" s="307" t="s">
        <v>3265</v>
      </c>
      <c r="H275" s="787" t="s">
        <v>62</v>
      </c>
      <c r="I275" s="333">
        <v>57.597000000000001</v>
      </c>
      <c r="K275" s="333" t="s">
        <v>3059</v>
      </c>
    </row>
    <row r="276" spans="1:11" ht="12.9" customHeight="1">
      <c r="A276" s="791">
        <f t="shared" si="8"/>
        <v>254</v>
      </c>
      <c r="B276" s="787">
        <v>9</v>
      </c>
      <c r="C276" s="787" t="s">
        <v>1026</v>
      </c>
      <c r="D276" s="787" t="s">
        <v>912</v>
      </c>
      <c r="E276" s="792" t="s">
        <v>2264</v>
      </c>
      <c r="F276" s="787" t="s">
        <v>2278</v>
      </c>
      <c r="G276" s="787" t="s">
        <v>1429</v>
      </c>
      <c r="H276" s="787" t="s">
        <v>62</v>
      </c>
      <c r="I276" s="333">
        <v>69.228999999999999</v>
      </c>
      <c r="K276" s="333" t="s">
        <v>3059</v>
      </c>
    </row>
    <row r="277" spans="1:11" ht="12.9" customHeight="1">
      <c r="A277" s="787"/>
      <c r="B277" s="799" t="s">
        <v>2279</v>
      </c>
      <c r="C277" s="787"/>
      <c r="D277" s="787"/>
      <c r="E277" s="792"/>
      <c r="F277" s="787"/>
      <c r="G277" s="787"/>
      <c r="H277" s="787"/>
      <c r="J277" s="333">
        <f>SUM(I268:I276)</f>
        <v>517.56399999999996</v>
      </c>
    </row>
    <row r="278" spans="1:11" ht="12.9" customHeight="1">
      <c r="A278" s="791">
        <f>A276+1</f>
        <v>255</v>
      </c>
      <c r="B278" s="787">
        <v>1</v>
      </c>
      <c r="C278" s="787" t="s">
        <v>163</v>
      </c>
      <c r="D278" s="787" t="s">
        <v>486</v>
      </c>
      <c r="E278" s="792" t="s">
        <v>2261</v>
      </c>
      <c r="F278" s="787" t="s">
        <v>2286</v>
      </c>
      <c r="G278" s="787" t="s">
        <v>2234</v>
      </c>
      <c r="H278" s="787" t="s">
        <v>62</v>
      </c>
      <c r="I278" s="333">
        <v>67.873000000000005</v>
      </c>
    </row>
    <row r="279" spans="1:11" ht="12.9" customHeight="1">
      <c r="A279" s="791">
        <f>A278+1</f>
        <v>256</v>
      </c>
      <c r="B279" s="787">
        <v>2</v>
      </c>
      <c r="C279" s="787" t="s">
        <v>1086</v>
      </c>
      <c r="D279" s="787" t="s">
        <v>309</v>
      </c>
      <c r="E279" s="792" t="s">
        <v>2276</v>
      </c>
      <c r="F279" s="787" t="s">
        <v>2290</v>
      </c>
      <c r="G279" s="869" t="s">
        <v>1430</v>
      </c>
      <c r="H279" s="787" t="s">
        <v>62</v>
      </c>
      <c r="I279" s="333">
        <v>66.381</v>
      </c>
    </row>
    <row r="280" spans="1:11" ht="12.9" customHeight="1">
      <c r="A280" s="791">
        <f t="shared" ref="A280:A290" si="9">A279+1</f>
        <v>257</v>
      </c>
      <c r="B280" s="787">
        <v>3</v>
      </c>
      <c r="C280" s="787" t="s">
        <v>1032</v>
      </c>
      <c r="D280" s="787" t="s">
        <v>486</v>
      </c>
      <c r="E280" s="792" t="s">
        <v>2281</v>
      </c>
      <c r="F280" s="787" t="s">
        <v>2293</v>
      </c>
      <c r="G280" s="787" t="s">
        <v>1429</v>
      </c>
      <c r="H280" s="787" t="s">
        <v>62</v>
      </c>
      <c r="I280" s="333">
        <v>67.873000000000005</v>
      </c>
    </row>
    <row r="281" spans="1:11" ht="12.9" customHeight="1">
      <c r="A281" s="791">
        <f t="shared" si="9"/>
        <v>258</v>
      </c>
      <c r="B281" s="787">
        <v>4</v>
      </c>
      <c r="C281" s="787" t="s">
        <v>928</v>
      </c>
      <c r="D281" s="787" t="s">
        <v>82</v>
      </c>
      <c r="E281" s="792" t="s">
        <v>2296</v>
      </c>
      <c r="F281" s="787" t="s">
        <v>2301</v>
      </c>
      <c r="G281" s="787" t="s">
        <v>1429</v>
      </c>
      <c r="H281" s="787" t="s">
        <v>62</v>
      </c>
      <c r="I281" s="333">
        <v>37.503999999999998</v>
      </c>
    </row>
    <row r="282" spans="1:11" ht="12.9" customHeight="1">
      <c r="A282" s="791">
        <f t="shared" si="9"/>
        <v>259</v>
      </c>
      <c r="B282" s="787">
        <v>5</v>
      </c>
      <c r="C282" s="787" t="s">
        <v>1088</v>
      </c>
      <c r="D282" s="787" t="s">
        <v>82</v>
      </c>
      <c r="E282" s="792" t="s">
        <v>2296</v>
      </c>
      <c r="F282" s="787" t="s">
        <v>2303</v>
      </c>
      <c r="G282" s="869" t="s">
        <v>1430</v>
      </c>
      <c r="H282" s="787" t="s">
        <v>62</v>
      </c>
      <c r="I282" s="333">
        <v>37.503999999999998</v>
      </c>
    </row>
    <row r="283" spans="1:11" ht="12.9" customHeight="1">
      <c r="A283" s="791">
        <f t="shared" si="9"/>
        <v>260</v>
      </c>
      <c r="B283" s="787">
        <v>6</v>
      </c>
      <c r="C283" s="787" t="s">
        <v>1098</v>
      </c>
      <c r="D283" s="787" t="s">
        <v>82</v>
      </c>
      <c r="E283" s="792" t="s">
        <v>2305</v>
      </c>
      <c r="F283" s="787" t="s">
        <v>2308</v>
      </c>
      <c r="G283" s="787" t="s">
        <v>1429</v>
      </c>
      <c r="H283" s="787" t="s">
        <v>62</v>
      </c>
      <c r="I283" s="333">
        <v>37.503999999999998</v>
      </c>
    </row>
    <row r="284" spans="1:11" ht="12.9" customHeight="1">
      <c r="A284" s="791">
        <f t="shared" si="9"/>
        <v>261</v>
      </c>
      <c r="B284" s="787">
        <v>7</v>
      </c>
      <c r="C284" s="787" t="s">
        <v>927</v>
      </c>
      <c r="D284" s="787" t="s">
        <v>270</v>
      </c>
      <c r="E284" s="792" t="s">
        <v>2305</v>
      </c>
      <c r="F284" s="787" t="s">
        <v>2314</v>
      </c>
      <c r="G284" s="869" t="s">
        <v>1430</v>
      </c>
      <c r="H284" s="787" t="s">
        <v>62</v>
      </c>
      <c r="I284" s="333">
        <v>47.183999999999997</v>
      </c>
    </row>
    <row r="285" spans="1:11" ht="12.9" customHeight="1">
      <c r="A285" s="791">
        <f t="shared" si="9"/>
        <v>262</v>
      </c>
      <c r="B285" s="787">
        <v>8</v>
      </c>
      <c r="C285" s="787" t="s">
        <v>924</v>
      </c>
      <c r="D285" s="787" t="s">
        <v>82</v>
      </c>
      <c r="E285" s="792" t="s">
        <v>2310</v>
      </c>
      <c r="F285" s="787" t="s">
        <v>2315</v>
      </c>
      <c r="G285" s="787" t="s">
        <v>1429</v>
      </c>
      <c r="H285" s="787" t="s">
        <v>62</v>
      </c>
      <c r="I285" s="333">
        <v>37.503999999999998</v>
      </c>
    </row>
    <row r="286" spans="1:11" ht="12.9" customHeight="1">
      <c r="A286" s="791">
        <f t="shared" si="9"/>
        <v>263</v>
      </c>
      <c r="B286" s="787">
        <v>9</v>
      </c>
      <c r="C286" s="787" t="s">
        <v>1096</v>
      </c>
      <c r="D286" s="787" t="s">
        <v>82</v>
      </c>
      <c r="E286" s="792" t="s">
        <v>2317</v>
      </c>
      <c r="F286" s="787" t="s">
        <v>2322</v>
      </c>
      <c r="G286" s="787" t="s">
        <v>1429</v>
      </c>
      <c r="H286" s="787" t="s">
        <v>62</v>
      </c>
      <c r="I286" s="333">
        <v>37.503999999999998</v>
      </c>
      <c r="J286" s="333">
        <f>SUM(I278:I286)</f>
        <v>436.83100000000002</v>
      </c>
    </row>
    <row r="287" spans="1:11" ht="12.9" customHeight="1">
      <c r="A287" s="791">
        <f t="shared" si="9"/>
        <v>264</v>
      </c>
      <c r="B287" s="787">
        <v>10</v>
      </c>
      <c r="C287" s="787" t="s">
        <v>915</v>
      </c>
      <c r="D287" s="787" t="s">
        <v>916</v>
      </c>
      <c r="E287" s="792" t="s">
        <v>2315</v>
      </c>
      <c r="F287" s="787" t="s">
        <v>2329</v>
      </c>
      <c r="G287" s="869" t="s">
        <v>1430</v>
      </c>
      <c r="H287" s="787" t="s">
        <v>62</v>
      </c>
      <c r="I287" s="333">
        <v>70.700999999999993</v>
      </c>
    </row>
    <row r="288" spans="1:11" ht="12.9" customHeight="1">
      <c r="A288" s="791">
        <f t="shared" si="9"/>
        <v>265</v>
      </c>
      <c r="B288" s="787">
        <v>11</v>
      </c>
      <c r="C288" s="787" t="s">
        <v>1094</v>
      </c>
      <c r="D288" s="787" t="s">
        <v>82</v>
      </c>
      <c r="E288" s="792" t="s">
        <v>2325</v>
      </c>
      <c r="F288" s="787" t="s">
        <v>2331</v>
      </c>
      <c r="G288" s="787" t="s">
        <v>1429</v>
      </c>
      <c r="H288" s="787" t="s">
        <v>62</v>
      </c>
      <c r="I288" s="333">
        <v>37.503999999999998</v>
      </c>
    </row>
    <row r="289" spans="1:13" ht="12.9" customHeight="1">
      <c r="A289" s="791">
        <f t="shared" si="9"/>
        <v>266</v>
      </c>
      <c r="B289" s="787">
        <v>12</v>
      </c>
      <c r="C289" s="867" t="s">
        <v>2364</v>
      </c>
      <c r="D289" s="867" t="str">
        <f>+VLOOKUP(C289,'[2]TB-401 Fdn'!$C$7:$D$528,2,FALSE)</f>
        <v>DA+0</v>
      </c>
      <c r="E289" s="868">
        <v>45717</v>
      </c>
      <c r="F289" s="868">
        <v>45725</v>
      </c>
      <c r="G289" s="869" t="s">
        <v>2489</v>
      </c>
      <c r="H289" s="787" t="s">
        <v>62</v>
      </c>
      <c r="I289" s="333">
        <v>37.503999999999998</v>
      </c>
    </row>
    <row r="290" spans="1:13" ht="12.9" customHeight="1">
      <c r="A290" s="791">
        <f t="shared" si="9"/>
        <v>267</v>
      </c>
      <c r="B290" s="787">
        <v>13</v>
      </c>
      <c r="C290" s="800" t="s">
        <v>2365</v>
      </c>
      <c r="D290" s="867" t="str">
        <f>+VLOOKUP(C290,'[2]TB-401 Fdn'!$C$7:$D$528,2,FALSE)</f>
        <v>DA+6</v>
      </c>
      <c r="E290" s="868">
        <v>45726</v>
      </c>
      <c r="F290" s="868">
        <v>45743</v>
      </c>
      <c r="G290" s="869" t="s">
        <v>2489</v>
      </c>
      <c r="H290" s="787" t="s">
        <v>62</v>
      </c>
      <c r="I290" s="333">
        <v>45.412999999999997</v>
      </c>
    </row>
    <row r="291" spans="1:13" ht="12.9" customHeight="1">
      <c r="A291" s="787"/>
      <c r="B291" s="799" t="s">
        <v>2336</v>
      </c>
      <c r="C291" s="787"/>
      <c r="D291" s="787"/>
      <c r="E291" s="792"/>
      <c r="F291" s="787"/>
      <c r="G291" s="787"/>
      <c r="H291" s="787"/>
      <c r="J291" s="333">
        <f>SUM(I278:I290)</f>
        <v>627.95300000000009</v>
      </c>
    </row>
    <row r="292" spans="1:13" ht="12.9" customHeight="1">
      <c r="A292" s="791">
        <v>268</v>
      </c>
      <c r="B292" s="307">
        <v>1</v>
      </c>
      <c r="C292" s="305" t="s">
        <v>2350</v>
      </c>
      <c r="D292" s="307" t="s">
        <v>64</v>
      </c>
      <c r="E292" s="306" t="s">
        <v>2349</v>
      </c>
      <c r="F292" s="307" t="s">
        <v>2520</v>
      </c>
      <c r="G292" s="307" t="s">
        <v>1429</v>
      </c>
      <c r="H292" s="305" t="s">
        <v>62</v>
      </c>
      <c r="I292" s="333">
        <v>38.847000000000001</v>
      </c>
    </row>
    <row r="293" spans="1:13" ht="12">
      <c r="A293" s="791">
        <v>269</v>
      </c>
      <c r="B293" s="307">
        <v>2</v>
      </c>
      <c r="C293" s="305" t="s">
        <v>1012</v>
      </c>
      <c r="D293" s="307" t="s">
        <v>82</v>
      </c>
      <c r="E293" s="306" t="s">
        <v>2522</v>
      </c>
      <c r="F293" s="307" t="s">
        <v>2663</v>
      </c>
      <c r="G293" s="307" t="s">
        <v>1429</v>
      </c>
      <c r="H293" s="305" t="s">
        <v>62</v>
      </c>
      <c r="I293" s="333">
        <v>37.503999999999998</v>
      </c>
    </row>
    <row r="294" spans="1:13" ht="12.9" customHeight="1">
      <c r="A294" s="791">
        <v>270</v>
      </c>
      <c r="B294" s="307">
        <v>3</v>
      </c>
      <c r="C294" s="305" t="s">
        <v>213</v>
      </c>
      <c r="D294" s="307" t="s">
        <v>64</v>
      </c>
      <c r="E294" s="306" t="s">
        <v>2520</v>
      </c>
      <c r="F294" s="307" t="s">
        <v>2666</v>
      </c>
      <c r="G294" s="307" t="s">
        <v>1461</v>
      </c>
      <c r="H294" s="305" t="s">
        <v>62</v>
      </c>
      <c r="I294" s="333">
        <v>38.847000000000001</v>
      </c>
    </row>
    <row r="295" spans="1:13" ht="12.9" customHeight="1">
      <c r="A295" s="791">
        <v>271</v>
      </c>
      <c r="B295" s="307">
        <v>4</v>
      </c>
      <c r="C295" s="305" t="s">
        <v>103</v>
      </c>
      <c r="D295" s="307" t="s">
        <v>64</v>
      </c>
      <c r="E295" s="306" t="s">
        <v>2666</v>
      </c>
      <c r="F295" s="307" t="s">
        <v>2888</v>
      </c>
      <c r="G295" s="307" t="s">
        <v>1461</v>
      </c>
      <c r="H295" s="305" t="s">
        <v>62</v>
      </c>
      <c r="I295" s="333">
        <v>38.847000000000001</v>
      </c>
    </row>
    <row r="296" spans="1:13" ht="12.9" customHeight="1">
      <c r="A296" s="791">
        <v>272</v>
      </c>
      <c r="B296" s="307">
        <v>5</v>
      </c>
      <c r="C296" s="305" t="s">
        <v>1010</v>
      </c>
      <c r="D296" s="307" t="s">
        <v>64</v>
      </c>
      <c r="E296" s="306" t="s">
        <v>2666</v>
      </c>
      <c r="F296" s="307" t="s">
        <v>2888</v>
      </c>
      <c r="G296" s="307" t="s">
        <v>1429</v>
      </c>
      <c r="H296" s="305" t="s">
        <v>62</v>
      </c>
      <c r="I296" s="333">
        <v>38.847000000000001</v>
      </c>
    </row>
    <row r="297" spans="1:13" ht="12.9" customHeight="1">
      <c r="A297" s="791">
        <v>273</v>
      </c>
      <c r="B297" s="307">
        <v>6</v>
      </c>
      <c r="C297" s="305" t="s">
        <v>173</v>
      </c>
      <c r="D297" s="307" t="s">
        <v>54</v>
      </c>
      <c r="E297" s="306" t="s">
        <v>2666</v>
      </c>
      <c r="F297" s="307" t="s">
        <v>2889</v>
      </c>
      <c r="G297" s="869" t="s">
        <v>1430</v>
      </c>
      <c r="H297" s="305" t="s">
        <v>62</v>
      </c>
      <c r="I297" s="333">
        <v>45.412999999999997</v>
      </c>
    </row>
    <row r="298" spans="1:13" ht="12.9" customHeight="1">
      <c r="A298" s="791">
        <v>274</v>
      </c>
      <c r="B298" s="307">
        <v>7</v>
      </c>
      <c r="C298" s="305" t="s">
        <v>186</v>
      </c>
      <c r="D298" s="307" t="s">
        <v>82</v>
      </c>
      <c r="E298" s="306" t="s">
        <v>2889</v>
      </c>
      <c r="F298" s="307" t="s">
        <v>2900</v>
      </c>
      <c r="G298" s="869" t="s">
        <v>1430</v>
      </c>
      <c r="H298" s="305" t="s">
        <v>62</v>
      </c>
      <c r="I298" s="333">
        <v>37.503999999999998</v>
      </c>
    </row>
    <row r="299" spans="1:13" ht="12.9" customHeight="1">
      <c r="A299" s="791">
        <v>275</v>
      </c>
      <c r="B299" s="307">
        <v>8</v>
      </c>
      <c r="C299" s="305" t="s">
        <v>204</v>
      </c>
      <c r="D299" s="307" t="s">
        <v>82</v>
      </c>
      <c r="E299" s="307" t="s">
        <v>2889</v>
      </c>
      <c r="F299" s="307" t="s">
        <v>2902</v>
      </c>
      <c r="G299" s="307" t="s">
        <v>1461</v>
      </c>
      <c r="H299" s="305" t="s">
        <v>62</v>
      </c>
      <c r="I299" s="333">
        <v>37.503999999999998</v>
      </c>
    </row>
    <row r="300" spans="1:13" ht="12.9" customHeight="1">
      <c r="A300" s="791">
        <v>276</v>
      </c>
      <c r="B300" s="307">
        <v>9</v>
      </c>
      <c r="C300" s="305" t="s">
        <v>1006</v>
      </c>
      <c r="D300" s="307" t="s">
        <v>270</v>
      </c>
      <c r="E300" s="307" t="s">
        <v>2889</v>
      </c>
      <c r="F300" s="307" t="s">
        <v>2902</v>
      </c>
      <c r="G300" s="307" t="s">
        <v>1429</v>
      </c>
      <c r="H300" s="305" t="s">
        <v>62</v>
      </c>
      <c r="I300" s="333">
        <v>47.183999999999997</v>
      </c>
    </row>
    <row r="301" spans="1:13" ht="12.9" customHeight="1">
      <c r="A301" s="791">
        <v>277</v>
      </c>
      <c r="B301" s="307">
        <v>10</v>
      </c>
      <c r="C301" s="305" t="s">
        <v>194</v>
      </c>
      <c r="D301" s="307" t="s">
        <v>64</v>
      </c>
      <c r="E301" s="307" t="s">
        <v>2902</v>
      </c>
      <c r="F301" s="307" t="s">
        <v>2911</v>
      </c>
      <c r="G301" s="869" t="s">
        <v>1430</v>
      </c>
      <c r="H301" s="305" t="s">
        <v>62</v>
      </c>
      <c r="I301" s="333">
        <v>38.847000000000001</v>
      </c>
    </row>
    <row r="302" spans="1:13" ht="12.9" customHeight="1">
      <c r="A302" s="791">
        <v>278</v>
      </c>
      <c r="B302" s="307">
        <v>11</v>
      </c>
      <c r="C302" s="305" t="s">
        <v>1004</v>
      </c>
      <c r="D302" s="28" t="s">
        <v>82</v>
      </c>
      <c r="E302" s="307" t="s">
        <v>2902</v>
      </c>
      <c r="F302" s="307" t="s">
        <v>2911</v>
      </c>
      <c r="G302" s="307" t="s">
        <v>1429</v>
      </c>
      <c r="H302" s="305" t="s">
        <v>62</v>
      </c>
      <c r="I302" s="333">
        <v>37.503999999999998</v>
      </c>
      <c r="M302" s="333">
        <f>17+15+27</f>
        <v>59</v>
      </c>
    </row>
    <row r="303" spans="1:13" ht="12.9" customHeight="1">
      <c r="A303" s="791"/>
      <c r="B303" s="327" t="s">
        <v>2912</v>
      </c>
      <c r="C303" s="307"/>
      <c r="D303" s="307"/>
      <c r="E303" s="307"/>
      <c r="F303" s="307"/>
      <c r="G303" s="307"/>
      <c r="H303" s="307"/>
      <c r="J303" s="333">
        <f>SUM(I292:I302)</f>
        <v>436.84800000000007</v>
      </c>
    </row>
    <row r="304" spans="1:13" ht="12.9" customHeight="1">
      <c r="A304" s="791">
        <v>279</v>
      </c>
      <c r="B304" s="307">
        <v>1</v>
      </c>
      <c r="C304" s="305" t="s">
        <v>578</v>
      </c>
      <c r="D304" s="307" t="s">
        <v>54</v>
      </c>
      <c r="E304" s="306" t="s">
        <v>2911</v>
      </c>
      <c r="F304" s="307" t="s">
        <v>2923</v>
      </c>
      <c r="G304" s="307" t="s">
        <v>3242</v>
      </c>
      <c r="H304" s="305" t="s">
        <v>62</v>
      </c>
      <c r="I304" s="333">
        <v>45.412999999999997</v>
      </c>
      <c r="J304" s="333" t="s">
        <v>92</v>
      </c>
    </row>
    <row r="305" spans="1:15" ht="12.9" customHeight="1">
      <c r="A305" s="791">
        <v>280</v>
      </c>
      <c r="B305" s="307">
        <v>2</v>
      </c>
      <c r="C305" s="305" t="s">
        <v>938</v>
      </c>
      <c r="D305" s="307" t="s">
        <v>64</v>
      </c>
      <c r="E305" s="306" t="s">
        <v>2911</v>
      </c>
      <c r="F305" s="307" t="s">
        <v>2923</v>
      </c>
      <c r="G305" s="307" t="s">
        <v>3243</v>
      </c>
      <c r="H305" s="305" t="s">
        <v>62</v>
      </c>
      <c r="I305" s="333">
        <v>38.847000000000001</v>
      </c>
      <c r="J305" s="333" t="s">
        <v>323</v>
      </c>
    </row>
    <row r="306" spans="1:15" ht="12.9" customHeight="1">
      <c r="A306" s="791">
        <v>281</v>
      </c>
      <c r="B306" s="307">
        <v>3</v>
      </c>
      <c r="C306" s="305" t="s">
        <v>275</v>
      </c>
      <c r="D306" s="307" t="s">
        <v>1379</v>
      </c>
      <c r="E306" s="306" t="s">
        <v>2911</v>
      </c>
      <c r="F306" s="307" t="s">
        <v>2955</v>
      </c>
      <c r="G306" s="869" t="s">
        <v>1430</v>
      </c>
      <c r="H306" s="305" t="s">
        <v>62</v>
      </c>
      <c r="I306" s="333">
        <v>66.381</v>
      </c>
      <c r="J306" s="333" t="s">
        <v>816</v>
      </c>
      <c r="K306" s="333" t="s">
        <v>2920</v>
      </c>
    </row>
    <row r="307" spans="1:15" ht="12.9" customHeight="1">
      <c r="A307" s="791">
        <v>282</v>
      </c>
      <c r="B307" s="307">
        <v>4</v>
      </c>
      <c r="C307" s="305" t="s">
        <v>1089</v>
      </c>
      <c r="D307" s="307" t="s">
        <v>82</v>
      </c>
      <c r="E307" s="306" t="s">
        <v>2939</v>
      </c>
      <c r="F307" s="307" t="s">
        <v>2964</v>
      </c>
      <c r="G307" s="307" t="s">
        <v>3243</v>
      </c>
      <c r="H307" s="305" t="s">
        <v>62</v>
      </c>
      <c r="I307" s="333">
        <v>37.503999999999998</v>
      </c>
      <c r="J307" s="333" t="s">
        <v>2950</v>
      </c>
      <c r="M307" s="1053"/>
    </row>
    <row r="308" spans="1:15" ht="12.9" customHeight="1">
      <c r="A308" s="791">
        <v>283</v>
      </c>
      <c r="B308" s="307">
        <v>5</v>
      </c>
      <c r="C308" s="305" t="s">
        <v>1029</v>
      </c>
      <c r="D308" s="307" t="s">
        <v>54</v>
      </c>
      <c r="E308" s="306" t="s">
        <v>2909</v>
      </c>
      <c r="F308" s="307" t="s">
        <v>2970</v>
      </c>
      <c r="G308" s="307" t="s">
        <v>3265</v>
      </c>
      <c r="H308" s="305" t="s">
        <v>62</v>
      </c>
      <c r="I308" s="333">
        <v>45.412999999999997</v>
      </c>
      <c r="J308" s="333" t="s">
        <v>2918</v>
      </c>
      <c r="L308" s="333">
        <v>26</v>
      </c>
    </row>
    <row r="309" spans="1:15" ht="12.9" customHeight="1">
      <c r="A309" s="791">
        <v>284</v>
      </c>
      <c r="B309" s="307">
        <v>6</v>
      </c>
      <c r="C309" s="305" t="s">
        <v>2099</v>
      </c>
      <c r="D309" s="307" t="s">
        <v>82</v>
      </c>
      <c r="E309" s="306" t="s">
        <v>2908</v>
      </c>
      <c r="F309" s="307" t="s">
        <v>2975</v>
      </c>
      <c r="G309" s="307" t="s">
        <v>2892</v>
      </c>
      <c r="H309" s="305" t="s">
        <v>62</v>
      </c>
      <c r="I309" s="333">
        <v>37.503999999999998</v>
      </c>
      <c r="J309" s="333" t="s">
        <v>2917</v>
      </c>
      <c r="L309" s="333">
        <v>26</v>
      </c>
    </row>
    <row r="310" spans="1:15" ht="12.9" customHeight="1">
      <c r="A310" s="791">
        <v>285</v>
      </c>
      <c r="B310" s="307">
        <v>7</v>
      </c>
      <c r="C310" s="305" t="s">
        <v>939</v>
      </c>
      <c r="D310" s="307" t="s">
        <v>82</v>
      </c>
      <c r="E310" s="306" t="s">
        <v>2963</v>
      </c>
      <c r="F310" s="307" t="s">
        <v>2977</v>
      </c>
      <c r="G310" s="307" t="s">
        <v>3243</v>
      </c>
      <c r="H310" s="305" t="s">
        <v>62</v>
      </c>
      <c r="I310" s="333">
        <v>37.503999999999998</v>
      </c>
      <c r="J310" s="333" t="s">
        <v>2950</v>
      </c>
      <c r="L310" s="333">
        <v>38</v>
      </c>
    </row>
    <row r="311" spans="1:15" ht="12.9" customHeight="1">
      <c r="A311" s="791">
        <v>286</v>
      </c>
      <c r="B311" s="307">
        <v>8</v>
      </c>
      <c r="C311" s="305" t="s">
        <v>230</v>
      </c>
      <c r="D311" s="307" t="s">
        <v>330</v>
      </c>
      <c r="E311" s="306" t="s">
        <v>2963</v>
      </c>
      <c r="F311" s="307" t="s">
        <v>2981</v>
      </c>
      <c r="G311" s="869" t="s">
        <v>1430</v>
      </c>
      <c r="H311" s="305" t="s">
        <v>62</v>
      </c>
      <c r="I311" s="333">
        <v>86.129000000000005</v>
      </c>
      <c r="J311" s="333" t="s">
        <v>816</v>
      </c>
      <c r="K311" s="333" t="s">
        <v>2920</v>
      </c>
      <c r="L311" s="333">
        <v>36</v>
      </c>
    </row>
    <row r="312" spans="1:15" ht="12.9" customHeight="1">
      <c r="A312" s="791">
        <v>287</v>
      </c>
      <c r="B312" s="307">
        <v>9</v>
      </c>
      <c r="C312" s="305" t="s">
        <v>555</v>
      </c>
      <c r="D312" s="307" t="s">
        <v>1707</v>
      </c>
      <c r="E312" s="306" t="s">
        <v>2939</v>
      </c>
      <c r="F312" s="307" t="s">
        <v>2985</v>
      </c>
      <c r="G312" s="307" t="s">
        <v>3242</v>
      </c>
      <c r="H312" s="305" t="s">
        <v>62</v>
      </c>
      <c r="I312" s="333">
        <v>143.601</v>
      </c>
      <c r="J312" s="333" t="s">
        <v>92</v>
      </c>
      <c r="K312" s="333" t="s">
        <v>2980</v>
      </c>
      <c r="L312" s="333">
        <v>26</v>
      </c>
      <c r="O312" s="333" t="s">
        <v>2952</v>
      </c>
    </row>
    <row r="313" spans="1:15" ht="12.9" customHeight="1">
      <c r="A313" s="791">
        <v>288</v>
      </c>
      <c r="B313" s="307">
        <v>10</v>
      </c>
      <c r="C313" s="305" t="s">
        <v>176</v>
      </c>
      <c r="D313" s="307" t="s">
        <v>82</v>
      </c>
      <c r="E313" s="306" t="s">
        <v>2963</v>
      </c>
      <c r="F313" s="307" t="s">
        <v>2985</v>
      </c>
      <c r="G313" s="307" t="s">
        <v>3244</v>
      </c>
      <c r="H313" s="305" t="s">
        <v>62</v>
      </c>
      <c r="I313" s="333">
        <v>37.503999999999998</v>
      </c>
      <c r="J313" s="333" t="s">
        <v>2960</v>
      </c>
      <c r="L313" s="333">
        <v>38</v>
      </c>
    </row>
    <row r="314" spans="1:15" ht="12.9" customHeight="1">
      <c r="A314" s="791">
        <v>289</v>
      </c>
      <c r="B314" s="307">
        <v>11</v>
      </c>
      <c r="C314" s="305" t="s">
        <v>1101</v>
      </c>
      <c r="D314" s="307" t="s">
        <v>916</v>
      </c>
      <c r="E314" s="306" t="s">
        <v>2977</v>
      </c>
      <c r="F314" s="335" t="s">
        <v>2993</v>
      </c>
      <c r="G314" s="307" t="s">
        <v>3243</v>
      </c>
      <c r="H314" s="305" t="s">
        <v>62</v>
      </c>
      <c r="I314" s="333">
        <v>70.700999999999993</v>
      </c>
      <c r="J314" t="s">
        <v>75</v>
      </c>
      <c r="L314" s="333">
        <v>35</v>
      </c>
      <c r="O314" s="333" t="s">
        <v>1085</v>
      </c>
    </row>
    <row r="315" spans="1:15" ht="12.9" customHeight="1">
      <c r="A315" s="791">
        <v>290</v>
      </c>
      <c r="B315" s="307">
        <v>12</v>
      </c>
      <c r="C315" s="305" t="s">
        <v>1015</v>
      </c>
      <c r="D315" s="307" t="s">
        <v>122</v>
      </c>
      <c r="E315" s="306" t="s">
        <v>2970</v>
      </c>
      <c r="F315" s="307" t="s">
        <v>2998</v>
      </c>
      <c r="G315" s="307" t="s">
        <v>3245</v>
      </c>
      <c r="H315" s="305" t="s">
        <v>62</v>
      </c>
      <c r="I315" s="333">
        <v>57.597000000000001</v>
      </c>
      <c r="J315" s="333" t="s">
        <v>2918</v>
      </c>
      <c r="L315" s="333">
        <v>27</v>
      </c>
    </row>
    <row r="316" spans="1:15" ht="12.9" customHeight="1">
      <c r="A316" s="791">
        <v>291</v>
      </c>
      <c r="B316" s="307">
        <v>13</v>
      </c>
      <c r="C316" s="305" t="s">
        <v>211</v>
      </c>
      <c r="D316" s="307" t="s">
        <v>64</v>
      </c>
      <c r="E316" s="306" t="s">
        <v>2975</v>
      </c>
      <c r="F316" s="335" t="s">
        <v>3001</v>
      </c>
      <c r="G316" s="307" t="s">
        <v>3246</v>
      </c>
      <c r="H316" s="305" t="s">
        <v>62</v>
      </c>
      <c r="I316" s="333">
        <v>38.847000000000001</v>
      </c>
      <c r="J316" t="s">
        <v>2994</v>
      </c>
      <c r="L316" s="333">
        <v>25</v>
      </c>
    </row>
    <row r="317" spans="1:15" ht="12.9" customHeight="1">
      <c r="A317" s="791">
        <v>292</v>
      </c>
      <c r="B317" s="307">
        <v>14</v>
      </c>
      <c r="C317" s="305" t="s">
        <v>195</v>
      </c>
      <c r="D317" s="307" t="s">
        <v>82</v>
      </c>
      <c r="E317" s="306" t="s">
        <v>2993</v>
      </c>
      <c r="F317" s="307" t="s">
        <v>3008</v>
      </c>
      <c r="G317" s="307" t="s">
        <v>3244</v>
      </c>
      <c r="H317" s="305" t="s">
        <v>62</v>
      </c>
      <c r="I317" s="333">
        <v>37.503999999999998</v>
      </c>
      <c r="J317" s="333" t="s">
        <v>2960</v>
      </c>
      <c r="L317" s="333">
        <v>33</v>
      </c>
    </row>
    <row r="318" spans="1:15" ht="12.9" customHeight="1">
      <c r="A318" s="791"/>
      <c r="B318" s="327" t="s">
        <v>3011</v>
      </c>
      <c r="C318" s="307"/>
      <c r="D318" s="307"/>
      <c r="E318" s="335"/>
      <c r="F318" s="307"/>
      <c r="G318" s="307"/>
      <c r="H318" s="307"/>
    </row>
    <row r="319" spans="1:15" ht="12.9" customHeight="1">
      <c r="A319" s="791">
        <v>293</v>
      </c>
      <c r="B319" s="307">
        <v>1</v>
      </c>
      <c r="C319" s="305" t="s">
        <v>1113</v>
      </c>
      <c r="D319" s="307" t="s">
        <v>54</v>
      </c>
      <c r="E319" s="306" t="s">
        <v>2993</v>
      </c>
      <c r="F319" s="307" t="s">
        <v>3016</v>
      </c>
      <c r="G319" s="307" t="s">
        <v>3242</v>
      </c>
      <c r="H319" s="305" t="s">
        <v>62</v>
      </c>
      <c r="I319" s="333">
        <v>45.412999999999997</v>
      </c>
      <c r="J319" t="s">
        <v>2952</v>
      </c>
      <c r="L319" s="333">
        <v>22</v>
      </c>
    </row>
    <row r="320" spans="1:15" ht="12.9" customHeight="1">
      <c r="A320" s="791">
        <v>294</v>
      </c>
      <c r="B320" s="307">
        <v>2</v>
      </c>
      <c r="C320" s="305" t="s">
        <v>1250</v>
      </c>
      <c r="D320" s="307" t="s">
        <v>82</v>
      </c>
      <c r="E320" s="306" t="s">
        <v>3005</v>
      </c>
      <c r="F320" s="307" t="s">
        <v>3021</v>
      </c>
      <c r="G320" s="307" t="s">
        <v>3002</v>
      </c>
      <c r="H320" s="305" t="s">
        <v>62</v>
      </c>
      <c r="I320" s="333">
        <v>37.503999999999998</v>
      </c>
      <c r="J320" s="333" t="s">
        <v>3013</v>
      </c>
      <c r="L320" s="333">
        <v>25</v>
      </c>
    </row>
    <row r="321" spans="1:16" ht="12.9" customHeight="1">
      <c r="A321" s="791">
        <v>295</v>
      </c>
      <c r="B321" s="307">
        <v>3</v>
      </c>
      <c r="C321" s="305" t="s">
        <v>2373</v>
      </c>
      <c r="D321" s="307" t="s">
        <v>64</v>
      </c>
      <c r="E321" s="306" t="s">
        <v>2914</v>
      </c>
      <c r="F321" s="307" t="s">
        <v>3023</v>
      </c>
      <c r="G321" s="307" t="s">
        <v>3056</v>
      </c>
      <c r="H321" s="305" t="s">
        <v>62</v>
      </c>
      <c r="I321" s="333">
        <v>38.847000000000001</v>
      </c>
      <c r="J321" s="333" t="s">
        <v>2919</v>
      </c>
      <c r="K321" s="333" t="s">
        <v>2920</v>
      </c>
      <c r="P321" s="81"/>
    </row>
    <row r="322" spans="1:16" ht="12.9" customHeight="1">
      <c r="A322" s="791">
        <v>296</v>
      </c>
      <c r="B322" s="307">
        <v>4</v>
      </c>
      <c r="C322" s="305" t="s">
        <v>1038</v>
      </c>
      <c r="D322" s="307" t="s">
        <v>54</v>
      </c>
      <c r="E322" s="306" t="s">
        <v>3001</v>
      </c>
      <c r="F322" s="307" t="s">
        <v>3027</v>
      </c>
      <c r="G322" s="307" t="s">
        <v>3245</v>
      </c>
      <c r="H322" s="305" t="s">
        <v>62</v>
      </c>
      <c r="I322" s="333">
        <v>45.412999999999997</v>
      </c>
      <c r="J322" s="333" t="s">
        <v>2918</v>
      </c>
      <c r="L322" s="333">
        <v>30</v>
      </c>
    </row>
    <row r="323" spans="1:16" ht="12.9" customHeight="1">
      <c r="A323" s="791">
        <v>297</v>
      </c>
      <c r="B323" s="307">
        <v>5</v>
      </c>
      <c r="C323" s="305" t="s">
        <v>121</v>
      </c>
      <c r="D323" s="307" t="s">
        <v>122</v>
      </c>
      <c r="E323" s="306" t="s">
        <v>3004</v>
      </c>
      <c r="F323" s="307" t="s">
        <v>3027</v>
      </c>
      <c r="G323" s="307" t="s">
        <v>3266</v>
      </c>
      <c r="H323" s="305" t="s">
        <v>62</v>
      </c>
      <c r="I323" s="333">
        <v>57.597000000000001</v>
      </c>
      <c r="J323" s="333" t="s">
        <v>3026</v>
      </c>
      <c r="L323" s="333">
        <v>27</v>
      </c>
    </row>
    <row r="324" spans="1:16" ht="12.9" customHeight="1">
      <c r="A324" s="791">
        <v>298</v>
      </c>
      <c r="B324" s="307">
        <v>6</v>
      </c>
      <c r="C324" s="305" t="s">
        <v>161</v>
      </c>
      <c r="D324" s="307" t="s">
        <v>64</v>
      </c>
      <c r="E324" s="306" t="s">
        <v>3003</v>
      </c>
      <c r="F324" s="307" t="s">
        <v>3032</v>
      </c>
      <c r="G324" s="307" t="s">
        <v>3246</v>
      </c>
      <c r="H324" s="305" t="s">
        <v>62</v>
      </c>
      <c r="I324" s="333">
        <v>38.847000000000001</v>
      </c>
      <c r="J324" s="333" t="s">
        <v>3025</v>
      </c>
      <c r="L324" s="333">
        <v>24</v>
      </c>
    </row>
    <row r="325" spans="1:16" ht="12">
      <c r="A325" s="791">
        <v>299</v>
      </c>
      <c r="B325" s="307">
        <v>7</v>
      </c>
      <c r="C325" s="305" t="s">
        <v>1003</v>
      </c>
      <c r="D325" s="307" t="s">
        <v>64</v>
      </c>
      <c r="E325" s="306" t="s">
        <v>579</v>
      </c>
      <c r="F325" s="307" t="s">
        <v>3035</v>
      </c>
      <c r="G325" s="307" t="s">
        <v>3244</v>
      </c>
      <c r="H325" s="305" t="s">
        <v>62</v>
      </c>
      <c r="I325" s="333">
        <v>38.847000000000001</v>
      </c>
      <c r="J325" s="333" t="s">
        <v>3017</v>
      </c>
      <c r="L325" s="333">
        <v>33</v>
      </c>
      <c r="P325" s="333" t="s">
        <v>3010</v>
      </c>
    </row>
    <row r="326" spans="1:16" ht="12.9" customHeight="1">
      <c r="A326" s="791">
        <v>300</v>
      </c>
      <c r="B326" s="307">
        <v>8</v>
      </c>
      <c r="C326" s="305" t="s">
        <v>1082</v>
      </c>
      <c r="D326" s="307" t="s">
        <v>82</v>
      </c>
      <c r="E326" s="306" t="s">
        <v>3032</v>
      </c>
      <c r="F326" s="307" t="s">
        <v>3043</v>
      </c>
      <c r="G326" s="307" t="s">
        <v>3242</v>
      </c>
      <c r="H326" s="305" t="s">
        <v>62</v>
      </c>
      <c r="I326" s="333">
        <v>37.503999999999998</v>
      </c>
      <c r="J326" t="s">
        <v>2952</v>
      </c>
      <c r="L326" s="333">
        <v>22</v>
      </c>
    </row>
    <row r="327" spans="1:16" ht="12.9" customHeight="1">
      <c r="A327" s="791">
        <v>301</v>
      </c>
      <c r="B327" s="307">
        <v>9</v>
      </c>
      <c r="C327" s="305" t="s">
        <v>1281</v>
      </c>
      <c r="D327" s="307" t="s">
        <v>1707</v>
      </c>
      <c r="E327" s="306" t="s">
        <v>3000</v>
      </c>
      <c r="F327" s="307" t="s">
        <v>3051</v>
      </c>
      <c r="G327" s="307" t="s">
        <v>3243</v>
      </c>
      <c r="H327" s="305" t="s">
        <v>62</v>
      </c>
      <c r="I327" s="333">
        <v>143.601</v>
      </c>
      <c r="J327" t="s">
        <v>75</v>
      </c>
      <c r="K327" s="333" t="s">
        <v>2920</v>
      </c>
      <c r="L327" s="333">
        <v>36</v>
      </c>
    </row>
    <row r="328" spans="1:16" ht="12.9" customHeight="1">
      <c r="A328" s="791">
        <v>302</v>
      </c>
      <c r="B328" s="307">
        <v>10</v>
      </c>
      <c r="C328" s="305" t="s">
        <v>1014</v>
      </c>
      <c r="D328" s="307" t="s">
        <v>82</v>
      </c>
      <c r="E328" s="306" t="s">
        <v>3032</v>
      </c>
      <c r="F328" s="307" t="s">
        <v>3051</v>
      </c>
      <c r="G328" s="307" t="s">
        <v>3245</v>
      </c>
      <c r="H328" s="305" t="s">
        <v>62</v>
      </c>
      <c r="I328" s="333">
        <v>37.503999999999998</v>
      </c>
      <c r="J328" s="333" t="s">
        <v>3044</v>
      </c>
      <c r="L328" s="486">
        <v>30</v>
      </c>
    </row>
    <row r="329" spans="1:16" ht="12.9" customHeight="1">
      <c r="A329" s="791">
        <v>303</v>
      </c>
      <c r="B329" s="307">
        <v>11</v>
      </c>
      <c r="C329" s="305" t="s">
        <v>158</v>
      </c>
      <c r="D329" s="307" t="s">
        <v>54</v>
      </c>
      <c r="E329" s="306" t="s">
        <v>3030</v>
      </c>
      <c r="F329" s="307" t="s">
        <v>3051</v>
      </c>
      <c r="G329" s="307" t="s">
        <v>3267</v>
      </c>
      <c r="H329" s="305" t="s">
        <v>62</v>
      </c>
      <c r="I329" s="333">
        <v>45.412999999999997</v>
      </c>
      <c r="J329" s="333" t="s">
        <v>3026</v>
      </c>
      <c r="L329" s="486">
        <v>22</v>
      </c>
      <c r="M329" s="333" t="s">
        <v>3057</v>
      </c>
    </row>
    <row r="330" spans="1:16" ht="12.9" customHeight="1">
      <c r="A330" s="791">
        <v>304</v>
      </c>
      <c r="B330" s="307">
        <v>12</v>
      </c>
      <c r="C330" s="305" t="s">
        <v>192</v>
      </c>
      <c r="D330" s="307" t="s">
        <v>82</v>
      </c>
      <c r="E330" s="306" t="s">
        <v>3005</v>
      </c>
      <c r="F330" s="307" t="s">
        <v>3051</v>
      </c>
      <c r="G330" s="307" t="s">
        <v>3247</v>
      </c>
      <c r="H330" s="305" t="s">
        <v>62</v>
      </c>
      <c r="I330" s="333">
        <v>37.503999999999998</v>
      </c>
      <c r="J330" s="333" t="s">
        <v>1377</v>
      </c>
      <c r="L330" s="486">
        <v>21</v>
      </c>
    </row>
    <row r="331" spans="1:16" ht="12.9" customHeight="1">
      <c r="A331" s="791">
        <v>305</v>
      </c>
      <c r="B331" s="307">
        <v>13</v>
      </c>
      <c r="C331" s="305" t="s">
        <v>2372</v>
      </c>
      <c r="D331" s="307" t="s">
        <v>82</v>
      </c>
      <c r="E331" s="306" t="s">
        <v>2978</v>
      </c>
      <c r="F331" s="307" t="s">
        <v>3051</v>
      </c>
      <c r="G331" s="307" t="s">
        <v>3056</v>
      </c>
      <c r="H331" s="305" t="s">
        <v>62</v>
      </c>
      <c r="I331" s="333">
        <v>37.503999999999998</v>
      </c>
      <c r="J331" s="333" t="s">
        <v>2919</v>
      </c>
      <c r="K331" s="333" t="s">
        <v>2973</v>
      </c>
    </row>
    <row r="332" spans="1:16" ht="12.9" customHeight="1">
      <c r="A332" s="791">
        <v>306</v>
      </c>
      <c r="B332" s="307">
        <v>14</v>
      </c>
      <c r="C332" s="305" t="s">
        <v>1074</v>
      </c>
      <c r="D332" s="306" t="s">
        <v>82</v>
      </c>
      <c r="E332" s="306" t="s">
        <v>3053</v>
      </c>
      <c r="F332" s="307" t="s">
        <v>3055</v>
      </c>
      <c r="G332" s="307" t="s">
        <v>3242</v>
      </c>
      <c r="H332" s="305" t="s">
        <v>62</v>
      </c>
      <c r="I332" s="333">
        <v>37.503999999999998</v>
      </c>
      <c r="J332" s="333" t="s">
        <v>3045</v>
      </c>
      <c r="L332" s="333">
        <v>22</v>
      </c>
    </row>
    <row r="333" spans="1:16" ht="12.9" customHeight="1">
      <c r="A333" s="791">
        <v>307</v>
      </c>
      <c r="B333" s="307">
        <v>15</v>
      </c>
      <c r="C333" s="305" t="s">
        <v>1050</v>
      </c>
      <c r="D333" s="306" t="s">
        <v>64</v>
      </c>
      <c r="E333" s="306" t="s">
        <v>3035</v>
      </c>
      <c r="F333" s="307" t="s">
        <v>3055</v>
      </c>
      <c r="G333" s="307" t="s">
        <v>3034</v>
      </c>
      <c r="H333" s="305" t="s">
        <v>62</v>
      </c>
      <c r="I333" s="333">
        <v>38.847000000000001</v>
      </c>
      <c r="J333" s="333" t="s">
        <v>3046</v>
      </c>
      <c r="L333" s="486">
        <v>21</v>
      </c>
    </row>
    <row r="334" spans="1:16" ht="12">
      <c r="A334" s="791">
        <v>308</v>
      </c>
      <c r="B334" s="307">
        <v>16</v>
      </c>
      <c r="C334" s="305" t="s">
        <v>263</v>
      </c>
      <c r="D334" s="306" t="s">
        <v>98</v>
      </c>
      <c r="E334" s="306" t="s">
        <v>3037</v>
      </c>
      <c r="F334" s="307" t="s">
        <v>3072</v>
      </c>
      <c r="G334" s="307" t="s">
        <v>3244</v>
      </c>
      <c r="H334" s="305" t="s">
        <v>62</v>
      </c>
      <c r="I334" s="333">
        <v>60.095999999999997</v>
      </c>
      <c r="J334" s="333" t="s">
        <v>816</v>
      </c>
      <c r="L334" s="486">
        <v>28</v>
      </c>
    </row>
    <row r="335" spans="1:16" ht="12.9" customHeight="1">
      <c r="A335" s="791">
        <v>309</v>
      </c>
      <c r="B335" s="307">
        <v>17</v>
      </c>
      <c r="C335" s="305" t="s">
        <v>2375</v>
      </c>
      <c r="D335" s="306" t="s">
        <v>82</v>
      </c>
      <c r="E335" s="306" t="s">
        <v>3005</v>
      </c>
      <c r="F335" s="307" t="s">
        <v>3072</v>
      </c>
      <c r="G335" s="307" t="s">
        <v>3076</v>
      </c>
      <c r="H335" s="305" t="s">
        <v>62</v>
      </c>
      <c r="I335" s="333">
        <v>37.503999999999998</v>
      </c>
      <c r="J335" s="333" t="s">
        <v>2996</v>
      </c>
      <c r="K335" s="333" t="s">
        <v>2920</v>
      </c>
      <c r="L335" s="333">
        <v>32</v>
      </c>
    </row>
    <row r="336" spans="1:16" ht="12.9" customHeight="1">
      <c r="A336" s="791">
        <v>310</v>
      </c>
      <c r="B336" s="307">
        <v>18</v>
      </c>
      <c r="C336" s="305" t="s">
        <v>199</v>
      </c>
      <c r="D336" s="306" t="s">
        <v>64</v>
      </c>
      <c r="E336" s="306" t="s">
        <v>3037</v>
      </c>
      <c r="F336" s="307" t="s">
        <v>3081</v>
      </c>
      <c r="G336" s="307" t="s">
        <v>3246</v>
      </c>
      <c r="H336" s="305" t="s">
        <v>62</v>
      </c>
      <c r="I336" s="333">
        <v>38.847000000000001</v>
      </c>
      <c r="J336" s="333" t="s">
        <v>2960</v>
      </c>
      <c r="L336" s="333">
        <v>24</v>
      </c>
      <c r="N336" s="333" t="s">
        <v>573</v>
      </c>
    </row>
    <row r="337" spans="1:16" ht="12.9" customHeight="1">
      <c r="A337" s="791">
        <v>311</v>
      </c>
      <c r="B337" s="307">
        <v>19</v>
      </c>
      <c r="C337" s="305" t="s">
        <v>1019</v>
      </c>
      <c r="D337" s="306" t="s">
        <v>82</v>
      </c>
      <c r="E337" s="306" t="s">
        <v>3053</v>
      </c>
      <c r="F337" s="307" t="s">
        <v>3087</v>
      </c>
      <c r="G337" s="307" t="s">
        <v>3245</v>
      </c>
      <c r="H337" s="305" t="s">
        <v>62</v>
      </c>
      <c r="I337" s="333">
        <v>37.503999999999998</v>
      </c>
      <c r="J337" s="333" t="s">
        <v>3044</v>
      </c>
      <c r="L337" s="1072">
        <v>35</v>
      </c>
      <c r="P337" s="333">
        <v>560</v>
      </c>
    </row>
    <row r="338" spans="1:16" ht="12.9" customHeight="1">
      <c r="A338" s="791">
        <v>312</v>
      </c>
      <c r="B338" s="307">
        <v>20</v>
      </c>
      <c r="C338" s="305" t="s">
        <v>2374</v>
      </c>
      <c r="D338" s="306" t="s">
        <v>54</v>
      </c>
      <c r="E338" s="306" t="s">
        <v>2986</v>
      </c>
      <c r="F338" s="307" t="s">
        <v>3097</v>
      </c>
      <c r="G338" s="307" t="s">
        <v>3056</v>
      </c>
      <c r="H338" s="305" t="s">
        <v>62</v>
      </c>
      <c r="I338" s="333">
        <v>45.412999999999997</v>
      </c>
      <c r="J338" s="333" t="s">
        <v>2919</v>
      </c>
      <c r="K338" s="333" t="s">
        <v>2973</v>
      </c>
      <c r="L338" s="1072">
        <v>33</v>
      </c>
      <c r="P338" s="333">
        <f>SUM(P384:P432)</f>
        <v>16818</v>
      </c>
    </row>
    <row r="339" spans="1:16" ht="12.9" customHeight="1">
      <c r="A339" s="791">
        <v>313</v>
      </c>
      <c r="B339" s="307">
        <v>21</v>
      </c>
      <c r="C339" s="305" t="s">
        <v>2068</v>
      </c>
      <c r="D339" s="306" t="s">
        <v>64</v>
      </c>
      <c r="E339" s="306" t="s">
        <v>3055</v>
      </c>
      <c r="F339" s="307" t="s">
        <v>3097</v>
      </c>
      <c r="G339" s="307" t="s">
        <v>3042</v>
      </c>
      <c r="H339" s="305" t="s">
        <v>62</v>
      </c>
      <c r="I339" s="333">
        <v>38.847000000000001</v>
      </c>
      <c r="J339" s="333" t="s">
        <v>3013</v>
      </c>
      <c r="L339" s="1072">
        <v>18</v>
      </c>
    </row>
    <row r="340" spans="1:16" ht="12.9" customHeight="1">
      <c r="A340" s="791">
        <v>314</v>
      </c>
      <c r="B340" s="307">
        <v>22</v>
      </c>
      <c r="C340" s="305" t="s">
        <v>1223</v>
      </c>
      <c r="D340" s="306" t="s">
        <v>64</v>
      </c>
      <c r="E340" s="306" t="s">
        <v>3090</v>
      </c>
      <c r="F340" s="307" t="s">
        <v>3097</v>
      </c>
      <c r="G340" s="307" t="s">
        <v>3080</v>
      </c>
      <c r="H340" s="305" t="s">
        <v>62</v>
      </c>
      <c r="I340" s="333">
        <v>38.847000000000001</v>
      </c>
      <c r="J340" s="333" t="s">
        <v>3098</v>
      </c>
      <c r="L340" s="1072">
        <v>27</v>
      </c>
      <c r="O340" s="333" t="s">
        <v>3099</v>
      </c>
    </row>
    <row r="341" spans="1:16" ht="12">
      <c r="A341" s="791">
        <v>315</v>
      </c>
      <c r="B341" s="307">
        <v>23</v>
      </c>
      <c r="C341" s="305" t="s">
        <v>128</v>
      </c>
      <c r="D341" s="306" t="s">
        <v>82</v>
      </c>
      <c r="E341" s="306" t="s">
        <v>3087</v>
      </c>
      <c r="F341" s="307" t="s">
        <v>3102</v>
      </c>
      <c r="G341" s="307" t="s">
        <v>3244</v>
      </c>
      <c r="H341" s="305" t="s">
        <v>62</v>
      </c>
      <c r="I341" s="333">
        <v>37.503999999999998</v>
      </c>
      <c r="J341" s="333" t="s">
        <v>816</v>
      </c>
      <c r="L341" s="1072">
        <v>38</v>
      </c>
    </row>
    <row r="342" spans="1:16" ht="12">
      <c r="A342" s="791">
        <v>316</v>
      </c>
      <c r="B342" s="307">
        <v>24</v>
      </c>
      <c r="C342" s="305" t="s">
        <v>171</v>
      </c>
      <c r="D342" s="306" t="s">
        <v>82</v>
      </c>
      <c r="E342" s="306" t="s">
        <v>3087</v>
      </c>
      <c r="F342" s="307" t="s">
        <v>3102</v>
      </c>
      <c r="G342" s="307" t="s">
        <v>3267</v>
      </c>
      <c r="H342" s="305" t="s">
        <v>62</v>
      </c>
      <c r="I342" s="333">
        <v>37.503999999999998</v>
      </c>
      <c r="J342" s="333" t="s">
        <v>3026</v>
      </c>
      <c r="L342" s="1072">
        <f>18+7</f>
        <v>25</v>
      </c>
      <c r="O342" s="333" t="s">
        <v>3103</v>
      </c>
    </row>
    <row r="343" spans="1:16" ht="12.9" customHeight="1">
      <c r="A343" s="791">
        <v>317</v>
      </c>
      <c r="B343" s="307">
        <v>25</v>
      </c>
      <c r="C343" s="305" t="s">
        <v>1063</v>
      </c>
      <c r="D343" s="306" t="s">
        <v>82</v>
      </c>
      <c r="E343" s="306" t="s">
        <v>3081</v>
      </c>
      <c r="F343" s="307" t="s">
        <v>3102</v>
      </c>
      <c r="G343" s="307" t="s">
        <v>3034</v>
      </c>
      <c r="H343" s="305" t="s">
        <v>62</v>
      </c>
      <c r="I343" s="333">
        <v>37.503999999999998</v>
      </c>
      <c r="J343" s="333" t="s">
        <v>3046</v>
      </c>
      <c r="L343" s="1072">
        <v>26</v>
      </c>
    </row>
    <row r="344" spans="1:16" ht="12.9" customHeight="1">
      <c r="A344" s="791">
        <v>318</v>
      </c>
      <c r="B344" s="307">
        <v>26</v>
      </c>
      <c r="C344" s="305" t="s">
        <v>1155</v>
      </c>
      <c r="D344" s="307" t="s">
        <v>1707</v>
      </c>
      <c r="E344" s="307" t="s">
        <v>3055</v>
      </c>
      <c r="F344" s="307" t="s">
        <v>3105</v>
      </c>
      <c r="G344" s="307" t="s">
        <v>3242</v>
      </c>
      <c r="H344" s="305" t="s">
        <v>62</v>
      </c>
      <c r="I344" s="333">
        <v>143.601</v>
      </c>
      <c r="J344" s="333" t="s">
        <v>92</v>
      </c>
      <c r="L344" s="1072">
        <v>36</v>
      </c>
    </row>
    <row r="345" spans="1:16" ht="12.9" customHeight="1">
      <c r="A345" s="791">
        <v>319</v>
      </c>
      <c r="B345" s="307">
        <v>27</v>
      </c>
      <c r="C345" s="305" t="s">
        <v>1282</v>
      </c>
      <c r="D345" s="306" t="s">
        <v>1707</v>
      </c>
      <c r="E345" s="306" t="s">
        <v>3054</v>
      </c>
      <c r="F345" s="307" t="s">
        <v>3105</v>
      </c>
      <c r="G345" s="307" t="s">
        <v>3243</v>
      </c>
      <c r="H345" s="305" t="s">
        <v>62</v>
      </c>
      <c r="I345" s="333">
        <v>143.601</v>
      </c>
      <c r="J345" s="1070" t="s">
        <v>3073</v>
      </c>
      <c r="L345" s="1072">
        <v>40</v>
      </c>
    </row>
    <row r="346" spans="1:16" ht="12.9" customHeight="1">
      <c r="A346" s="791">
        <v>320</v>
      </c>
      <c r="B346" s="307">
        <v>28</v>
      </c>
      <c r="C346" s="305" t="s">
        <v>1024</v>
      </c>
      <c r="D346" s="306" t="s">
        <v>82</v>
      </c>
      <c r="E346" s="306" t="s">
        <v>3091</v>
      </c>
      <c r="F346" s="307" t="s">
        <v>3105</v>
      </c>
      <c r="G346" s="307" t="s">
        <v>3245</v>
      </c>
      <c r="H346" s="305" t="s">
        <v>62</v>
      </c>
      <c r="I346" s="333">
        <v>37.503999999999998</v>
      </c>
      <c r="J346" s="333" t="s">
        <v>3046</v>
      </c>
      <c r="L346" s="1072">
        <v>35</v>
      </c>
    </row>
    <row r="347" spans="1:16" ht="12.9" customHeight="1">
      <c r="A347" s="791">
        <v>321</v>
      </c>
      <c r="B347" s="307">
        <v>29</v>
      </c>
      <c r="C347" s="305" t="s">
        <v>923</v>
      </c>
      <c r="D347" s="306" t="s">
        <v>64</v>
      </c>
      <c r="E347" s="306" t="s">
        <v>3037</v>
      </c>
      <c r="F347" s="307" t="s">
        <v>3105</v>
      </c>
      <c r="G347" s="307" t="s">
        <v>3015</v>
      </c>
      <c r="H347" s="305" t="s">
        <v>62</v>
      </c>
      <c r="I347" s="333">
        <v>38.847000000000001</v>
      </c>
      <c r="J347" s="333" t="s">
        <v>2952</v>
      </c>
      <c r="L347" s="1072">
        <v>19</v>
      </c>
    </row>
    <row r="348" spans="1:16" ht="12.9" customHeight="1">
      <c r="A348" s="791">
        <v>322</v>
      </c>
      <c r="B348" s="307">
        <v>30</v>
      </c>
      <c r="C348" s="305" t="s">
        <v>2073</v>
      </c>
      <c r="D348" s="306" t="s">
        <v>54</v>
      </c>
      <c r="E348" s="306" t="s">
        <v>3097</v>
      </c>
      <c r="F348" s="307" t="s">
        <v>3105</v>
      </c>
      <c r="G348" s="307" t="s">
        <v>3253</v>
      </c>
      <c r="H348" s="305" t="s">
        <v>62</v>
      </c>
      <c r="I348" s="333">
        <v>45.412999999999997</v>
      </c>
      <c r="J348" s="333" t="s">
        <v>75</v>
      </c>
      <c r="L348" s="333">
        <v>31</v>
      </c>
    </row>
    <row r="349" spans="1:16" ht="12.9" customHeight="1">
      <c r="A349" s="791">
        <v>323</v>
      </c>
      <c r="B349" s="307">
        <v>31</v>
      </c>
      <c r="C349" s="305" t="s">
        <v>1255</v>
      </c>
      <c r="D349" s="306" t="s">
        <v>64</v>
      </c>
      <c r="E349" s="306" t="s">
        <v>3092</v>
      </c>
      <c r="F349" s="307" t="s">
        <v>3105</v>
      </c>
      <c r="G349" s="307" t="s">
        <v>3254</v>
      </c>
      <c r="H349" s="305" t="s">
        <v>62</v>
      </c>
      <c r="I349" s="333">
        <v>38.847000000000001</v>
      </c>
      <c r="L349" s="333">
        <v>31</v>
      </c>
    </row>
    <row r="350" spans="1:16" ht="12.9" customHeight="1">
      <c r="A350" s="791"/>
      <c r="B350" s="327" t="s">
        <v>3113</v>
      </c>
      <c r="C350" s="307"/>
      <c r="D350" s="306"/>
      <c r="E350" s="306"/>
      <c r="F350" s="307"/>
      <c r="G350" s="307"/>
      <c r="H350" s="307"/>
    </row>
    <row r="351" spans="1:16" ht="12.9" customHeight="1">
      <c r="A351" s="791">
        <v>324</v>
      </c>
      <c r="B351" s="307">
        <v>1</v>
      </c>
      <c r="C351" s="305" t="s">
        <v>2067</v>
      </c>
      <c r="D351" s="306" t="s">
        <v>82</v>
      </c>
      <c r="E351" s="306" t="s">
        <v>3108</v>
      </c>
      <c r="F351" s="307" t="s">
        <v>3115</v>
      </c>
      <c r="G351" s="307" t="s">
        <v>3042</v>
      </c>
      <c r="H351" s="305" t="s">
        <v>62</v>
      </c>
      <c r="I351" s="333">
        <v>37.503999999999998</v>
      </c>
      <c r="J351" s="333" t="s">
        <v>3013</v>
      </c>
      <c r="L351" s="1072">
        <v>22</v>
      </c>
    </row>
    <row r="352" spans="1:16" ht="12.9" customHeight="1">
      <c r="A352" s="791">
        <v>325</v>
      </c>
      <c r="B352" s="307">
        <v>2</v>
      </c>
      <c r="C352" s="305" t="s">
        <v>1070</v>
      </c>
      <c r="D352" s="306" t="s">
        <v>82</v>
      </c>
      <c r="E352" s="306" t="s">
        <v>3105</v>
      </c>
      <c r="F352" s="307" t="s">
        <v>3117</v>
      </c>
      <c r="G352" s="307" t="s">
        <v>3034</v>
      </c>
      <c r="H352" s="305" t="s">
        <v>62</v>
      </c>
      <c r="I352" s="333">
        <v>37.503999999999998</v>
      </c>
      <c r="J352" s="333" t="s">
        <v>3026</v>
      </c>
      <c r="L352" s="1072">
        <v>26</v>
      </c>
      <c r="N352" s="333" t="s">
        <v>3118</v>
      </c>
    </row>
    <row r="353" spans="1:15" ht="12.9" customHeight="1">
      <c r="A353" s="791">
        <v>326</v>
      </c>
      <c r="B353" s="307">
        <v>3</v>
      </c>
      <c r="C353" s="305" t="s">
        <v>1932</v>
      </c>
      <c r="D353" s="306" t="s">
        <v>82</v>
      </c>
      <c r="E353" s="306" t="s">
        <v>3092</v>
      </c>
      <c r="F353" s="307" t="s">
        <v>3119</v>
      </c>
      <c r="G353" s="307" t="s">
        <v>3251</v>
      </c>
      <c r="H353" s="305" t="s">
        <v>62</v>
      </c>
      <c r="I353" s="333">
        <v>37.503999999999998</v>
      </c>
      <c r="J353" s="333" t="s">
        <v>3095</v>
      </c>
      <c r="L353" s="333">
        <v>24</v>
      </c>
    </row>
    <row r="354" spans="1:15" ht="12.9" customHeight="1">
      <c r="A354" s="791">
        <v>327</v>
      </c>
      <c r="B354" s="307">
        <v>4</v>
      </c>
      <c r="C354" s="305" t="s">
        <v>1235</v>
      </c>
      <c r="D354" s="306" t="s">
        <v>54</v>
      </c>
      <c r="E354" s="306" t="s">
        <v>3087</v>
      </c>
      <c r="F354" s="306" t="s">
        <v>3123</v>
      </c>
      <c r="G354" s="307" t="s">
        <v>3263</v>
      </c>
      <c r="H354" s="305" t="s">
        <v>62</v>
      </c>
      <c r="I354" s="333">
        <v>45.412999999999997</v>
      </c>
      <c r="J354" s="333" t="s">
        <v>3078</v>
      </c>
      <c r="L354" s="1072">
        <v>19</v>
      </c>
    </row>
    <row r="355" spans="1:15" ht="12.9" customHeight="1">
      <c r="A355" s="791">
        <v>328</v>
      </c>
      <c r="B355" s="307">
        <v>5</v>
      </c>
      <c r="C355" s="305" t="s">
        <v>1236</v>
      </c>
      <c r="D355" s="306" t="s">
        <v>64</v>
      </c>
      <c r="E355" s="307" t="s">
        <v>3097</v>
      </c>
      <c r="F355" s="306" t="s">
        <v>3123</v>
      </c>
      <c r="G355" s="307" t="s">
        <v>3255</v>
      </c>
      <c r="H355" s="305" t="s">
        <v>62</v>
      </c>
      <c r="I355" s="333">
        <v>38.847000000000001</v>
      </c>
      <c r="L355" s="333">
        <v>30</v>
      </c>
    </row>
    <row r="356" spans="1:15" ht="12">
      <c r="A356" s="791">
        <v>329</v>
      </c>
      <c r="B356" s="307">
        <v>6</v>
      </c>
      <c r="C356" s="305" t="s">
        <v>272</v>
      </c>
      <c r="D356" s="306" t="s">
        <v>64</v>
      </c>
      <c r="E356" s="306" t="s">
        <v>3105</v>
      </c>
      <c r="F356" s="307" t="s">
        <v>3128</v>
      </c>
      <c r="G356" s="307" t="s">
        <v>3244</v>
      </c>
      <c r="H356" s="305" t="s">
        <v>62</v>
      </c>
      <c r="I356" s="333">
        <v>38.847000000000001</v>
      </c>
      <c r="J356" s="333" t="s">
        <v>816</v>
      </c>
      <c r="L356" s="1072">
        <v>38</v>
      </c>
    </row>
    <row r="357" spans="1:15" ht="12.9" customHeight="1">
      <c r="A357" s="791">
        <v>330</v>
      </c>
      <c r="B357" s="307">
        <v>7</v>
      </c>
      <c r="C357" s="305" t="s">
        <v>1245</v>
      </c>
      <c r="D357" s="306" t="s">
        <v>54</v>
      </c>
      <c r="E357" s="307" t="s">
        <v>3097</v>
      </c>
      <c r="F357" s="307" t="s">
        <v>3128</v>
      </c>
      <c r="G357" s="307" t="s">
        <v>3256</v>
      </c>
      <c r="H357" s="305" t="s">
        <v>62</v>
      </c>
      <c r="I357" s="333">
        <v>45.412999999999997</v>
      </c>
      <c r="L357" s="333">
        <v>38</v>
      </c>
    </row>
    <row r="358" spans="1:15" ht="12.9" customHeight="1">
      <c r="A358" s="791">
        <v>331</v>
      </c>
      <c r="B358" s="307">
        <v>8</v>
      </c>
      <c r="C358" s="305" t="s">
        <v>2065</v>
      </c>
      <c r="D358" s="306" t="s">
        <v>82</v>
      </c>
      <c r="E358" s="306" t="s">
        <v>3102</v>
      </c>
      <c r="F358" s="307" t="s">
        <v>3128</v>
      </c>
      <c r="G358" s="307" t="s">
        <v>3257</v>
      </c>
      <c r="H358" s="305" t="s">
        <v>62</v>
      </c>
      <c r="I358" s="333">
        <v>37.503999999999998</v>
      </c>
      <c r="L358" s="333">
        <v>39</v>
      </c>
    </row>
    <row r="359" spans="1:15" ht="12.9" customHeight="1">
      <c r="A359" s="791">
        <v>332</v>
      </c>
      <c r="B359" s="307">
        <v>9</v>
      </c>
      <c r="C359" s="305" t="s">
        <v>1008</v>
      </c>
      <c r="D359" s="306" t="s">
        <v>64</v>
      </c>
      <c r="E359" s="306" t="s">
        <v>3112</v>
      </c>
      <c r="F359" s="307" t="s">
        <v>3134</v>
      </c>
      <c r="G359" s="307" t="s">
        <v>3245</v>
      </c>
      <c r="H359" s="305" t="s">
        <v>62</v>
      </c>
      <c r="I359" s="333">
        <v>38.847000000000001</v>
      </c>
      <c r="J359" s="333" t="s">
        <v>3046</v>
      </c>
      <c r="L359" s="1072">
        <v>35</v>
      </c>
    </row>
    <row r="360" spans="1:15" ht="12.9" customHeight="1">
      <c r="A360" s="791">
        <v>333</v>
      </c>
      <c r="B360" s="307">
        <v>10</v>
      </c>
      <c r="C360" s="305" t="s">
        <v>1981</v>
      </c>
      <c r="D360" s="306" t="s">
        <v>1016</v>
      </c>
      <c r="E360" s="306" t="s">
        <v>3090</v>
      </c>
      <c r="F360" s="307" t="s">
        <v>3134</v>
      </c>
      <c r="G360" s="307" t="s">
        <v>3252</v>
      </c>
      <c r="H360" s="305" t="s">
        <v>62</v>
      </c>
      <c r="I360" s="333">
        <v>86.129000000000005</v>
      </c>
      <c r="J360" s="333" t="s">
        <v>3088</v>
      </c>
      <c r="L360" s="333">
        <v>35</v>
      </c>
      <c r="O360" s="333">
        <f>1300*8</f>
        <v>10400</v>
      </c>
    </row>
    <row r="361" spans="1:15" ht="12.9" customHeight="1">
      <c r="A361" s="791">
        <v>334</v>
      </c>
      <c r="B361" s="307">
        <v>11</v>
      </c>
      <c r="C361" s="305" t="s">
        <v>2070</v>
      </c>
      <c r="D361" s="306" t="s">
        <v>64</v>
      </c>
      <c r="E361" s="306" t="s">
        <v>3115</v>
      </c>
      <c r="F361" s="307" t="s">
        <v>3134</v>
      </c>
      <c r="G361" s="307" t="s">
        <v>3254</v>
      </c>
      <c r="H361" s="305" t="s">
        <v>62</v>
      </c>
      <c r="I361" s="333">
        <v>38.847000000000001</v>
      </c>
      <c r="J361" s="333" t="s">
        <v>75</v>
      </c>
      <c r="L361" s="373">
        <v>30</v>
      </c>
    </row>
    <row r="362" spans="1:15" ht="12.9" customHeight="1">
      <c r="A362" s="791">
        <v>335</v>
      </c>
      <c r="B362" s="307">
        <v>12</v>
      </c>
      <c r="C362" s="305" t="s">
        <v>1945</v>
      </c>
      <c r="D362" s="306" t="s">
        <v>64</v>
      </c>
      <c r="E362" s="306" t="s">
        <v>3115</v>
      </c>
      <c r="F362" s="307" t="s">
        <v>3134</v>
      </c>
      <c r="G362" s="307" t="s">
        <v>3080</v>
      </c>
      <c r="H362" s="305" t="s">
        <v>62</v>
      </c>
      <c r="I362" s="333">
        <v>38.847000000000001</v>
      </c>
      <c r="L362" s="333">
        <v>34</v>
      </c>
    </row>
    <row r="363" spans="1:15" ht="12.9" customHeight="1">
      <c r="A363" s="791">
        <v>336</v>
      </c>
      <c r="B363" s="307">
        <v>13</v>
      </c>
      <c r="C363" s="305" t="s">
        <v>2376</v>
      </c>
      <c r="D363" s="306" t="s">
        <v>64</v>
      </c>
      <c r="E363" s="306" t="s">
        <v>3035</v>
      </c>
      <c r="F363" s="307" t="s">
        <v>3138</v>
      </c>
      <c r="G363" s="307" t="s">
        <v>3094</v>
      </c>
      <c r="H363" s="305" t="s">
        <v>62</v>
      </c>
      <c r="I363" s="333">
        <v>38.847000000000001</v>
      </c>
      <c r="K363" s="333" t="s">
        <v>2973</v>
      </c>
    </row>
    <row r="364" spans="1:15" ht="12.9" customHeight="1">
      <c r="A364" s="791">
        <v>337</v>
      </c>
      <c r="B364" s="307">
        <v>14</v>
      </c>
      <c r="C364" s="305" t="s">
        <v>2066</v>
      </c>
      <c r="D364" s="306" t="s">
        <v>82</v>
      </c>
      <c r="E364" s="306" t="s">
        <v>3123</v>
      </c>
      <c r="F364" s="307" t="s">
        <v>3138</v>
      </c>
      <c r="G364" s="307" t="s">
        <v>3042</v>
      </c>
      <c r="H364" s="305" t="s">
        <v>62</v>
      </c>
      <c r="I364" s="333">
        <v>37.503999999999998</v>
      </c>
      <c r="J364" s="333" t="s">
        <v>3013</v>
      </c>
      <c r="L364" s="1072">
        <v>22</v>
      </c>
    </row>
    <row r="365" spans="1:15" ht="12">
      <c r="A365" s="791">
        <v>338</v>
      </c>
      <c r="B365" s="307">
        <v>15</v>
      </c>
      <c r="C365" s="305" t="s">
        <v>145</v>
      </c>
      <c r="D365" s="306" t="s">
        <v>64</v>
      </c>
      <c r="E365" s="306" t="s">
        <v>3077</v>
      </c>
      <c r="F365" s="307" t="s">
        <v>3140</v>
      </c>
      <c r="G365" s="307" t="s">
        <v>3248</v>
      </c>
      <c r="H365" s="305" t="s">
        <v>62</v>
      </c>
      <c r="I365" s="333">
        <v>38.847000000000001</v>
      </c>
      <c r="J365" s="333" t="s">
        <v>1377</v>
      </c>
      <c r="L365" s="333">
        <v>17</v>
      </c>
    </row>
    <row r="366" spans="1:15" ht="12.9" customHeight="1">
      <c r="A366" s="791">
        <v>339</v>
      </c>
      <c r="B366" s="307">
        <v>16</v>
      </c>
      <c r="C366" s="305" t="s">
        <v>1111</v>
      </c>
      <c r="D366" s="306" t="s">
        <v>54</v>
      </c>
      <c r="E366" s="306" t="s">
        <v>3123</v>
      </c>
      <c r="F366" s="307" t="s">
        <v>3140</v>
      </c>
      <c r="G366" s="307" t="s">
        <v>3243</v>
      </c>
      <c r="H366" s="305" t="s">
        <v>62</v>
      </c>
      <c r="I366" s="333">
        <v>45.412999999999997</v>
      </c>
      <c r="J366" s="1070" t="s">
        <v>3073</v>
      </c>
      <c r="L366" s="1072">
        <v>40</v>
      </c>
    </row>
    <row r="367" spans="1:15" ht="12.9" customHeight="1">
      <c r="A367" s="791">
        <v>340</v>
      </c>
      <c r="B367" s="307">
        <v>17</v>
      </c>
      <c r="C367" s="305" t="s">
        <v>1240</v>
      </c>
      <c r="D367" s="306" t="s">
        <v>54</v>
      </c>
      <c r="E367" s="306" t="s">
        <v>3102</v>
      </c>
      <c r="F367" s="307" t="s">
        <v>3140</v>
      </c>
      <c r="G367" s="307" t="s">
        <v>3258</v>
      </c>
      <c r="H367" s="305" t="s">
        <v>62</v>
      </c>
      <c r="I367" s="333">
        <v>45.412999999999997</v>
      </c>
      <c r="L367" s="333">
        <v>36</v>
      </c>
    </row>
    <row r="368" spans="1:15" ht="12.9" customHeight="1">
      <c r="A368" s="791">
        <v>341</v>
      </c>
      <c r="B368" s="307">
        <v>18</v>
      </c>
      <c r="C368" s="305" t="s">
        <v>2081</v>
      </c>
      <c r="D368" s="306" t="s">
        <v>270</v>
      </c>
      <c r="E368" s="306" t="s">
        <v>3105</v>
      </c>
      <c r="F368" s="307" t="s">
        <v>3140</v>
      </c>
      <c r="G368" s="307" t="s">
        <v>3093</v>
      </c>
      <c r="H368" s="305" t="s">
        <v>62</v>
      </c>
      <c r="I368" s="333">
        <v>47.183999999999997</v>
      </c>
      <c r="L368" s="333">
        <v>22</v>
      </c>
    </row>
    <row r="369" spans="1:16" ht="12">
      <c r="A369" s="791">
        <v>342</v>
      </c>
      <c r="B369" s="307">
        <v>19</v>
      </c>
      <c r="C369" s="305" t="s">
        <v>1078</v>
      </c>
      <c r="D369" s="306" t="s">
        <v>270</v>
      </c>
      <c r="E369" s="306" t="s">
        <v>3087</v>
      </c>
      <c r="F369" s="307" t="s">
        <v>3142</v>
      </c>
      <c r="G369" s="307" t="s">
        <v>3082</v>
      </c>
      <c r="H369" s="305" t="s">
        <v>62</v>
      </c>
      <c r="I369" s="333">
        <v>47.183999999999997</v>
      </c>
      <c r="J369" s="333" t="s">
        <v>75</v>
      </c>
      <c r="L369" s="486">
        <v>30</v>
      </c>
    </row>
    <row r="370" spans="1:16" ht="12.9" customHeight="1">
      <c r="A370" s="791">
        <v>343</v>
      </c>
      <c r="B370" s="307">
        <v>20</v>
      </c>
      <c r="C370" s="305" t="s">
        <v>1103</v>
      </c>
      <c r="D370" s="306" t="s">
        <v>517</v>
      </c>
      <c r="E370" s="306" t="s">
        <v>3123</v>
      </c>
      <c r="F370" s="307" t="s">
        <v>3142</v>
      </c>
      <c r="G370" s="307" t="s">
        <v>3242</v>
      </c>
      <c r="H370" s="305" t="s">
        <v>62</v>
      </c>
      <c r="I370" s="333">
        <v>60.095999999999997</v>
      </c>
      <c r="J370" s="333" t="s">
        <v>92</v>
      </c>
      <c r="L370" s="1072">
        <v>36</v>
      </c>
    </row>
    <row r="371" spans="1:16" ht="12.9" customHeight="1">
      <c r="A371" s="791">
        <v>344</v>
      </c>
      <c r="B371" s="307">
        <v>21</v>
      </c>
      <c r="C371" s="305" t="s">
        <v>2072</v>
      </c>
      <c r="D371" s="306" t="s">
        <v>82</v>
      </c>
      <c r="E371" s="306" t="s">
        <v>3123</v>
      </c>
      <c r="F371" s="307" t="s">
        <v>3142</v>
      </c>
      <c r="G371" s="307" t="s">
        <v>3253</v>
      </c>
      <c r="H371" s="305" t="s">
        <v>62</v>
      </c>
      <c r="I371" s="333">
        <v>37.503999999999998</v>
      </c>
      <c r="L371" s="373">
        <v>30</v>
      </c>
    </row>
    <row r="372" spans="1:16" ht="12.9" customHeight="1">
      <c r="A372" s="791">
        <v>345</v>
      </c>
      <c r="B372" s="307">
        <v>22</v>
      </c>
      <c r="C372" s="305" t="s">
        <v>1931</v>
      </c>
      <c r="D372" s="306" t="s">
        <v>82</v>
      </c>
      <c r="E372" s="306" t="s">
        <v>3128</v>
      </c>
      <c r="F372" s="307" t="s">
        <v>3145</v>
      </c>
      <c r="G372" s="307" t="s">
        <v>3251</v>
      </c>
      <c r="H372" s="305" t="s">
        <v>62</v>
      </c>
      <c r="I372" s="333">
        <v>37.503999999999998</v>
      </c>
      <c r="J372" s="333" t="s">
        <v>3095</v>
      </c>
      <c r="L372" s="333">
        <v>24</v>
      </c>
    </row>
    <row r="373" spans="1:16" ht="12.9" customHeight="1">
      <c r="A373" s="791">
        <v>346</v>
      </c>
      <c r="B373" s="307">
        <v>23</v>
      </c>
      <c r="C373" s="305" t="s">
        <v>2042</v>
      </c>
      <c r="D373" s="306" t="s">
        <v>82</v>
      </c>
      <c r="E373" s="306" t="s">
        <v>3128</v>
      </c>
      <c r="F373" s="307" t="s">
        <v>3153</v>
      </c>
      <c r="G373" s="307" t="s">
        <v>3255</v>
      </c>
      <c r="H373" s="305" t="s">
        <v>62</v>
      </c>
      <c r="I373" s="333">
        <v>37.503999999999998</v>
      </c>
      <c r="L373" s="333">
        <v>32</v>
      </c>
    </row>
    <row r="374" spans="1:16" ht="12.9" customHeight="1">
      <c r="A374" s="791">
        <v>347</v>
      </c>
      <c r="B374" s="307">
        <v>24</v>
      </c>
      <c r="C374" s="305" t="s">
        <v>2044</v>
      </c>
      <c r="D374" s="306" t="s">
        <v>82</v>
      </c>
      <c r="E374" s="306" t="s">
        <v>3140</v>
      </c>
      <c r="F374" s="307" t="s">
        <v>3153</v>
      </c>
      <c r="G374" s="307" t="s">
        <v>3042</v>
      </c>
      <c r="H374" s="305" t="s">
        <v>62</v>
      </c>
      <c r="I374" s="333">
        <v>37.503999999999998</v>
      </c>
      <c r="J374" s="333" t="s">
        <v>3013</v>
      </c>
      <c r="L374" s="1072">
        <v>37</v>
      </c>
    </row>
    <row r="375" spans="1:16" ht="12.9" customHeight="1">
      <c r="A375" s="791">
        <v>348</v>
      </c>
      <c r="B375" s="307">
        <v>25</v>
      </c>
      <c r="C375" s="305" t="s">
        <v>1233</v>
      </c>
      <c r="D375" s="306" t="s">
        <v>64</v>
      </c>
      <c r="E375" s="306" t="s">
        <v>3128</v>
      </c>
      <c r="F375" s="307" t="s">
        <v>3153</v>
      </c>
      <c r="G375" s="307" t="s">
        <v>3263</v>
      </c>
      <c r="H375" s="305" t="s">
        <v>62</v>
      </c>
      <c r="I375" s="333">
        <v>38.847000000000001</v>
      </c>
      <c r="J375" s="333" t="s">
        <v>3149</v>
      </c>
      <c r="L375" s="1072">
        <v>29</v>
      </c>
    </row>
    <row r="376" spans="1:16" ht="12.9" customHeight="1">
      <c r="A376" s="791">
        <v>349</v>
      </c>
      <c r="B376" s="307">
        <v>26</v>
      </c>
      <c r="C376" s="305" t="s">
        <v>1277</v>
      </c>
      <c r="D376" s="306" t="s">
        <v>82</v>
      </c>
      <c r="E376" s="306" t="s">
        <v>3123</v>
      </c>
      <c r="F376" s="307" t="s">
        <v>3157</v>
      </c>
      <c r="G376" s="307" t="s">
        <v>3114</v>
      </c>
      <c r="H376" s="305" t="s">
        <v>62</v>
      </c>
      <c r="I376" s="333">
        <v>37.503999999999998</v>
      </c>
      <c r="L376" s="333">
        <v>25</v>
      </c>
    </row>
    <row r="377" spans="1:16" ht="12.9" customHeight="1">
      <c r="A377" s="791">
        <v>350</v>
      </c>
      <c r="B377" s="307">
        <v>27</v>
      </c>
      <c r="C377" s="305" t="s">
        <v>1256</v>
      </c>
      <c r="D377" s="306" t="s">
        <v>270</v>
      </c>
      <c r="E377" s="306" t="s">
        <v>3138</v>
      </c>
      <c r="F377" s="307" t="s">
        <v>3157</v>
      </c>
      <c r="G377" s="307" t="s">
        <v>3254</v>
      </c>
      <c r="H377" s="305" t="s">
        <v>62</v>
      </c>
      <c r="I377" s="333">
        <v>47.183999999999997</v>
      </c>
      <c r="J377" s="333" t="s">
        <v>3150</v>
      </c>
      <c r="L377" s="333">
        <v>40</v>
      </c>
    </row>
    <row r="378" spans="1:16" ht="12.9" customHeight="1">
      <c r="A378" s="791">
        <v>351</v>
      </c>
      <c r="B378" s="307">
        <v>28</v>
      </c>
      <c r="C378" s="305" t="s">
        <v>1109</v>
      </c>
      <c r="D378" s="306" t="s">
        <v>82</v>
      </c>
      <c r="E378" s="306" t="s">
        <v>3145</v>
      </c>
      <c r="F378" s="307" t="s">
        <v>3161</v>
      </c>
      <c r="G378" s="307" t="s">
        <v>3242</v>
      </c>
      <c r="H378" s="305" t="s">
        <v>62</v>
      </c>
      <c r="I378" s="333">
        <v>37.503999999999998</v>
      </c>
      <c r="J378" s="333" t="s">
        <v>92</v>
      </c>
      <c r="L378" s="1072">
        <v>28</v>
      </c>
    </row>
    <row r="379" spans="1:16" ht="12">
      <c r="A379" s="791">
        <v>352</v>
      </c>
      <c r="B379" s="307">
        <v>29</v>
      </c>
      <c r="C379" s="305" t="s">
        <v>704</v>
      </c>
      <c r="D379" s="306" t="s">
        <v>82</v>
      </c>
      <c r="E379" s="306" t="s">
        <v>3142</v>
      </c>
      <c r="F379" s="307" t="s">
        <v>3161</v>
      </c>
      <c r="G379" s="307" t="s">
        <v>3244</v>
      </c>
      <c r="H379" s="305" t="s">
        <v>62</v>
      </c>
      <c r="I379" s="333">
        <v>37.503999999999998</v>
      </c>
      <c r="J379" s="333" t="s">
        <v>816</v>
      </c>
      <c r="L379" s="1072">
        <v>32</v>
      </c>
    </row>
    <row r="380" spans="1:16" ht="12.9" customHeight="1">
      <c r="A380" s="791">
        <v>353</v>
      </c>
      <c r="B380" s="307">
        <v>30</v>
      </c>
      <c r="C380" s="305" t="s">
        <v>1246</v>
      </c>
      <c r="D380" s="307" t="s">
        <v>270</v>
      </c>
      <c r="E380" s="307" t="s">
        <v>3134</v>
      </c>
      <c r="F380" s="307" t="s">
        <v>3161</v>
      </c>
      <c r="G380" s="307" t="s">
        <v>3256</v>
      </c>
      <c r="H380" s="305" t="s">
        <v>62</v>
      </c>
      <c r="I380" s="333">
        <v>47.183999999999997</v>
      </c>
    </row>
    <row r="381" spans="1:16" ht="12.9" customHeight="1">
      <c r="A381" s="791">
        <v>354</v>
      </c>
      <c r="B381" s="307">
        <v>31</v>
      </c>
      <c r="C381" s="305" t="s">
        <v>2054</v>
      </c>
      <c r="D381" s="306" t="s">
        <v>64</v>
      </c>
      <c r="E381" s="306" t="s">
        <v>3117</v>
      </c>
      <c r="F381" s="307" t="s">
        <v>3161</v>
      </c>
      <c r="G381" s="307" t="s">
        <v>3259</v>
      </c>
      <c r="H381" s="305" t="s">
        <v>62</v>
      </c>
      <c r="I381" s="333">
        <v>38.847000000000001</v>
      </c>
      <c r="J381" s="333" t="s">
        <v>3122</v>
      </c>
      <c r="L381" s="333">
        <v>36</v>
      </c>
    </row>
    <row r="382" spans="1:16" ht="12.9" customHeight="1">
      <c r="A382" s="791">
        <v>355</v>
      </c>
      <c r="B382" s="307">
        <v>32</v>
      </c>
      <c r="C382" s="305" t="s">
        <v>2077</v>
      </c>
      <c r="D382" s="306" t="s">
        <v>264</v>
      </c>
      <c r="E382" s="307" t="s">
        <v>3134</v>
      </c>
      <c r="F382" s="307" t="s">
        <v>3161</v>
      </c>
      <c r="G382" s="307" t="s">
        <v>3034</v>
      </c>
      <c r="H382" s="305" t="s">
        <v>62</v>
      </c>
      <c r="I382" s="333">
        <v>57.597000000000001</v>
      </c>
      <c r="J382" s="333" t="s">
        <v>3163</v>
      </c>
      <c r="L382" s="1072">
        <v>26</v>
      </c>
    </row>
    <row r="383" spans="1:16" ht="12.9" customHeight="1">
      <c r="A383" s="791">
        <v>356</v>
      </c>
      <c r="B383" s="307">
        <v>33</v>
      </c>
      <c r="C383" s="305" t="s">
        <v>1100</v>
      </c>
      <c r="D383" s="306" t="s">
        <v>270</v>
      </c>
      <c r="E383" s="306" t="s">
        <v>3142</v>
      </c>
      <c r="F383" s="307" t="s">
        <v>3164</v>
      </c>
      <c r="G383" s="307" t="s">
        <v>3243</v>
      </c>
      <c r="H383" s="305" t="s">
        <v>62</v>
      </c>
      <c r="I383" s="333">
        <v>47.183999999999997</v>
      </c>
      <c r="J383" s="333" t="s">
        <v>2918</v>
      </c>
      <c r="L383" s="1072">
        <v>30</v>
      </c>
    </row>
    <row r="384" spans="1:16" ht="12.9" customHeight="1">
      <c r="A384" s="791">
        <v>357</v>
      </c>
      <c r="B384" s="307">
        <v>34</v>
      </c>
      <c r="C384" s="305" t="s">
        <v>2363</v>
      </c>
      <c r="D384" s="306" t="s">
        <v>1016</v>
      </c>
      <c r="E384" s="306" t="s">
        <v>3055</v>
      </c>
      <c r="F384" s="307" t="s">
        <v>3164</v>
      </c>
      <c r="G384" s="307" t="s">
        <v>3152</v>
      </c>
      <c r="H384" s="305" t="s">
        <v>62</v>
      </c>
      <c r="I384" s="333">
        <v>86.129000000000005</v>
      </c>
      <c r="J384" s="333" t="s">
        <v>2996</v>
      </c>
      <c r="K384" s="333" t="s">
        <v>2920</v>
      </c>
      <c r="L384" s="1072">
        <f>24+8</f>
        <v>32</v>
      </c>
      <c r="P384" s="333">
        <v>3493</v>
      </c>
    </row>
    <row r="385" spans="1:14" ht="12.9" customHeight="1">
      <c r="A385" s="791">
        <v>358</v>
      </c>
      <c r="B385" s="307">
        <v>35</v>
      </c>
      <c r="C385" s="305" t="s">
        <v>2071</v>
      </c>
      <c r="D385" s="306" t="s">
        <v>54</v>
      </c>
      <c r="E385" s="306" t="s">
        <v>3145</v>
      </c>
      <c r="F385" s="307" t="s">
        <v>3172</v>
      </c>
      <c r="G385" s="307" t="s">
        <v>3253</v>
      </c>
      <c r="H385" s="305" t="s">
        <v>62</v>
      </c>
      <c r="I385" s="333">
        <v>45.412999999999997</v>
      </c>
      <c r="J385" s="333" t="s">
        <v>1085</v>
      </c>
      <c r="L385" s="333">
        <v>37</v>
      </c>
    </row>
    <row r="386" spans="1:14" ht="12.9" customHeight="1">
      <c r="A386" s="791">
        <v>359</v>
      </c>
      <c r="B386" s="307">
        <v>36</v>
      </c>
      <c r="C386" s="305" t="s">
        <v>1946</v>
      </c>
      <c r="D386" s="306" t="s">
        <v>64</v>
      </c>
      <c r="E386" s="307" t="s">
        <v>3153</v>
      </c>
      <c r="F386" s="307" t="s">
        <v>3172</v>
      </c>
      <c r="G386" s="307" t="s">
        <v>3080</v>
      </c>
      <c r="H386" s="305" t="s">
        <v>62</v>
      </c>
      <c r="I386" s="333">
        <v>38.847000000000001</v>
      </c>
      <c r="J386" s="333" t="s">
        <v>75</v>
      </c>
      <c r="L386" s="333">
        <v>27</v>
      </c>
    </row>
    <row r="387" spans="1:14" ht="12.9" customHeight="1">
      <c r="A387" s="791">
        <v>360</v>
      </c>
      <c r="B387" s="307">
        <v>37</v>
      </c>
      <c r="C387" s="305" t="s">
        <v>2045</v>
      </c>
      <c r="D387" s="306" t="s">
        <v>264</v>
      </c>
      <c r="E387" s="306" t="s">
        <v>3157</v>
      </c>
      <c r="F387" s="307" t="s">
        <v>3175</v>
      </c>
      <c r="G387" s="307" t="s">
        <v>3042</v>
      </c>
      <c r="H387" s="305" t="s">
        <v>62</v>
      </c>
      <c r="I387" s="333">
        <v>57.597000000000001</v>
      </c>
      <c r="J387" s="333" t="s">
        <v>3013</v>
      </c>
      <c r="L387" s="333">
        <v>37</v>
      </c>
    </row>
    <row r="388" spans="1:14" ht="12.9" customHeight="1">
      <c r="A388" s="791">
        <v>361</v>
      </c>
      <c r="B388" s="307">
        <v>38</v>
      </c>
      <c r="C388" s="305" t="s">
        <v>1987</v>
      </c>
      <c r="D388" s="306" t="s">
        <v>64</v>
      </c>
      <c r="E388" s="307" t="s">
        <v>3140</v>
      </c>
      <c r="F388" s="307" t="s">
        <v>3175</v>
      </c>
      <c r="G388" s="307" t="s">
        <v>3252</v>
      </c>
      <c r="H388" s="305" t="s">
        <v>62</v>
      </c>
      <c r="I388" s="333">
        <v>38.847000000000001</v>
      </c>
      <c r="J388" s="333" t="s">
        <v>3158</v>
      </c>
      <c r="L388" s="333">
        <v>25</v>
      </c>
    </row>
    <row r="389" spans="1:14" ht="12.9" customHeight="1">
      <c r="A389" s="791">
        <v>362</v>
      </c>
      <c r="B389" s="307">
        <v>39</v>
      </c>
      <c r="C389" s="305" t="s">
        <v>2082</v>
      </c>
      <c r="D389" s="306" t="s">
        <v>54</v>
      </c>
      <c r="E389" s="306" t="s">
        <v>3145</v>
      </c>
      <c r="F389" s="307" t="s">
        <v>3180</v>
      </c>
      <c r="G389" s="307" t="s">
        <v>3093</v>
      </c>
      <c r="H389" s="305" t="s">
        <v>62</v>
      </c>
      <c r="I389" s="333">
        <v>45.412999999999997</v>
      </c>
      <c r="J389" s="333" t="s">
        <v>3169</v>
      </c>
      <c r="L389" s="333">
        <v>23</v>
      </c>
    </row>
    <row r="390" spans="1:14" ht="12.9" customHeight="1">
      <c r="A390" s="791">
        <v>363</v>
      </c>
      <c r="B390" s="307">
        <v>40</v>
      </c>
      <c r="C390" s="305" t="s">
        <v>2057</v>
      </c>
      <c r="D390" s="306" t="s">
        <v>54</v>
      </c>
      <c r="E390" s="306" t="s">
        <v>3147</v>
      </c>
      <c r="F390" s="307" t="s">
        <v>3180</v>
      </c>
      <c r="G390" s="307" t="s">
        <v>3258</v>
      </c>
      <c r="H390" s="305" t="s">
        <v>62</v>
      </c>
      <c r="I390" s="333">
        <v>45.412999999999997</v>
      </c>
      <c r="L390" s="333">
        <v>36</v>
      </c>
    </row>
    <row r="391" spans="1:14" ht="12.9" customHeight="1">
      <c r="A391" s="791">
        <v>364</v>
      </c>
      <c r="B391" s="307">
        <v>41</v>
      </c>
      <c r="C391" s="305" t="s">
        <v>1110</v>
      </c>
      <c r="D391" s="306" t="s">
        <v>82</v>
      </c>
      <c r="E391" s="306" t="s">
        <v>3172</v>
      </c>
      <c r="F391" s="307" t="s">
        <v>3182</v>
      </c>
      <c r="G391" s="307" t="s">
        <v>3242</v>
      </c>
      <c r="H391" s="305" t="s">
        <v>62</v>
      </c>
      <c r="I391" s="333">
        <v>37.503999999999998</v>
      </c>
      <c r="J391" s="333" t="s">
        <v>92</v>
      </c>
      <c r="L391" s="333">
        <v>28</v>
      </c>
      <c r="N391" s="333" t="s">
        <v>3189</v>
      </c>
    </row>
    <row r="392" spans="1:14" ht="12.9" customHeight="1">
      <c r="A392" s="791">
        <v>365</v>
      </c>
      <c r="B392" s="307">
        <v>42</v>
      </c>
      <c r="C392" s="305" t="s">
        <v>2069</v>
      </c>
      <c r="D392" s="306" t="s">
        <v>64</v>
      </c>
      <c r="E392" s="307" t="s">
        <v>3161</v>
      </c>
      <c r="F392" s="307" t="s">
        <v>3182</v>
      </c>
      <c r="G392" s="307" t="s">
        <v>3254</v>
      </c>
      <c r="H392" s="305" t="s">
        <v>62</v>
      </c>
      <c r="I392" s="333">
        <v>38.847000000000001</v>
      </c>
      <c r="J392" s="333" t="s">
        <v>3171</v>
      </c>
      <c r="L392" s="333">
        <v>40</v>
      </c>
    </row>
    <row r="393" spans="1:14" ht="12.9" customHeight="1">
      <c r="A393" s="791">
        <v>366</v>
      </c>
      <c r="B393" s="307">
        <v>43</v>
      </c>
      <c r="C393" s="305" t="s">
        <v>2078</v>
      </c>
      <c r="D393" s="306" t="s">
        <v>54</v>
      </c>
      <c r="E393" s="306" t="s">
        <v>3164</v>
      </c>
      <c r="F393" s="307" t="s">
        <v>3184</v>
      </c>
      <c r="G393" s="307" t="s">
        <v>3034</v>
      </c>
      <c r="H393" s="305" t="s">
        <v>62</v>
      </c>
      <c r="I393" s="333">
        <v>45.412999999999997</v>
      </c>
      <c r="J393" s="333" t="s">
        <v>3163</v>
      </c>
      <c r="L393" s="333">
        <v>26</v>
      </c>
    </row>
    <row r="394" spans="1:14" ht="12.9" customHeight="1">
      <c r="A394" s="791">
        <v>367</v>
      </c>
      <c r="B394" s="307">
        <v>44</v>
      </c>
      <c r="C394" s="305" t="s">
        <v>1998</v>
      </c>
      <c r="D394" s="306" t="s">
        <v>82</v>
      </c>
      <c r="E394" s="307" t="s">
        <v>3161</v>
      </c>
      <c r="F394" s="307" t="s">
        <v>3184</v>
      </c>
      <c r="G394" s="307" t="s">
        <v>3263</v>
      </c>
      <c r="H394" s="305" t="s">
        <v>62</v>
      </c>
      <c r="I394" s="333">
        <v>37.503999999999998</v>
      </c>
      <c r="J394" s="333" t="s">
        <v>3149</v>
      </c>
      <c r="L394" s="333">
        <v>31</v>
      </c>
    </row>
    <row r="395" spans="1:14" ht="12">
      <c r="A395" s="791">
        <v>368</v>
      </c>
      <c r="B395" s="307">
        <v>45</v>
      </c>
      <c r="C395" s="305" t="s">
        <v>1084</v>
      </c>
      <c r="D395" s="306" t="s">
        <v>64</v>
      </c>
      <c r="E395" s="306" t="s">
        <v>3153</v>
      </c>
      <c r="F395" s="307" t="s">
        <v>3186</v>
      </c>
      <c r="G395" s="307" t="s">
        <v>3082</v>
      </c>
      <c r="H395" s="305" t="s">
        <v>62</v>
      </c>
      <c r="I395" s="333">
        <v>38.847000000000001</v>
      </c>
      <c r="J395" s="333" t="s">
        <v>75</v>
      </c>
      <c r="L395" s="333">
        <v>30</v>
      </c>
    </row>
    <row r="396" spans="1:14" ht="12.9" customHeight="1">
      <c r="A396" s="791">
        <v>369</v>
      </c>
      <c r="B396" s="307">
        <v>46</v>
      </c>
      <c r="C396" s="305" t="s">
        <v>2043</v>
      </c>
      <c r="D396" s="306" t="s">
        <v>270</v>
      </c>
      <c r="E396" s="306" t="s">
        <v>3157</v>
      </c>
      <c r="F396" s="307" t="s">
        <v>3186</v>
      </c>
      <c r="G396" s="307" t="s">
        <v>3255</v>
      </c>
      <c r="H396" s="305" t="s">
        <v>62</v>
      </c>
      <c r="I396" s="333">
        <v>47.183999999999997</v>
      </c>
      <c r="J396" s="333" t="s">
        <v>3170</v>
      </c>
      <c r="L396" s="333">
        <v>32</v>
      </c>
    </row>
    <row r="397" spans="1:14" ht="12.9" customHeight="1">
      <c r="A397" s="791">
        <v>370</v>
      </c>
      <c r="B397" s="307">
        <v>47</v>
      </c>
      <c r="C397" s="305" t="s">
        <v>1247</v>
      </c>
      <c r="D397" s="306" t="s">
        <v>270</v>
      </c>
      <c r="E397" s="306" t="s">
        <v>3164</v>
      </c>
      <c r="F397" s="307" t="s">
        <v>3188</v>
      </c>
      <c r="G397" s="307" t="s">
        <v>3256</v>
      </c>
      <c r="H397" s="305" t="s">
        <v>62</v>
      </c>
      <c r="I397" s="333">
        <v>47.183999999999997</v>
      </c>
      <c r="L397" s="333">
        <v>38</v>
      </c>
    </row>
    <row r="398" spans="1:14" ht="12.9" customHeight="1">
      <c r="A398" s="791">
        <v>371</v>
      </c>
      <c r="B398" s="307">
        <v>48</v>
      </c>
      <c r="C398" s="305" t="s">
        <v>2046</v>
      </c>
      <c r="D398" s="306" t="s">
        <v>82</v>
      </c>
      <c r="E398" s="306" t="s">
        <v>3180</v>
      </c>
      <c r="F398" s="307" t="s">
        <v>3188</v>
      </c>
      <c r="G398" s="307" t="s">
        <v>3042</v>
      </c>
      <c r="H398" s="305" t="s">
        <v>62</v>
      </c>
      <c r="I398" s="333">
        <v>37.503999999999998</v>
      </c>
      <c r="J398" s="333" t="s">
        <v>3013</v>
      </c>
      <c r="L398" s="333">
        <v>50</v>
      </c>
      <c r="N398" s="333" t="s">
        <v>3190</v>
      </c>
    </row>
    <row r="399" spans="1:14" ht="12">
      <c r="A399" s="791">
        <v>372</v>
      </c>
      <c r="B399" s="307">
        <v>49</v>
      </c>
      <c r="C399" s="305" t="s">
        <v>2091</v>
      </c>
      <c r="D399" s="306" t="s">
        <v>64</v>
      </c>
      <c r="E399" s="306" t="s">
        <v>3164</v>
      </c>
      <c r="F399" s="307" t="s">
        <v>3192</v>
      </c>
      <c r="G399" s="307" t="s">
        <v>3249</v>
      </c>
      <c r="H399" s="305" t="s">
        <v>62</v>
      </c>
      <c r="I399" s="1082">
        <v>38.847000000000001</v>
      </c>
      <c r="J399" s="333" t="s">
        <v>1377</v>
      </c>
      <c r="L399" s="333">
        <v>32</v>
      </c>
    </row>
    <row r="400" spans="1:14" ht="12.9" customHeight="1">
      <c r="A400" s="791">
        <v>373</v>
      </c>
      <c r="B400" s="307">
        <v>50</v>
      </c>
      <c r="C400" s="305" t="s">
        <v>2080</v>
      </c>
      <c r="D400" s="306" t="s">
        <v>54</v>
      </c>
      <c r="E400" s="307" t="s">
        <v>3161</v>
      </c>
      <c r="F400" s="307" t="s">
        <v>3192</v>
      </c>
      <c r="G400" s="307" t="s">
        <v>3114</v>
      </c>
      <c r="H400" s="305" t="s">
        <v>62</v>
      </c>
      <c r="I400" s="333">
        <v>45.412999999999997</v>
      </c>
      <c r="J400" s="333" t="s">
        <v>3168</v>
      </c>
      <c r="L400" s="333">
        <v>25</v>
      </c>
    </row>
    <row r="401" spans="1:15" ht="12.9" customHeight="1">
      <c r="A401" s="791">
        <v>374</v>
      </c>
      <c r="B401" s="307">
        <v>51</v>
      </c>
      <c r="C401" s="305" t="s">
        <v>1253</v>
      </c>
      <c r="D401" s="306" t="s">
        <v>82</v>
      </c>
      <c r="E401" s="307" t="s">
        <v>3184</v>
      </c>
      <c r="F401" s="307" t="s">
        <v>3192</v>
      </c>
      <c r="G401" s="307" t="s">
        <v>3254</v>
      </c>
      <c r="H401" s="305" t="s">
        <v>62</v>
      </c>
      <c r="I401" s="333">
        <v>37.503999999999998</v>
      </c>
      <c r="J401" s="333" t="s">
        <v>3171</v>
      </c>
      <c r="L401" s="333">
        <v>40</v>
      </c>
    </row>
    <row r="402" spans="1:15" ht="12.9" customHeight="1">
      <c r="A402" s="791">
        <v>375</v>
      </c>
      <c r="B402" s="307">
        <v>52</v>
      </c>
      <c r="C402" s="305" t="s">
        <v>2055</v>
      </c>
      <c r="D402" s="306" t="s">
        <v>64</v>
      </c>
      <c r="E402" s="306" t="s">
        <v>3164</v>
      </c>
      <c r="F402" s="307" t="s">
        <v>3192</v>
      </c>
      <c r="G402" s="307" t="s">
        <v>3260</v>
      </c>
      <c r="H402" s="305" t="s">
        <v>62</v>
      </c>
      <c r="I402" s="333">
        <v>38.847000000000001</v>
      </c>
      <c r="L402" s="333">
        <v>36</v>
      </c>
    </row>
    <row r="403" spans="1:15" ht="12.9" customHeight="1">
      <c r="A403" s="791">
        <v>376</v>
      </c>
      <c r="B403" s="307">
        <v>53</v>
      </c>
      <c r="C403" s="305" t="s">
        <v>1099</v>
      </c>
      <c r="D403" s="306" t="s">
        <v>64</v>
      </c>
      <c r="E403" s="307" t="s">
        <v>3145</v>
      </c>
      <c r="F403" s="307" t="s">
        <v>3195</v>
      </c>
      <c r="G403" s="307" t="s">
        <v>3137</v>
      </c>
      <c r="H403" s="305" t="s">
        <v>62</v>
      </c>
      <c r="I403" s="333">
        <v>38.847000000000001</v>
      </c>
      <c r="J403" s="333" t="s">
        <v>2952</v>
      </c>
      <c r="L403" s="333">
        <v>26</v>
      </c>
      <c r="N403" s="333" t="s">
        <v>3203</v>
      </c>
    </row>
    <row r="404" spans="1:15" ht="12.9" customHeight="1">
      <c r="A404" s="791">
        <v>377</v>
      </c>
      <c r="B404" s="307">
        <v>54</v>
      </c>
      <c r="C404" s="305" t="s">
        <v>1095</v>
      </c>
      <c r="D404" s="306" t="s">
        <v>486</v>
      </c>
      <c r="E404" s="306" t="s">
        <v>3172</v>
      </c>
      <c r="F404" s="307" t="s">
        <v>3195</v>
      </c>
      <c r="G404" s="307" t="s">
        <v>3243</v>
      </c>
      <c r="H404" s="305" t="s">
        <v>62</v>
      </c>
      <c r="I404" s="333">
        <v>67.873000000000005</v>
      </c>
      <c r="J404" s="333" t="s">
        <v>2918</v>
      </c>
      <c r="L404" s="333">
        <v>35</v>
      </c>
      <c r="N404" s="333" t="s">
        <v>3204</v>
      </c>
    </row>
    <row r="405" spans="1:15" ht="12.9" customHeight="1">
      <c r="A405" s="791">
        <v>378</v>
      </c>
      <c r="B405" s="307">
        <v>55</v>
      </c>
      <c r="C405" s="305" t="s">
        <v>1249</v>
      </c>
      <c r="D405" s="306" t="s">
        <v>122</v>
      </c>
      <c r="E405" s="307" t="s">
        <v>3180</v>
      </c>
      <c r="F405" s="307" t="s">
        <v>3195</v>
      </c>
      <c r="G405" s="307" t="s">
        <v>3257</v>
      </c>
      <c r="H405" s="305" t="s">
        <v>62</v>
      </c>
      <c r="I405" s="333">
        <v>57.597000000000001</v>
      </c>
    </row>
    <row r="406" spans="1:15" ht="12.9" customHeight="1">
      <c r="A406" s="791">
        <v>379</v>
      </c>
      <c r="B406" s="307">
        <v>56</v>
      </c>
      <c r="C406" s="305" t="s">
        <v>2074</v>
      </c>
      <c r="D406" s="306" t="s">
        <v>122</v>
      </c>
      <c r="E406" s="306" t="s">
        <v>3175</v>
      </c>
      <c r="F406" s="307" t="s">
        <v>3195</v>
      </c>
      <c r="G406" s="307" t="s">
        <v>3261</v>
      </c>
      <c r="H406" s="305" t="s">
        <v>62</v>
      </c>
      <c r="I406" s="1072">
        <v>57.597000000000001</v>
      </c>
      <c r="L406" s="333">
        <v>37</v>
      </c>
    </row>
    <row r="407" spans="1:15" ht="12.9" customHeight="1">
      <c r="A407" s="791">
        <v>380</v>
      </c>
      <c r="B407" s="307">
        <v>57</v>
      </c>
      <c r="C407" s="305" t="s">
        <v>2083</v>
      </c>
      <c r="D407" s="306" t="s">
        <v>64</v>
      </c>
      <c r="E407" s="306" t="s">
        <v>3182</v>
      </c>
      <c r="F407" s="307" t="s">
        <v>3205</v>
      </c>
      <c r="G407" s="307" t="s">
        <v>3093</v>
      </c>
      <c r="H407" s="305" t="s">
        <v>62</v>
      </c>
      <c r="I407" s="333">
        <v>38.847000000000001</v>
      </c>
      <c r="J407" s="333" t="s">
        <v>3169</v>
      </c>
      <c r="L407" s="333">
        <v>23</v>
      </c>
    </row>
    <row r="408" spans="1:15" ht="12.9" customHeight="1">
      <c r="A408" s="791">
        <v>381</v>
      </c>
      <c r="B408" s="307">
        <v>58</v>
      </c>
      <c r="C408" s="305" t="s">
        <v>1986</v>
      </c>
      <c r="D408" s="306" t="s">
        <v>309</v>
      </c>
      <c r="E408" s="307" t="s">
        <v>3182</v>
      </c>
      <c r="F408" s="307" t="s">
        <v>3205</v>
      </c>
      <c r="G408" s="307" t="s">
        <v>3252</v>
      </c>
      <c r="H408" s="305" t="s">
        <v>62</v>
      </c>
      <c r="I408" s="333">
        <v>66.381</v>
      </c>
      <c r="J408" s="333" t="s">
        <v>3158</v>
      </c>
      <c r="L408" s="333">
        <v>25</v>
      </c>
      <c r="O408" s="333" t="s">
        <v>3207</v>
      </c>
    </row>
    <row r="409" spans="1:15" ht="12.9" customHeight="1">
      <c r="A409" s="791">
        <v>382</v>
      </c>
      <c r="B409" s="307">
        <v>59</v>
      </c>
      <c r="C409" s="305" t="s">
        <v>1971</v>
      </c>
      <c r="D409" s="306" t="s">
        <v>54</v>
      </c>
      <c r="E409" s="306" t="s">
        <v>3108</v>
      </c>
      <c r="F409" s="307" t="s">
        <v>3205</v>
      </c>
      <c r="G409" s="307" t="s">
        <v>3110</v>
      </c>
      <c r="H409" s="305" t="s">
        <v>62</v>
      </c>
      <c r="I409" s="333">
        <v>45.412999999999997</v>
      </c>
      <c r="J409" s="333" t="s">
        <v>3154</v>
      </c>
      <c r="L409" s="333">
        <v>21</v>
      </c>
      <c r="M409" s="333" t="s">
        <v>3159</v>
      </c>
    </row>
    <row r="410" spans="1:15" ht="12.9" customHeight="1">
      <c r="A410" s="791">
        <v>383</v>
      </c>
      <c r="B410" s="307">
        <v>60</v>
      </c>
      <c r="C410" s="305" t="s">
        <v>2076</v>
      </c>
      <c r="D410" s="306" t="s">
        <v>82</v>
      </c>
      <c r="E410" s="307" t="s">
        <v>3184</v>
      </c>
      <c r="F410" s="307" t="s">
        <v>3205</v>
      </c>
      <c r="G410" s="307" t="s">
        <v>3250</v>
      </c>
      <c r="H410" s="305" t="s">
        <v>62</v>
      </c>
      <c r="I410" s="333">
        <v>37.503999999999998</v>
      </c>
      <c r="L410" s="333">
        <v>35</v>
      </c>
    </row>
    <row r="411" spans="1:15" ht="12.9" customHeight="1">
      <c r="A411" s="791">
        <v>384</v>
      </c>
      <c r="B411" s="307">
        <v>61</v>
      </c>
      <c r="C411" s="305" t="s">
        <v>1035</v>
      </c>
      <c r="D411" s="306" t="s">
        <v>3135</v>
      </c>
      <c r="E411" s="306" t="s">
        <v>3145</v>
      </c>
      <c r="F411" s="307" t="s">
        <v>3214</v>
      </c>
      <c r="G411" s="307" t="s">
        <v>3245</v>
      </c>
      <c r="H411" s="305" t="s">
        <v>62</v>
      </c>
      <c r="I411" s="1082">
        <v>94.222463000000005</v>
      </c>
      <c r="J411" s="333" t="s">
        <v>3046</v>
      </c>
      <c r="L411" s="333">
        <v>35</v>
      </c>
      <c r="O411" s="333" t="s">
        <v>3217</v>
      </c>
    </row>
    <row r="412" spans="1:15" ht="12.9" customHeight="1">
      <c r="A412" s="791">
        <v>385</v>
      </c>
      <c r="B412" s="307">
        <v>62</v>
      </c>
      <c r="C412" s="305" t="s">
        <v>2063</v>
      </c>
      <c r="D412" s="306" t="s">
        <v>64</v>
      </c>
      <c r="E412" s="306" t="s">
        <v>3192</v>
      </c>
      <c r="F412" s="307" t="s">
        <v>3214</v>
      </c>
      <c r="G412" s="307" t="s">
        <v>3256</v>
      </c>
      <c r="H412" s="305" t="s">
        <v>62</v>
      </c>
      <c r="I412" s="333">
        <v>38.847000000000001</v>
      </c>
      <c r="J412" s="333" t="s">
        <v>3198</v>
      </c>
      <c r="L412" s="333">
        <v>38</v>
      </c>
    </row>
    <row r="413" spans="1:15" ht="12.9" customHeight="1">
      <c r="A413" s="791">
        <v>386</v>
      </c>
      <c r="B413" s="307">
        <v>63</v>
      </c>
      <c r="C413" s="305" t="s">
        <v>1244</v>
      </c>
      <c r="D413" s="306" t="s">
        <v>82</v>
      </c>
      <c r="E413" s="307" t="s">
        <v>3205</v>
      </c>
      <c r="F413" s="307" t="s">
        <v>3214</v>
      </c>
      <c r="G413" s="307" t="s">
        <v>3254</v>
      </c>
      <c r="H413" s="305" t="s">
        <v>62</v>
      </c>
      <c r="I413" s="333">
        <v>37.503999999999998</v>
      </c>
      <c r="J413" s="333" t="s">
        <v>3171</v>
      </c>
      <c r="L413" s="333">
        <v>40</v>
      </c>
    </row>
    <row r="414" spans="1:15" ht="12.9" customHeight="1">
      <c r="A414" s="791">
        <v>387</v>
      </c>
      <c r="B414" s="307">
        <v>64</v>
      </c>
      <c r="C414" s="305" t="s">
        <v>1241</v>
      </c>
      <c r="D414" s="306" t="s">
        <v>54</v>
      </c>
      <c r="E414" s="306" t="s">
        <v>3182</v>
      </c>
      <c r="F414" s="307" t="s">
        <v>3214</v>
      </c>
      <c r="G414" s="307" t="s">
        <v>3258</v>
      </c>
      <c r="H414" s="305" t="s">
        <v>62</v>
      </c>
      <c r="I414" s="333">
        <v>45.412999999999997</v>
      </c>
      <c r="J414" s="333" t="s">
        <v>816</v>
      </c>
      <c r="L414" s="333">
        <v>36</v>
      </c>
      <c r="O414" s="333">
        <f>124733-124367</f>
        <v>366</v>
      </c>
    </row>
    <row r="415" spans="1:15" ht="12">
      <c r="A415" s="791">
        <v>388</v>
      </c>
      <c r="B415" s="307">
        <v>65</v>
      </c>
      <c r="C415" s="305" t="s">
        <v>1259</v>
      </c>
      <c r="D415" s="306" t="s">
        <v>64</v>
      </c>
      <c r="E415" s="306" t="s">
        <v>3157</v>
      </c>
      <c r="F415" s="307" t="s">
        <v>3220</v>
      </c>
      <c r="G415" s="307" t="s">
        <v>3247</v>
      </c>
      <c r="H415" s="305" t="s">
        <v>62</v>
      </c>
      <c r="I415" s="333">
        <v>38.847000000000001</v>
      </c>
      <c r="J415" s="333" t="s">
        <v>1377</v>
      </c>
      <c r="L415" s="333">
        <v>25</v>
      </c>
    </row>
    <row r="416" spans="1:15" ht="12.9" customHeight="1">
      <c r="A416" s="791">
        <v>389</v>
      </c>
      <c r="B416" s="307">
        <v>66</v>
      </c>
      <c r="C416" s="305" t="s">
        <v>2056</v>
      </c>
      <c r="D416" s="306" t="s">
        <v>64</v>
      </c>
      <c r="E416" s="307" t="s">
        <v>3195</v>
      </c>
      <c r="F416" s="307" t="s">
        <v>3220</v>
      </c>
      <c r="G416" s="307" t="s">
        <v>3260</v>
      </c>
      <c r="H416" s="305" t="s">
        <v>62</v>
      </c>
      <c r="I416" s="333">
        <v>38.847000000000001</v>
      </c>
      <c r="J416" s="333" t="s">
        <v>3197</v>
      </c>
      <c r="L416" s="333">
        <v>36</v>
      </c>
    </row>
    <row r="417" spans="1:27" ht="12.9" customHeight="1">
      <c r="A417" s="791">
        <v>390</v>
      </c>
      <c r="B417" s="307">
        <v>67</v>
      </c>
      <c r="C417" s="305" t="s">
        <v>1237</v>
      </c>
      <c r="D417" s="306" t="s">
        <v>64</v>
      </c>
      <c r="E417" s="307" t="s">
        <v>3192</v>
      </c>
      <c r="F417" s="307" t="s">
        <v>3220</v>
      </c>
      <c r="G417" s="307" t="s">
        <v>3255</v>
      </c>
      <c r="H417" s="305" t="s">
        <v>62</v>
      </c>
      <c r="I417" s="333">
        <v>38.847000000000001</v>
      </c>
      <c r="J417" s="333" t="s">
        <v>3196</v>
      </c>
      <c r="L417" s="333">
        <v>32</v>
      </c>
    </row>
    <row r="418" spans="1:27" ht="12.9" customHeight="1">
      <c r="A418" s="791">
        <v>391</v>
      </c>
      <c r="B418" s="307">
        <v>68</v>
      </c>
      <c r="C418" s="305" t="s">
        <v>2014</v>
      </c>
      <c r="D418" s="306" t="s">
        <v>64</v>
      </c>
      <c r="E418" s="307" t="s">
        <v>3192</v>
      </c>
      <c r="F418" s="307" t="s">
        <v>3222</v>
      </c>
      <c r="G418" s="307" t="s">
        <v>3263</v>
      </c>
      <c r="H418" s="305" t="s">
        <v>62</v>
      </c>
      <c r="I418" s="333">
        <v>38.847000000000001</v>
      </c>
      <c r="J418" s="333" t="s">
        <v>3209</v>
      </c>
      <c r="L418" s="333">
        <v>25</v>
      </c>
    </row>
    <row r="419" spans="1:27" ht="12.9" customHeight="1">
      <c r="A419" s="791">
        <v>392</v>
      </c>
      <c r="B419" s="307">
        <v>69</v>
      </c>
      <c r="C419" s="305" t="s">
        <v>1276</v>
      </c>
      <c r="D419" s="306" t="s">
        <v>64</v>
      </c>
      <c r="E419" s="307" t="s">
        <v>3205</v>
      </c>
      <c r="F419" s="307" t="s">
        <v>3226</v>
      </c>
      <c r="G419" s="307" t="s">
        <v>3114</v>
      </c>
      <c r="H419" s="305" t="s">
        <v>62</v>
      </c>
      <c r="I419" s="333">
        <v>38.847000000000001</v>
      </c>
      <c r="J419" s="333" t="s">
        <v>3168</v>
      </c>
      <c r="L419" s="333">
        <v>25</v>
      </c>
    </row>
    <row r="420" spans="1:27" ht="12.9" customHeight="1">
      <c r="A420" s="791">
        <v>393</v>
      </c>
      <c r="B420" s="307">
        <v>70</v>
      </c>
      <c r="C420" s="305" t="s">
        <v>1270</v>
      </c>
      <c r="D420" s="306" t="s">
        <v>64</v>
      </c>
      <c r="E420" s="307" t="s">
        <v>3220</v>
      </c>
      <c r="F420" s="307" t="s">
        <v>3228</v>
      </c>
      <c r="G420" s="307" t="s">
        <v>3257</v>
      </c>
      <c r="H420" s="305" t="s">
        <v>62</v>
      </c>
      <c r="I420" s="333">
        <v>38.847000000000001</v>
      </c>
      <c r="L420" s="333">
        <v>39</v>
      </c>
    </row>
    <row r="421" spans="1:27" ht="12.9" customHeight="1">
      <c r="A421" s="791">
        <v>394</v>
      </c>
      <c r="B421" s="307">
        <v>71</v>
      </c>
      <c r="C421" s="305" t="s">
        <v>1269</v>
      </c>
      <c r="D421" s="306" t="s">
        <v>82</v>
      </c>
      <c r="E421" s="307" t="s">
        <v>3208</v>
      </c>
      <c r="F421" s="307" t="s">
        <v>3228</v>
      </c>
      <c r="G421" s="307" t="s">
        <v>3250</v>
      </c>
      <c r="H421" s="305" t="s">
        <v>62</v>
      </c>
      <c r="I421" s="333">
        <v>37.503999999999998</v>
      </c>
    </row>
    <row r="422" spans="1:27" ht="12.9" customHeight="1">
      <c r="A422" s="791">
        <v>395</v>
      </c>
      <c r="B422" s="307">
        <v>72</v>
      </c>
      <c r="C422" s="305" t="s">
        <v>1257</v>
      </c>
      <c r="D422" s="306" t="s">
        <v>270</v>
      </c>
      <c r="E422" s="307" t="s">
        <v>3145</v>
      </c>
      <c r="F422" s="307" t="s">
        <v>3228</v>
      </c>
      <c r="G422" s="307" t="s">
        <v>3262</v>
      </c>
      <c r="H422" s="305" t="s">
        <v>62</v>
      </c>
      <c r="I422" s="333">
        <v>47.183999999999997</v>
      </c>
      <c r="J422" s="333" t="s">
        <v>3199</v>
      </c>
      <c r="L422" s="333">
        <v>39</v>
      </c>
      <c r="N422" s="333" t="s">
        <v>3231</v>
      </c>
      <c r="V422" s="333" t="s">
        <v>3268</v>
      </c>
    </row>
    <row r="423" spans="1:27" ht="12.9" customHeight="1">
      <c r="A423" s="791">
        <v>396</v>
      </c>
      <c r="B423" s="307">
        <v>73</v>
      </c>
      <c r="C423" s="305" t="s">
        <v>1258</v>
      </c>
      <c r="D423" s="306" t="s">
        <v>64</v>
      </c>
      <c r="E423" s="306" t="s">
        <v>3208</v>
      </c>
      <c r="F423" s="307" t="s">
        <v>3228</v>
      </c>
      <c r="G423" s="307" t="s">
        <v>3253</v>
      </c>
      <c r="H423" s="305" t="s">
        <v>62</v>
      </c>
      <c r="I423" s="333">
        <v>38.847000000000001</v>
      </c>
      <c r="J423" s="333" t="s">
        <v>1085</v>
      </c>
      <c r="L423" s="333">
        <v>37</v>
      </c>
    </row>
    <row r="424" spans="1:27" ht="12.9" customHeight="1">
      <c r="A424" s="791">
        <v>397</v>
      </c>
      <c r="B424" s="307">
        <v>74</v>
      </c>
      <c r="C424" s="305" t="s">
        <v>2011</v>
      </c>
      <c r="D424" s="306" t="s">
        <v>64</v>
      </c>
      <c r="E424" s="307" t="s">
        <v>3205</v>
      </c>
      <c r="F424" s="307" t="s">
        <v>3228</v>
      </c>
      <c r="G424" s="307" t="s">
        <v>3264</v>
      </c>
      <c r="H424" s="305" t="s">
        <v>62</v>
      </c>
      <c r="I424" s="333">
        <v>38.847000000000001</v>
      </c>
      <c r="J424" s="333" t="s">
        <v>3210</v>
      </c>
      <c r="L424" s="333">
        <v>30</v>
      </c>
      <c r="N424" s="333" t="s">
        <v>3230</v>
      </c>
    </row>
    <row r="425" spans="1:27" ht="12.9" customHeight="1">
      <c r="A425" s="791">
        <v>398</v>
      </c>
      <c r="B425" s="307">
        <v>75</v>
      </c>
      <c r="C425" s="305" t="s">
        <v>1225</v>
      </c>
      <c r="D425" s="306" t="s">
        <v>1156</v>
      </c>
      <c r="E425" s="307" t="s">
        <v>3175</v>
      </c>
      <c r="F425" s="307" t="s">
        <v>3228</v>
      </c>
      <c r="G425" s="307" t="s">
        <v>3080</v>
      </c>
      <c r="H425" s="305" t="s">
        <v>62</v>
      </c>
      <c r="I425" s="333">
        <v>129.11000000000001</v>
      </c>
      <c r="J425" s="333" t="s">
        <v>75</v>
      </c>
      <c r="L425" s="333">
        <v>27</v>
      </c>
    </row>
    <row r="426" spans="1:27" ht="12">
      <c r="A426" s="791">
        <v>399</v>
      </c>
      <c r="B426" s="307">
        <v>76</v>
      </c>
      <c r="C426" s="305" t="s">
        <v>1060</v>
      </c>
      <c r="D426" s="306" t="s">
        <v>270</v>
      </c>
      <c r="E426" s="307" t="s">
        <v>3205</v>
      </c>
      <c r="F426" s="307" t="s">
        <v>3235</v>
      </c>
      <c r="G426" s="307" t="s">
        <v>3082</v>
      </c>
      <c r="H426" s="305" t="s">
        <v>62</v>
      </c>
      <c r="I426" s="333">
        <v>47.183999999999997</v>
      </c>
      <c r="J426" s="333" t="s">
        <v>75</v>
      </c>
      <c r="L426" s="333">
        <v>30</v>
      </c>
      <c r="N426" s="333" t="s">
        <v>3236</v>
      </c>
      <c r="Q426" s="333" t="s">
        <v>3241</v>
      </c>
      <c r="AA426" s="333" t="s">
        <v>3216</v>
      </c>
    </row>
    <row r="427" spans="1:27" ht="12.9" customHeight="1">
      <c r="A427" s="791">
        <v>400</v>
      </c>
      <c r="B427" s="307">
        <v>77</v>
      </c>
      <c r="C427" s="305" t="s">
        <v>2079</v>
      </c>
      <c r="D427" s="306" t="s">
        <v>122</v>
      </c>
      <c r="E427" s="307" t="s">
        <v>3208</v>
      </c>
      <c r="F427" s="307" t="s">
        <v>3235</v>
      </c>
      <c r="G427" s="307" t="s">
        <v>3093</v>
      </c>
      <c r="H427" s="305" t="s">
        <v>62</v>
      </c>
      <c r="I427" s="333">
        <v>57.597000000000001</v>
      </c>
      <c r="J427" s="333" t="s">
        <v>3169</v>
      </c>
      <c r="L427" s="333">
        <v>23</v>
      </c>
    </row>
    <row r="428" spans="1:27" ht="12.9" customHeight="1">
      <c r="A428" s="791">
        <v>401</v>
      </c>
      <c r="B428" s="307">
        <v>78</v>
      </c>
      <c r="C428" s="305" t="s">
        <v>1248</v>
      </c>
      <c r="D428" s="306" t="s">
        <v>54</v>
      </c>
      <c r="E428" s="307" t="s">
        <v>3220</v>
      </c>
      <c r="F428" s="307" t="s">
        <v>3235</v>
      </c>
      <c r="G428" s="307" t="s">
        <v>3256</v>
      </c>
      <c r="H428" s="305" t="s">
        <v>62</v>
      </c>
      <c r="I428" s="333">
        <v>45.412999999999997</v>
      </c>
      <c r="J428" s="333" t="s">
        <v>3198</v>
      </c>
      <c r="L428" s="333">
        <v>38</v>
      </c>
    </row>
    <row r="429" spans="1:27" ht="12.9" customHeight="1">
      <c r="A429" s="791">
        <v>402</v>
      </c>
      <c r="B429" s="307">
        <v>79</v>
      </c>
      <c r="C429" s="305" t="s">
        <v>1243</v>
      </c>
      <c r="D429" s="306" t="s">
        <v>82</v>
      </c>
      <c r="E429" s="307" t="s">
        <v>3220</v>
      </c>
      <c r="F429" s="307" t="s">
        <v>3235</v>
      </c>
      <c r="G429" s="307" t="s">
        <v>3254</v>
      </c>
      <c r="H429" s="305" t="s">
        <v>62</v>
      </c>
      <c r="I429" s="333">
        <v>37.503999999999998</v>
      </c>
      <c r="J429" s="333" t="s">
        <v>3171</v>
      </c>
      <c r="L429" s="333">
        <v>40</v>
      </c>
    </row>
    <row r="430" spans="1:27" ht="12.9" customHeight="1">
      <c r="A430" s="791">
        <v>403</v>
      </c>
      <c r="B430" s="307">
        <v>80</v>
      </c>
      <c r="C430" s="305" t="s">
        <v>2060</v>
      </c>
      <c r="D430" s="306" t="s">
        <v>64</v>
      </c>
      <c r="E430" s="307" t="s">
        <v>3220</v>
      </c>
      <c r="F430" s="307" t="s">
        <v>3235</v>
      </c>
      <c r="G430" s="307" t="s">
        <v>3258</v>
      </c>
      <c r="H430" s="305" t="s">
        <v>62</v>
      </c>
      <c r="I430" s="333">
        <v>38.847000000000001</v>
      </c>
      <c r="J430" s="333" t="s">
        <v>816</v>
      </c>
      <c r="L430" s="333">
        <v>36</v>
      </c>
    </row>
    <row r="431" spans="1:27" ht="12.9" customHeight="1">
      <c r="A431" s="791">
        <v>404</v>
      </c>
      <c r="B431" s="307">
        <v>81</v>
      </c>
      <c r="C431" s="305" t="s">
        <v>2015</v>
      </c>
      <c r="D431" s="306" t="s">
        <v>64</v>
      </c>
      <c r="E431" s="307" t="s">
        <v>2954</v>
      </c>
      <c r="F431" s="307" t="s">
        <v>3235</v>
      </c>
      <c r="G431" s="307" t="s">
        <v>3263</v>
      </c>
      <c r="H431" s="305" t="s">
        <v>62</v>
      </c>
      <c r="I431" s="333">
        <v>38.847000000000001</v>
      </c>
      <c r="J431" s="333" t="s">
        <v>3209</v>
      </c>
      <c r="L431" s="333">
        <v>25</v>
      </c>
    </row>
    <row r="432" spans="1:27" ht="12.9" customHeight="1">
      <c r="A432" s="791">
        <v>405</v>
      </c>
      <c r="B432" s="307">
        <v>82</v>
      </c>
      <c r="C432" s="305" t="s">
        <v>1928</v>
      </c>
      <c r="D432" s="306" t="s">
        <v>2369</v>
      </c>
      <c r="E432" s="307" t="s">
        <v>3091</v>
      </c>
      <c r="F432" s="307" t="s">
        <v>3235</v>
      </c>
      <c r="G432" s="307" t="s">
        <v>3419</v>
      </c>
      <c r="H432" s="305" t="s">
        <v>62</v>
      </c>
      <c r="I432" s="333">
        <v>86.129000000000005</v>
      </c>
      <c r="J432" s="333" t="s">
        <v>3151</v>
      </c>
      <c r="L432" s="333">
        <f>23+12</f>
        <v>35</v>
      </c>
      <c r="P432" s="333">
        <v>13325</v>
      </c>
    </row>
    <row r="433" spans="1:14" ht="12.9" customHeight="1">
      <c r="A433" s="791">
        <v>406</v>
      </c>
      <c r="B433" s="307">
        <v>83</v>
      </c>
      <c r="C433" s="305" t="s">
        <v>1212</v>
      </c>
      <c r="D433" s="306" t="s">
        <v>64</v>
      </c>
      <c r="E433" s="307" t="s">
        <v>3153</v>
      </c>
      <c r="F433" s="307" t="s">
        <v>3235</v>
      </c>
      <c r="G433" s="307" t="s">
        <v>3143</v>
      </c>
      <c r="H433" s="305" t="s">
        <v>3229</v>
      </c>
      <c r="I433" s="333">
        <v>38.847000000000001</v>
      </c>
      <c r="J433" s="333" t="s">
        <v>2996</v>
      </c>
      <c r="L433" s="333">
        <v>25</v>
      </c>
      <c r="N433" s="333" t="s">
        <v>3237</v>
      </c>
    </row>
    <row r="434" spans="1:14" ht="12.9" customHeight="1">
      <c r="A434" s="791">
        <v>407</v>
      </c>
      <c r="B434" s="307">
        <v>84</v>
      </c>
      <c r="C434" s="305" t="s">
        <v>1268</v>
      </c>
      <c r="D434" s="306" t="s">
        <v>82</v>
      </c>
      <c r="E434" s="307" t="s">
        <v>3228</v>
      </c>
      <c r="F434" s="307" t="s">
        <v>3235</v>
      </c>
      <c r="G434" s="307" t="s">
        <v>3250</v>
      </c>
      <c r="H434" s="305" t="s">
        <v>62</v>
      </c>
      <c r="I434" s="333">
        <v>37.503999999999998</v>
      </c>
    </row>
    <row r="435" spans="1:14" ht="12.9" customHeight="1">
      <c r="A435" s="791">
        <v>408</v>
      </c>
      <c r="B435" s="307">
        <v>85</v>
      </c>
      <c r="C435" s="305" t="s">
        <v>2053</v>
      </c>
      <c r="D435" s="306" t="s">
        <v>82</v>
      </c>
      <c r="E435" s="307" t="s">
        <v>3222</v>
      </c>
      <c r="F435" s="307" t="s">
        <v>3235</v>
      </c>
      <c r="G435" s="307" t="s">
        <v>3042</v>
      </c>
      <c r="H435" s="305" t="s">
        <v>62</v>
      </c>
      <c r="I435" s="333">
        <v>37.503999999999998</v>
      </c>
    </row>
    <row r="436" spans="1:14" ht="12.9" customHeight="1">
      <c r="A436" s="791"/>
      <c r="B436" s="1092">
        <v>45894</v>
      </c>
      <c r="C436" s="307"/>
      <c r="D436" s="306"/>
      <c r="E436" s="307"/>
      <c r="F436" s="307"/>
      <c r="G436" s="307"/>
      <c r="H436" s="307"/>
    </row>
    <row r="437" spans="1:14" ht="12.9" customHeight="1">
      <c r="A437" s="791">
        <v>409</v>
      </c>
      <c r="B437" s="307">
        <v>1</v>
      </c>
      <c r="C437" s="305" t="s">
        <v>1271</v>
      </c>
      <c r="D437" s="307" t="s">
        <v>82</v>
      </c>
      <c r="E437" s="307" t="s">
        <v>3235</v>
      </c>
      <c r="F437" s="307" t="s">
        <v>3276</v>
      </c>
      <c r="G437" s="307" t="s">
        <v>3257</v>
      </c>
      <c r="H437" s="305" t="s">
        <v>62</v>
      </c>
      <c r="I437" s="333">
        <v>37.503999999999998</v>
      </c>
      <c r="L437" s="333">
        <v>39</v>
      </c>
    </row>
    <row r="438" spans="1:14" ht="12.9" customHeight="1">
      <c r="A438" s="791">
        <v>410</v>
      </c>
      <c r="B438" s="307">
        <v>2</v>
      </c>
      <c r="C438" s="305" t="s">
        <v>2052</v>
      </c>
      <c r="D438" s="307" t="s">
        <v>82</v>
      </c>
      <c r="E438" s="307" t="s">
        <v>3269</v>
      </c>
      <c r="F438" s="307" t="s">
        <v>3276</v>
      </c>
      <c r="G438" s="307" t="s">
        <v>3042</v>
      </c>
      <c r="H438" s="305" t="s">
        <v>62</v>
      </c>
      <c r="I438" s="333">
        <v>37.503999999999998</v>
      </c>
    </row>
    <row r="439" spans="1:14" ht="12.9" customHeight="1">
      <c r="A439" s="791">
        <v>411</v>
      </c>
      <c r="B439" s="307">
        <v>3</v>
      </c>
      <c r="C439" s="305" t="s">
        <v>1947</v>
      </c>
      <c r="D439" s="307" t="s">
        <v>82</v>
      </c>
      <c r="E439" s="307" t="s">
        <v>3235</v>
      </c>
      <c r="F439" s="307" t="s">
        <v>3281</v>
      </c>
      <c r="G439" s="307" t="s">
        <v>3080</v>
      </c>
      <c r="H439" s="305" t="s">
        <v>62</v>
      </c>
      <c r="I439" s="333">
        <v>37.503999999999998</v>
      </c>
      <c r="J439" s="333" t="s">
        <v>3278</v>
      </c>
      <c r="L439" s="333">
        <v>27</v>
      </c>
      <c r="N439" s="333" t="s">
        <v>3282</v>
      </c>
    </row>
    <row r="440" spans="1:14" ht="12.9" customHeight="1">
      <c r="A440" s="791">
        <v>412</v>
      </c>
      <c r="B440" s="307">
        <v>4</v>
      </c>
      <c r="C440" s="305" t="s">
        <v>1254</v>
      </c>
      <c r="D440" s="306" t="s">
        <v>82</v>
      </c>
      <c r="E440" s="306" t="s">
        <v>3269</v>
      </c>
      <c r="F440" s="307" t="s">
        <v>3281</v>
      </c>
      <c r="G440" s="307" t="s">
        <v>3254</v>
      </c>
      <c r="H440" s="305" t="s">
        <v>62</v>
      </c>
      <c r="I440" s="333">
        <v>37.503999999999998</v>
      </c>
    </row>
    <row r="441" spans="1:14" ht="12.9" customHeight="1">
      <c r="A441" s="791">
        <v>413</v>
      </c>
      <c r="B441" s="307">
        <v>5</v>
      </c>
      <c r="C441" s="305" t="s">
        <v>2061</v>
      </c>
      <c r="D441" s="307" t="s">
        <v>82</v>
      </c>
      <c r="E441" s="307" t="s">
        <v>3269</v>
      </c>
      <c r="F441" s="307" t="s">
        <v>3284</v>
      </c>
      <c r="G441" s="307" t="s">
        <v>3308</v>
      </c>
      <c r="H441" s="305" t="s">
        <v>62</v>
      </c>
      <c r="I441" s="333">
        <v>37.503999999999998</v>
      </c>
    </row>
    <row r="442" spans="1:14" ht="12.9" customHeight="1">
      <c r="A442" s="791">
        <v>414</v>
      </c>
      <c r="B442" s="307">
        <v>6</v>
      </c>
      <c r="C442" s="305" t="s">
        <v>1112</v>
      </c>
      <c r="D442" s="307" t="s">
        <v>82</v>
      </c>
      <c r="E442" s="307" t="s">
        <v>3276</v>
      </c>
      <c r="F442" s="307" t="s">
        <v>3286</v>
      </c>
      <c r="G442" s="307" t="s">
        <v>3242</v>
      </c>
      <c r="H442" s="305" t="s">
        <v>62</v>
      </c>
      <c r="I442" s="333">
        <v>37.503999999999998</v>
      </c>
      <c r="M442" s="1093"/>
    </row>
    <row r="443" spans="1:14" ht="12.9" customHeight="1">
      <c r="A443" s="791">
        <v>415</v>
      </c>
      <c r="B443" s="307">
        <v>7</v>
      </c>
      <c r="C443" s="305" t="s">
        <v>1242</v>
      </c>
      <c r="D443" s="306" t="s">
        <v>122</v>
      </c>
      <c r="E443" s="306" t="s">
        <v>3269</v>
      </c>
      <c r="F443" s="307" t="s">
        <v>3288</v>
      </c>
      <c r="G443" s="307" t="s">
        <v>3253</v>
      </c>
      <c r="H443" s="305" t="s">
        <v>62</v>
      </c>
      <c r="I443" s="333">
        <v>57.597000000000001</v>
      </c>
      <c r="J443" s="333" t="s">
        <v>1085</v>
      </c>
      <c r="N443" s="333" t="s">
        <v>3290</v>
      </c>
    </row>
    <row r="444" spans="1:14" ht="12.9" customHeight="1">
      <c r="A444" s="791">
        <v>416</v>
      </c>
      <c r="B444" s="307">
        <v>8</v>
      </c>
      <c r="C444" s="305" t="s">
        <v>2090</v>
      </c>
      <c r="D444" s="307" t="s">
        <v>309</v>
      </c>
      <c r="E444" s="307" t="s">
        <v>3235</v>
      </c>
      <c r="F444" s="307" t="s">
        <v>3292</v>
      </c>
      <c r="G444" s="307" t="s">
        <v>3114</v>
      </c>
      <c r="H444" s="305" t="s">
        <v>62</v>
      </c>
      <c r="I444" s="333">
        <v>66.381</v>
      </c>
      <c r="J444" s="333" t="s">
        <v>3168</v>
      </c>
      <c r="L444" s="333">
        <v>25</v>
      </c>
      <c r="N444" s="333" t="s">
        <v>3295</v>
      </c>
    </row>
    <row r="445" spans="1:14" ht="12.9" customHeight="1">
      <c r="A445" s="791">
        <v>417</v>
      </c>
      <c r="B445" s="307">
        <v>9</v>
      </c>
      <c r="C445" s="305" t="s">
        <v>2094</v>
      </c>
      <c r="D445" s="306" t="s">
        <v>270</v>
      </c>
      <c r="E445" s="306" t="s">
        <v>3275</v>
      </c>
      <c r="F445" s="307" t="s">
        <v>3292</v>
      </c>
      <c r="G445" s="307" t="s">
        <v>3093</v>
      </c>
      <c r="H445" s="305" t="s">
        <v>62</v>
      </c>
      <c r="I445" s="333">
        <v>47.183999999999997</v>
      </c>
      <c r="N445" s="333" t="s">
        <v>3294</v>
      </c>
    </row>
    <row r="446" spans="1:14" ht="12.9" customHeight="1">
      <c r="A446" s="791">
        <v>418</v>
      </c>
      <c r="B446" s="307">
        <v>10</v>
      </c>
      <c r="C446" s="305" t="s">
        <v>2006</v>
      </c>
      <c r="D446" s="307" t="s">
        <v>82</v>
      </c>
      <c r="E446" s="307" t="s">
        <v>3276</v>
      </c>
      <c r="F446" s="307" t="s">
        <v>3292</v>
      </c>
      <c r="G446" s="307" t="s">
        <v>3263</v>
      </c>
      <c r="H446" s="305" t="s">
        <v>62</v>
      </c>
      <c r="I446" s="333">
        <v>37.503999999999998</v>
      </c>
      <c r="J446" s="333" t="s">
        <v>3209</v>
      </c>
      <c r="L446" s="333">
        <v>40</v>
      </c>
    </row>
    <row r="447" spans="1:14" ht="12.9" customHeight="1">
      <c r="A447" s="791">
        <v>419</v>
      </c>
      <c r="B447" s="307">
        <v>11</v>
      </c>
      <c r="C447" s="305" t="s">
        <v>2059</v>
      </c>
      <c r="D447" s="307" t="s">
        <v>82</v>
      </c>
      <c r="E447" s="307" t="s">
        <v>3276</v>
      </c>
      <c r="F447" s="307" t="s">
        <v>3292</v>
      </c>
      <c r="G447" s="307" t="s">
        <v>3258</v>
      </c>
      <c r="H447" s="305" t="s">
        <v>62</v>
      </c>
      <c r="I447" s="333">
        <v>37.503999999999998</v>
      </c>
      <c r="M447" s="1093"/>
    </row>
    <row r="448" spans="1:14" ht="12.9" customHeight="1">
      <c r="A448" s="791">
        <v>420</v>
      </c>
      <c r="B448" s="307">
        <v>12</v>
      </c>
      <c r="C448" s="305" t="s">
        <v>1272</v>
      </c>
      <c r="D448" s="307" t="s">
        <v>270</v>
      </c>
      <c r="E448" s="307" t="s">
        <v>3281</v>
      </c>
      <c r="F448" s="307" t="s">
        <v>3296</v>
      </c>
      <c r="G448" s="307" t="s">
        <v>3307</v>
      </c>
      <c r="H448" s="305" t="s">
        <v>62</v>
      </c>
      <c r="I448" s="333">
        <v>47.183999999999997</v>
      </c>
      <c r="N448" s="333" t="s">
        <v>3297</v>
      </c>
    </row>
    <row r="449" spans="1:16" ht="12.9" customHeight="1">
      <c r="A449" s="791">
        <v>421</v>
      </c>
      <c r="B449" s="307">
        <v>13</v>
      </c>
      <c r="C449" s="305" t="s">
        <v>2050</v>
      </c>
      <c r="D449" s="307" t="s">
        <v>54</v>
      </c>
      <c r="E449" s="307" t="s">
        <v>3284</v>
      </c>
      <c r="F449" s="307" t="s">
        <v>3299</v>
      </c>
      <c r="G449" s="307" t="s">
        <v>3306</v>
      </c>
      <c r="H449" s="305" t="s">
        <v>62</v>
      </c>
      <c r="I449" s="333">
        <v>45.412999999999997</v>
      </c>
      <c r="N449" s="333" t="s">
        <v>3300</v>
      </c>
    </row>
    <row r="450" spans="1:16" ht="12.9" customHeight="1">
      <c r="A450" s="791">
        <v>422</v>
      </c>
      <c r="B450" s="307">
        <v>14</v>
      </c>
      <c r="C450" s="305" t="s">
        <v>2075</v>
      </c>
      <c r="D450" s="307" t="s">
        <v>82</v>
      </c>
      <c r="E450" s="307" t="s">
        <v>3284</v>
      </c>
      <c r="F450" s="307" t="s">
        <v>3299</v>
      </c>
      <c r="G450" s="307" t="s">
        <v>3250</v>
      </c>
      <c r="H450" s="305" t="s">
        <v>62</v>
      </c>
      <c r="I450" s="333">
        <v>37.503999999999998</v>
      </c>
      <c r="N450" s="333" t="s">
        <v>1267</v>
      </c>
    </row>
    <row r="451" spans="1:16" ht="12.9" customHeight="1">
      <c r="A451" s="791">
        <v>423</v>
      </c>
      <c r="B451" s="307">
        <v>15</v>
      </c>
      <c r="C451" s="305" t="s">
        <v>1933</v>
      </c>
      <c r="D451" s="307" t="s">
        <v>2382</v>
      </c>
      <c r="E451" s="307" t="s">
        <v>3180</v>
      </c>
      <c r="F451" s="307" t="s">
        <v>3305</v>
      </c>
      <c r="G451" s="307" t="s">
        <v>3272</v>
      </c>
      <c r="H451" s="305" t="s">
        <v>62</v>
      </c>
      <c r="I451" s="333">
        <v>100.96</v>
      </c>
      <c r="J451" s="333" t="s">
        <v>3151</v>
      </c>
      <c r="L451" s="333">
        <v>40</v>
      </c>
    </row>
    <row r="452" spans="1:16" ht="12.9" customHeight="1">
      <c r="A452" s="791">
        <v>424</v>
      </c>
      <c r="B452" s="307">
        <v>16</v>
      </c>
      <c r="C452" s="305" t="s">
        <v>873</v>
      </c>
      <c r="D452" s="307" t="s">
        <v>82</v>
      </c>
      <c r="E452" s="307" t="s">
        <v>3292</v>
      </c>
      <c r="F452" s="307" t="s">
        <v>3305</v>
      </c>
      <c r="G452" s="307" t="s">
        <v>3242</v>
      </c>
      <c r="H452" s="305" t="s">
        <v>62</v>
      </c>
      <c r="I452" s="333">
        <v>37.503999999999998</v>
      </c>
      <c r="J452" s="333" t="s">
        <v>512</v>
      </c>
      <c r="M452" s="1093"/>
      <c r="N452" s="333" t="s">
        <v>3310</v>
      </c>
    </row>
    <row r="453" spans="1:16" ht="12">
      <c r="A453" s="791">
        <v>425</v>
      </c>
      <c r="B453" s="307">
        <v>17</v>
      </c>
      <c r="C453" s="305" t="s">
        <v>1260</v>
      </c>
      <c r="D453" s="306" t="s">
        <v>82</v>
      </c>
      <c r="E453" s="306" t="s">
        <v>3227</v>
      </c>
      <c r="F453" s="307" t="s">
        <v>3355</v>
      </c>
      <c r="G453" s="307" t="s">
        <v>3247</v>
      </c>
      <c r="H453" s="305" t="s">
        <v>62</v>
      </c>
      <c r="I453" s="333">
        <v>37.503999999999998</v>
      </c>
      <c r="J453" s="333" t="s">
        <v>1377</v>
      </c>
      <c r="L453" s="333">
        <v>25</v>
      </c>
      <c r="N453" s="333" t="s">
        <v>1261</v>
      </c>
    </row>
    <row r="454" spans="1:16" ht="12.9" customHeight="1">
      <c r="A454" s="791">
        <v>426</v>
      </c>
      <c r="B454" s="307">
        <v>18</v>
      </c>
      <c r="C454" s="305" t="s">
        <v>2012</v>
      </c>
      <c r="D454" s="307" t="s">
        <v>64</v>
      </c>
      <c r="E454" s="307" t="s">
        <v>3281</v>
      </c>
      <c r="F454" s="307" t="s">
        <v>3355</v>
      </c>
      <c r="G454" s="307" t="s">
        <v>3279</v>
      </c>
      <c r="H454" s="305" t="s">
        <v>62</v>
      </c>
      <c r="I454" s="333">
        <v>38.847000000000001</v>
      </c>
      <c r="M454" s="1093"/>
      <c r="N454" s="333" t="s">
        <v>3301</v>
      </c>
    </row>
    <row r="455" spans="1:16" ht="12.9" customHeight="1">
      <c r="A455" s="791">
        <v>427</v>
      </c>
      <c r="B455" s="307">
        <v>19</v>
      </c>
      <c r="C455" s="305" t="s">
        <v>1239</v>
      </c>
      <c r="D455" s="307" t="s">
        <v>270</v>
      </c>
      <c r="E455" s="307" t="s">
        <v>3269</v>
      </c>
      <c r="F455" s="307" t="s">
        <v>3363</v>
      </c>
      <c r="G455" s="307" t="s">
        <v>3274</v>
      </c>
      <c r="H455" s="305" t="s">
        <v>62</v>
      </c>
      <c r="I455" s="333">
        <v>47.183999999999997</v>
      </c>
      <c r="J455" s="333" t="s">
        <v>3280</v>
      </c>
      <c r="L455" s="333">
        <v>36</v>
      </c>
      <c r="P455" s="333" t="s">
        <v>3366</v>
      </c>
    </row>
    <row r="456" spans="1:16" ht="12.9" customHeight="1">
      <c r="A456" s="791">
        <v>428</v>
      </c>
      <c r="B456" s="307">
        <v>20</v>
      </c>
      <c r="C456" s="305" t="s">
        <v>1934</v>
      </c>
      <c r="D456" s="307" t="s">
        <v>82</v>
      </c>
      <c r="E456" s="307" t="s">
        <v>3223</v>
      </c>
      <c r="F456" s="307" t="s">
        <v>3368</v>
      </c>
      <c r="G456" s="307" t="s">
        <v>3312</v>
      </c>
      <c r="H456" s="305" t="s">
        <v>62</v>
      </c>
      <c r="I456" s="333">
        <v>37.503999999999998</v>
      </c>
      <c r="J456" s="333" t="s">
        <v>2996</v>
      </c>
      <c r="L456" s="333">
        <v>27</v>
      </c>
    </row>
    <row r="457" spans="1:16" ht="12.9" customHeight="1">
      <c r="A457" s="791">
        <v>429</v>
      </c>
      <c r="B457" s="307">
        <v>21</v>
      </c>
      <c r="C457" s="305" t="s">
        <v>2001</v>
      </c>
      <c r="D457" s="307" t="s">
        <v>64</v>
      </c>
      <c r="E457" s="307" t="s">
        <v>3276</v>
      </c>
      <c r="F457" s="307" t="s">
        <v>3373</v>
      </c>
      <c r="G457" s="307" t="s">
        <v>3252</v>
      </c>
      <c r="H457" s="305" t="s">
        <v>62</v>
      </c>
      <c r="I457" s="333">
        <v>38.847000000000001</v>
      </c>
      <c r="J457" s="333" t="s">
        <v>3364</v>
      </c>
      <c r="K457"/>
      <c r="N457" s="333" t="s">
        <v>3298</v>
      </c>
    </row>
    <row r="458" spans="1:16" ht="12" customHeight="1">
      <c r="A458" s="791">
        <v>430</v>
      </c>
      <c r="B458" s="307">
        <v>22</v>
      </c>
      <c r="C458" s="305" t="s">
        <v>2064</v>
      </c>
      <c r="D458" s="307" t="s">
        <v>64</v>
      </c>
      <c r="E458" s="307" t="s">
        <v>3368</v>
      </c>
      <c r="F458" s="307" t="s">
        <v>3380</v>
      </c>
      <c r="G458" s="308" t="s">
        <v>3308</v>
      </c>
      <c r="H458" s="305" t="s">
        <v>62</v>
      </c>
      <c r="I458" s="333">
        <v>38.847000000000001</v>
      </c>
    </row>
    <row r="459" spans="1:16" ht="12.9" customHeight="1">
      <c r="A459" s="791">
        <v>431</v>
      </c>
      <c r="B459" s="307">
        <v>23</v>
      </c>
      <c r="C459" s="305" t="s">
        <v>2021</v>
      </c>
      <c r="D459" s="307" t="s">
        <v>64</v>
      </c>
      <c r="E459" s="307" t="s">
        <v>3363</v>
      </c>
      <c r="F459" s="307" t="s">
        <v>3380</v>
      </c>
      <c r="G459" s="308" t="s">
        <v>3279</v>
      </c>
      <c r="H459" s="305" t="s">
        <v>62</v>
      </c>
      <c r="I459" s="333">
        <v>38.847000000000001</v>
      </c>
      <c r="J459" s="333" t="s">
        <v>3365</v>
      </c>
      <c r="M459" s="1093"/>
    </row>
    <row r="460" spans="1:16" ht="12.9" customHeight="1">
      <c r="A460" s="791">
        <v>432</v>
      </c>
      <c r="B460" s="307">
        <v>24</v>
      </c>
      <c r="C460" s="305" t="s">
        <v>1937</v>
      </c>
      <c r="D460" s="307" t="s">
        <v>82</v>
      </c>
      <c r="E460" s="307" t="s">
        <v>3363</v>
      </c>
      <c r="F460" s="307" t="s">
        <v>3380</v>
      </c>
      <c r="G460" s="308" t="s">
        <v>3306</v>
      </c>
      <c r="H460" s="305" t="s">
        <v>62</v>
      </c>
      <c r="I460" s="333">
        <v>37.503999999999998</v>
      </c>
      <c r="J460" s="333" t="s">
        <v>3370</v>
      </c>
    </row>
    <row r="461" spans="1:16" ht="12.9" customHeight="1">
      <c r="A461" s="791">
        <v>433</v>
      </c>
      <c r="B461" s="307">
        <v>25</v>
      </c>
      <c r="C461" s="305" t="s">
        <v>2013</v>
      </c>
      <c r="D461" s="307" t="s">
        <v>122</v>
      </c>
      <c r="E461" s="307" t="s">
        <v>3299</v>
      </c>
      <c r="F461" s="307" t="s">
        <v>3387</v>
      </c>
      <c r="G461" s="308" t="s">
        <v>3263</v>
      </c>
      <c r="H461" s="305" t="s">
        <v>62</v>
      </c>
      <c r="I461" s="333">
        <v>57.597000000000001</v>
      </c>
      <c r="J461" s="333" t="s">
        <v>3359</v>
      </c>
      <c r="L461" s="333">
        <v>26</v>
      </c>
    </row>
    <row r="462" spans="1:16" ht="12.9" customHeight="1">
      <c r="A462" s="791">
        <v>434</v>
      </c>
      <c r="B462" s="307">
        <v>26</v>
      </c>
      <c r="C462" s="305" t="s">
        <v>1214</v>
      </c>
      <c r="D462" s="307" t="s">
        <v>54</v>
      </c>
      <c r="E462" s="307" t="s">
        <v>3355</v>
      </c>
      <c r="F462" s="307" t="s">
        <v>3387</v>
      </c>
      <c r="G462" s="308" t="s">
        <v>3311</v>
      </c>
      <c r="H462" s="305" t="s">
        <v>62</v>
      </c>
      <c r="I462" s="333">
        <v>45.412999999999997</v>
      </c>
      <c r="J462" s="333" t="s">
        <v>3369</v>
      </c>
    </row>
    <row r="463" spans="1:16" ht="12.9" customHeight="1">
      <c r="A463" s="791">
        <v>435</v>
      </c>
      <c r="B463" s="307">
        <v>27</v>
      </c>
      <c r="C463" s="648" t="s">
        <v>689</v>
      </c>
      <c r="D463" s="647" t="s">
        <v>82</v>
      </c>
      <c r="E463" s="859" t="s">
        <v>3380</v>
      </c>
      <c r="F463" s="647" t="s">
        <v>3387</v>
      </c>
      <c r="G463" s="647" t="s">
        <v>3378</v>
      </c>
      <c r="H463" s="305" t="s">
        <v>62</v>
      </c>
      <c r="I463" s="333">
        <v>37.503999999999998</v>
      </c>
    </row>
    <row r="464" spans="1:16" ht="12.9" customHeight="1">
      <c r="A464" s="791">
        <v>436</v>
      </c>
      <c r="B464" s="307">
        <v>28</v>
      </c>
      <c r="C464" s="305" t="s">
        <v>1210</v>
      </c>
      <c r="D464" s="307" t="s">
        <v>82</v>
      </c>
      <c r="E464" s="307" t="s">
        <v>3372</v>
      </c>
      <c r="F464" s="307" t="s">
        <v>3390</v>
      </c>
      <c r="G464" s="308" t="s">
        <v>3375</v>
      </c>
      <c r="H464" s="305" t="s">
        <v>62</v>
      </c>
      <c r="I464" s="333">
        <v>37.503999999999998</v>
      </c>
    </row>
    <row r="465" spans="1:13" ht="12.9" customHeight="1">
      <c r="A465" s="791">
        <v>437</v>
      </c>
      <c r="B465" s="307">
        <v>29</v>
      </c>
      <c r="C465" s="1117" t="s">
        <v>1252</v>
      </c>
      <c r="D465" s="307" t="s">
        <v>82</v>
      </c>
      <c r="E465" s="306" t="s">
        <v>3386</v>
      </c>
      <c r="F465" s="307" t="s">
        <v>3390</v>
      </c>
      <c r="G465" s="308" t="s">
        <v>3308</v>
      </c>
      <c r="H465" s="305" t="s">
        <v>62</v>
      </c>
      <c r="I465" s="333">
        <v>37.503999999999998</v>
      </c>
      <c r="J465" s="333" t="s">
        <v>3391</v>
      </c>
    </row>
    <row r="466" spans="1:13" ht="12.9" customHeight="1">
      <c r="A466" s="791">
        <v>438</v>
      </c>
      <c r="B466" s="307">
        <v>30</v>
      </c>
      <c r="C466" s="305" t="s">
        <v>2039</v>
      </c>
      <c r="D466" s="307" t="s">
        <v>1279</v>
      </c>
      <c r="E466" s="307" t="s">
        <v>3296</v>
      </c>
      <c r="F466" s="306" t="s">
        <v>3393</v>
      </c>
      <c r="G466" s="308" t="s">
        <v>3354</v>
      </c>
      <c r="H466" s="305" t="s">
        <v>62</v>
      </c>
      <c r="I466" s="333">
        <v>89.909000000000006</v>
      </c>
      <c r="J466" s="333" t="s">
        <v>3358</v>
      </c>
      <c r="L466" s="333">
        <v>30</v>
      </c>
      <c r="M466" s="1093"/>
    </row>
    <row r="467" spans="1:13" ht="12.9" customHeight="1">
      <c r="A467" s="791">
        <v>439</v>
      </c>
      <c r="B467" s="307">
        <v>31</v>
      </c>
      <c r="C467" s="305" t="s">
        <v>2040</v>
      </c>
      <c r="D467" s="307" t="s">
        <v>1279</v>
      </c>
      <c r="E467" s="307" t="s">
        <v>3296</v>
      </c>
      <c r="F467" s="306" t="s">
        <v>3393</v>
      </c>
      <c r="G467" s="308" t="s">
        <v>3309</v>
      </c>
      <c r="H467" s="305" t="s">
        <v>62</v>
      </c>
      <c r="I467" s="333">
        <v>89.909000000000006</v>
      </c>
    </row>
    <row r="468" spans="1:13" ht="12.9" customHeight="1">
      <c r="A468" s="791">
        <v>440</v>
      </c>
      <c r="B468" s="307">
        <v>32</v>
      </c>
      <c r="C468" s="305" t="s">
        <v>2022</v>
      </c>
      <c r="D468" s="307" t="s">
        <v>82</v>
      </c>
      <c r="E468" s="307" t="s">
        <v>3386</v>
      </c>
      <c r="F468" s="306" t="s">
        <v>3393</v>
      </c>
      <c r="G468" s="308" t="s">
        <v>3279</v>
      </c>
      <c r="H468" s="305" t="s">
        <v>62</v>
      </c>
      <c r="I468" s="333">
        <v>37.503999999999998</v>
      </c>
    </row>
    <row r="469" spans="1:13" ht="12.9" customHeight="1">
      <c r="A469" s="791">
        <v>441</v>
      </c>
      <c r="B469" s="307">
        <v>33</v>
      </c>
      <c r="C469" s="305" t="s">
        <v>2051</v>
      </c>
      <c r="D469" s="307" t="s">
        <v>1266</v>
      </c>
      <c r="E469" s="307" t="s">
        <v>3363</v>
      </c>
      <c r="F469" s="307" t="s">
        <v>3396</v>
      </c>
      <c r="G469" s="308" t="s">
        <v>3367</v>
      </c>
      <c r="H469" s="305" t="s">
        <v>62</v>
      </c>
      <c r="I469" s="333">
        <v>81.494</v>
      </c>
    </row>
    <row r="470" spans="1:13" ht="12.9" customHeight="1">
      <c r="A470" s="791">
        <v>442</v>
      </c>
      <c r="B470" s="307">
        <v>34</v>
      </c>
      <c r="C470" s="305" t="s">
        <v>1267</v>
      </c>
      <c r="D470" s="307" t="s">
        <v>916</v>
      </c>
      <c r="E470" s="307" t="s">
        <v>3305</v>
      </c>
      <c r="F470" s="307" t="s">
        <v>3396</v>
      </c>
      <c r="G470" s="308" t="s">
        <v>3250</v>
      </c>
      <c r="H470" s="305" t="s">
        <v>62</v>
      </c>
      <c r="I470" s="333">
        <v>70.700999999999993</v>
      </c>
      <c r="J470" s="333" t="s">
        <v>3360</v>
      </c>
      <c r="L470" s="333">
        <v>35</v>
      </c>
    </row>
    <row r="471" spans="1:13" ht="12.9" customHeight="1">
      <c r="A471" s="791">
        <v>443</v>
      </c>
      <c r="B471" s="307">
        <v>35</v>
      </c>
      <c r="C471" s="305" t="s">
        <v>2414</v>
      </c>
      <c r="D471" s="307" t="s">
        <v>270</v>
      </c>
      <c r="E471" s="306" t="s">
        <v>3388</v>
      </c>
      <c r="F471" s="307" t="s">
        <v>3223</v>
      </c>
      <c r="G471" s="647" t="s">
        <v>3378</v>
      </c>
      <c r="H471" s="305" t="s">
        <v>62</v>
      </c>
      <c r="I471" s="333">
        <v>47.183999999999997</v>
      </c>
    </row>
    <row r="472" spans="1:13" ht="12.9" customHeight="1">
      <c r="A472" s="791">
        <v>444</v>
      </c>
      <c r="B472" s="307">
        <v>36</v>
      </c>
      <c r="C472" s="305" t="s">
        <v>1208</v>
      </c>
      <c r="D472" s="307" t="s">
        <v>231</v>
      </c>
      <c r="E472" s="307" t="s">
        <v>3363</v>
      </c>
      <c r="F472" s="308" t="s">
        <v>3223</v>
      </c>
      <c r="G472" s="308" t="s">
        <v>3357</v>
      </c>
      <c r="H472" s="305" t="s">
        <v>62</v>
      </c>
      <c r="I472" s="333">
        <v>66.381</v>
      </c>
    </row>
    <row r="473" spans="1:13" ht="12.9" customHeight="1">
      <c r="A473" s="791">
        <v>445</v>
      </c>
      <c r="B473" s="307">
        <v>37</v>
      </c>
      <c r="C473" s="1117" t="s">
        <v>1936</v>
      </c>
      <c r="D473" s="307" t="s">
        <v>82</v>
      </c>
      <c r="E473" s="307" t="s">
        <v>2897</v>
      </c>
      <c r="F473" s="308" t="s">
        <v>3398</v>
      </c>
      <c r="G473" s="308" t="s">
        <v>3306</v>
      </c>
      <c r="H473" s="305" t="s">
        <v>62</v>
      </c>
      <c r="I473" s="333">
        <v>37.503999999999998</v>
      </c>
    </row>
    <row r="474" spans="1:13" ht="12.9" customHeight="1">
      <c r="A474" s="791">
        <v>446</v>
      </c>
      <c r="B474" s="307">
        <v>38</v>
      </c>
      <c r="C474" s="648" t="s">
        <v>1221</v>
      </c>
      <c r="D474" s="647" t="s">
        <v>82</v>
      </c>
      <c r="E474" s="647" t="s">
        <v>3386</v>
      </c>
      <c r="F474" s="308" t="s">
        <v>3398</v>
      </c>
      <c r="G474" s="1113" t="s">
        <v>3383</v>
      </c>
      <c r="H474" s="305" t="s">
        <v>62</v>
      </c>
      <c r="I474" s="333">
        <v>37.503999999999998</v>
      </c>
    </row>
    <row r="475" spans="1:13" ht="12.9" customHeight="1">
      <c r="A475" s="791">
        <v>447</v>
      </c>
      <c r="B475" s="307">
        <v>39</v>
      </c>
      <c r="C475" s="1117" t="s">
        <v>1213</v>
      </c>
      <c r="D475" s="307" t="s">
        <v>54</v>
      </c>
      <c r="E475" s="306" t="s">
        <v>3387</v>
      </c>
      <c r="F475" s="307" t="s">
        <v>3399</v>
      </c>
      <c r="G475" s="307" t="s">
        <v>3143</v>
      </c>
      <c r="H475" s="305" t="s">
        <v>62</v>
      </c>
      <c r="I475" s="333">
        <v>45.412999999999997</v>
      </c>
    </row>
    <row r="476" spans="1:13" ht="12.9" customHeight="1">
      <c r="A476" s="791">
        <v>448</v>
      </c>
      <c r="B476" s="307">
        <v>40</v>
      </c>
      <c r="C476" s="1117" t="s">
        <v>1211</v>
      </c>
      <c r="D476" s="307" t="s">
        <v>64</v>
      </c>
      <c r="E476" s="306" t="s">
        <v>3386</v>
      </c>
      <c r="F476" s="307" t="s">
        <v>2954</v>
      </c>
      <c r="G476" s="308" t="s">
        <v>3384</v>
      </c>
      <c r="H476" s="305" t="s">
        <v>62</v>
      </c>
      <c r="I476" s="333">
        <v>38.847000000000001</v>
      </c>
    </row>
    <row r="477" spans="1:13" ht="12.9" customHeight="1">
      <c r="A477" s="791">
        <v>449</v>
      </c>
      <c r="B477" s="307">
        <v>41</v>
      </c>
      <c r="C477" s="305" t="s">
        <v>2024</v>
      </c>
      <c r="D477" s="307" t="s">
        <v>1379</v>
      </c>
      <c r="E477" s="306" t="s">
        <v>3390</v>
      </c>
      <c r="F477" s="307" t="s">
        <v>2954</v>
      </c>
      <c r="G477" s="308" t="s">
        <v>3263</v>
      </c>
      <c r="H477" s="305" t="s">
        <v>62</v>
      </c>
      <c r="I477" s="333">
        <v>66.381</v>
      </c>
    </row>
    <row r="478" spans="1:13" ht="12.9" customHeight="1">
      <c r="A478" s="791">
        <v>450</v>
      </c>
      <c r="B478" s="307">
        <v>42</v>
      </c>
      <c r="C478" s="1117" t="s">
        <v>2062</v>
      </c>
      <c r="D478" s="307" t="s">
        <v>54</v>
      </c>
      <c r="E478" s="306" t="s">
        <v>3393</v>
      </c>
      <c r="F478" s="307" t="s">
        <v>3401</v>
      </c>
      <c r="G478" s="307" t="s">
        <v>3394</v>
      </c>
      <c r="H478" s="305" t="s">
        <v>62</v>
      </c>
      <c r="I478" s="333">
        <v>45.412999999999997</v>
      </c>
      <c r="M478" s="333" t="s">
        <v>2077</v>
      </c>
    </row>
    <row r="479" spans="1:13" ht="12.9" customHeight="1">
      <c r="A479" s="791">
        <v>451</v>
      </c>
      <c r="B479" s="307">
        <v>43</v>
      </c>
      <c r="C479" s="1117" t="s">
        <v>1264</v>
      </c>
      <c r="D479" s="307" t="s">
        <v>64</v>
      </c>
      <c r="E479" s="306" t="s">
        <v>3223</v>
      </c>
      <c r="F479" s="307" t="s">
        <v>3401</v>
      </c>
      <c r="G479" s="308" t="s">
        <v>3250</v>
      </c>
      <c r="H479" s="305" t="s">
        <v>62</v>
      </c>
      <c r="I479" s="333">
        <v>38.847000000000001</v>
      </c>
    </row>
    <row r="480" spans="1:13" ht="12.9" customHeight="1">
      <c r="A480" s="791">
        <v>452</v>
      </c>
      <c r="B480" s="307">
        <v>44</v>
      </c>
      <c r="C480" s="1117" t="s">
        <v>1929</v>
      </c>
      <c r="D480" s="307" t="s">
        <v>82</v>
      </c>
      <c r="E480" s="306" t="s">
        <v>3393</v>
      </c>
      <c r="F480" s="307" t="s">
        <v>3401</v>
      </c>
      <c r="G480" s="308" t="s">
        <v>3375</v>
      </c>
      <c r="H480" s="305" t="s">
        <v>62</v>
      </c>
      <c r="I480" s="333">
        <v>37.503999999999998</v>
      </c>
    </row>
    <row r="481" spans="1:15" ht="12.9" customHeight="1">
      <c r="A481" s="791"/>
      <c r="B481" s="1092">
        <v>45925</v>
      </c>
      <c r="C481" s="307"/>
      <c r="D481" s="306"/>
      <c r="E481" s="307"/>
      <c r="F481" s="307"/>
      <c r="G481" s="307"/>
      <c r="H481" s="307"/>
    </row>
    <row r="482" spans="1:15" ht="12.9" customHeight="1">
      <c r="A482" s="791">
        <v>453</v>
      </c>
      <c r="B482" s="307">
        <v>1</v>
      </c>
      <c r="C482" s="1117" t="s">
        <v>1273</v>
      </c>
      <c r="D482" s="307" t="s">
        <v>270</v>
      </c>
      <c r="E482" s="306" t="s">
        <v>3393</v>
      </c>
      <c r="F482" s="307" t="s">
        <v>3404</v>
      </c>
      <c r="G482" s="327" t="s">
        <v>3114</v>
      </c>
      <c r="H482" s="305" t="s">
        <v>62</v>
      </c>
      <c r="I482" s="333">
        <v>47.183999999999997</v>
      </c>
    </row>
    <row r="483" spans="1:15" ht="12.9" customHeight="1">
      <c r="A483" s="791">
        <v>454</v>
      </c>
      <c r="B483" s="307">
        <v>2</v>
      </c>
      <c r="C483" s="1117" t="s">
        <v>1263</v>
      </c>
      <c r="D483" s="307" t="s">
        <v>82</v>
      </c>
      <c r="E483" s="306" t="s">
        <v>3223</v>
      </c>
      <c r="F483" s="307" t="s">
        <v>3413</v>
      </c>
      <c r="G483" s="327" t="s">
        <v>2234</v>
      </c>
      <c r="H483" s="305" t="s">
        <v>62</v>
      </c>
      <c r="I483" s="333">
        <v>37.503999999999998</v>
      </c>
    </row>
    <row r="484" spans="1:15" ht="12.9" customHeight="1">
      <c r="A484" s="791">
        <v>455</v>
      </c>
      <c r="B484" s="307">
        <v>3</v>
      </c>
      <c r="C484" s="1117" t="s">
        <v>1938</v>
      </c>
      <c r="D484" s="307" t="s">
        <v>64</v>
      </c>
      <c r="E484" s="306" t="s">
        <v>3401</v>
      </c>
      <c r="F484" s="307" t="s">
        <v>3422</v>
      </c>
      <c r="G484" s="307" t="s">
        <v>3143</v>
      </c>
      <c r="H484" s="305" t="s">
        <v>62</v>
      </c>
      <c r="I484" s="333">
        <v>38.847000000000001</v>
      </c>
      <c r="J484" s="333" t="s">
        <v>3417</v>
      </c>
      <c r="L484" s="333">
        <v>29</v>
      </c>
      <c r="O484" s="1124" t="s">
        <v>1938</v>
      </c>
    </row>
    <row r="485" spans="1:15" ht="12.9" customHeight="1">
      <c r="A485" s="791">
        <v>456</v>
      </c>
      <c r="B485" s="307">
        <v>4</v>
      </c>
      <c r="C485" s="1117" t="s">
        <v>1209</v>
      </c>
      <c r="D485" s="307" t="s">
        <v>82</v>
      </c>
      <c r="E485" s="306" t="s">
        <v>2954</v>
      </c>
      <c r="F485" s="307" t="s">
        <v>3428</v>
      </c>
      <c r="G485" s="307" t="s">
        <v>3357</v>
      </c>
      <c r="H485" s="305" t="s">
        <v>62</v>
      </c>
      <c r="I485" s="333">
        <v>37.503999999999998</v>
      </c>
      <c r="J485" s="333" t="s">
        <v>3420</v>
      </c>
      <c r="L485" s="333">
        <v>21</v>
      </c>
      <c r="O485" s="1124" t="s">
        <v>3429</v>
      </c>
    </row>
    <row r="486" spans="1:15" ht="12.9" customHeight="1">
      <c r="A486" s="791">
        <v>457</v>
      </c>
      <c r="B486" s="307">
        <v>5</v>
      </c>
      <c r="C486" s="1117" t="s">
        <v>1275</v>
      </c>
      <c r="D486" s="307" t="s">
        <v>82</v>
      </c>
      <c r="E486" s="306" t="s">
        <v>3422</v>
      </c>
      <c r="F486" s="307" t="s">
        <v>3431</v>
      </c>
      <c r="G486" s="307" t="s">
        <v>3114</v>
      </c>
      <c r="H486" s="305" t="s">
        <v>62</v>
      </c>
      <c r="I486" s="333">
        <v>37.503999999999998</v>
      </c>
    </row>
    <row r="487" spans="1:15" ht="12.9" customHeight="1">
      <c r="A487" s="791">
        <v>458</v>
      </c>
      <c r="B487" s="307">
        <v>6</v>
      </c>
      <c r="C487" s="1117" t="s">
        <v>1941</v>
      </c>
      <c r="D487" s="307" t="s">
        <v>64</v>
      </c>
      <c r="E487" s="306" t="s">
        <v>3404</v>
      </c>
      <c r="F487" s="307" t="s">
        <v>3437</v>
      </c>
      <c r="G487" s="307" t="s">
        <v>3405</v>
      </c>
      <c r="H487" s="305" t="s">
        <v>62</v>
      </c>
      <c r="I487" s="333">
        <v>38.847000000000001</v>
      </c>
      <c r="J487" s="333" t="s">
        <v>2996</v>
      </c>
    </row>
    <row r="488" spans="1:15" ht="12.9" customHeight="1">
      <c r="A488" s="791">
        <v>459</v>
      </c>
      <c r="B488" s="307">
        <v>7</v>
      </c>
      <c r="C488" s="1117" t="s">
        <v>1989</v>
      </c>
      <c r="D488" s="307" t="s">
        <v>82</v>
      </c>
      <c r="E488" s="306" t="s">
        <v>3422</v>
      </c>
      <c r="F488" s="307" t="s">
        <v>3437</v>
      </c>
      <c r="G488" s="307" t="s">
        <v>3414</v>
      </c>
      <c r="H488" s="305" t="s">
        <v>62</v>
      </c>
      <c r="I488" s="333">
        <v>37.503999999999998</v>
      </c>
      <c r="K488" s="333" t="s">
        <v>3438</v>
      </c>
    </row>
    <row r="489" spans="1:15" ht="12.9" customHeight="1">
      <c r="A489" s="791">
        <v>460</v>
      </c>
      <c r="B489" s="307">
        <v>8</v>
      </c>
      <c r="C489" s="1117" t="s">
        <v>1222</v>
      </c>
      <c r="D489" s="307" t="s">
        <v>64</v>
      </c>
      <c r="E489" s="306" t="s">
        <v>3426</v>
      </c>
      <c r="F489" s="307" t="s">
        <v>3442</v>
      </c>
      <c r="G489" s="307" t="s">
        <v>3432</v>
      </c>
      <c r="H489" s="305" t="s">
        <v>62</v>
      </c>
      <c r="I489" s="333">
        <v>38.847000000000001</v>
      </c>
      <c r="O489" s="1124" t="s">
        <v>3443</v>
      </c>
    </row>
    <row r="490" spans="1:15" ht="12.9" customHeight="1">
      <c r="A490" s="791">
        <v>461</v>
      </c>
      <c r="B490" s="307">
        <v>9</v>
      </c>
      <c r="C490" s="1117" t="s">
        <v>1217</v>
      </c>
      <c r="D490" s="307" t="s">
        <v>1186</v>
      </c>
      <c r="E490" s="306" t="s">
        <v>3421</v>
      </c>
      <c r="F490" s="307" t="s">
        <v>3446</v>
      </c>
      <c r="G490" s="327" t="s">
        <v>3306</v>
      </c>
      <c r="H490" s="305" t="s">
        <v>62</v>
      </c>
      <c r="I490" s="333">
        <v>70.700999999999993</v>
      </c>
      <c r="J490" s="333" t="s">
        <v>3370</v>
      </c>
    </row>
    <row r="491" spans="1:15" ht="12.9" customHeight="1">
      <c r="A491" s="791">
        <v>462</v>
      </c>
      <c r="B491" s="307">
        <v>10</v>
      </c>
      <c r="C491" s="1117" t="s">
        <v>1262</v>
      </c>
      <c r="D491" s="307" t="s">
        <v>270</v>
      </c>
      <c r="E491" s="306" t="s">
        <v>3422</v>
      </c>
      <c r="F491" s="307" t="s">
        <v>3451</v>
      </c>
      <c r="G491" s="307" t="s">
        <v>2234</v>
      </c>
      <c r="H491" s="305" t="s">
        <v>62</v>
      </c>
      <c r="I491" s="333">
        <v>47.183999999999997</v>
      </c>
    </row>
    <row r="492" spans="1:15" ht="12.9" customHeight="1">
      <c r="A492" s="791">
        <v>463</v>
      </c>
      <c r="B492" s="307">
        <v>11</v>
      </c>
      <c r="C492" s="1117" t="s">
        <v>2049</v>
      </c>
      <c r="D492" s="307" t="s">
        <v>82</v>
      </c>
      <c r="E492" s="306" t="s">
        <v>3404</v>
      </c>
      <c r="F492" s="307" t="s">
        <v>3452</v>
      </c>
      <c r="G492" s="327" t="s">
        <v>3308</v>
      </c>
      <c r="H492" s="305" t="s">
        <v>62</v>
      </c>
      <c r="I492" s="333">
        <v>37.503999999999998</v>
      </c>
      <c r="J492" s="333" t="s">
        <v>3171</v>
      </c>
      <c r="L492" s="333">
        <v>38</v>
      </c>
    </row>
    <row r="493" spans="1:15" ht="12.9" customHeight="1">
      <c r="A493" s="791">
        <v>464</v>
      </c>
      <c r="B493" s="307">
        <v>12</v>
      </c>
      <c r="C493" s="1117" t="s">
        <v>1963</v>
      </c>
      <c r="D493" s="307" t="s">
        <v>64</v>
      </c>
      <c r="E493" s="306" t="s">
        <v>3442</v>
      </c>
      <c r="F493" s="307" t="s">
        <v>3458</v>
      </c>
      <c r="G493" s="307" t="s">
        <v>3447</v>
      </c>
      <c r="H493" s="305" t="s">
        <v>62</v>
      </c>
      <c r="I493" s="333">
        <v>38.847000000000001</v>
      </c>
    </row>
    <row r="494" spans="1:15" ht="12.9" customHeight="1">
      <c r="A494" s="791">
        <v>465</v>
      </c>
      <c r="B494" s="307">
        <v>13</v>
      </c>
      <c r="C494" s="1117" t="s">
        <v>1218</v>
      </c>
      <c r="D494" s="307" t="s">
        <v>82</v>
      </c>
      <c r="E494" s="306" t="s">
        <v>3451</v>
      </c>
      <c r="F494" s="307" t="s">
        <v>3465</v>
      </c>
      <c r="G494" s="307" t="s">
        <v>3384</v>
      </c>
      <c r="H494" s="305" t="s">
        <v>62</v>
      </c>
      <c r="I494" s="333">
        <v>37.503999999999998</v>
      </c>
      <c r="O494" s="1124" t="s">
        <v>3467</v>
      </c>
    </row>
    <row r="495" spans="1:15" ht="12.9" customHeight="1">
      <c r="A495" s="791">
        <v>466</v>
      </c>
      <c r="B495" s="307">
        <v>14</v>
      </c>
      <c r="C495" s="1117" t="s">
        <v>1261</v>
      </c>
      <c r="D495" s="307" t="s">
        <v>270</v>
      </c>
      <c r="E495" s="306" t="s">
        <v>3452</v>
      </c>
      <c r="F495" s="307" t="s">
        <v>3475</v>
      </c>
      <c r="G495" s="307" t="s">
        <v>2234</v>
      </c>
      <c r="H495" s="305" t="s">
        <v>62</v>
      </c>
      <c r="I495" s="333">
        <v>47.183999999999997</v>
      </c>
    </row>
    <row r="496" spans="1:15" ht="12.9" customHeight="1">
      <c r="A496" s="791">
        <v>467</v>
      </c>
      <c r="B496" s="307">
        <v>15</v>
      </c>
      <c r="C496" s="1117" t="s">
        <v>1962</v>
      </c>
      <c r="D496" s="307" t="s">
        <v>64</v>
      </c>
      <c r="E496" s="308" t="s">
        <v>3463</v>
      </c>
      <c r="F496" s="307" t="s">
        <v>3477</v>
      </c>
      <c r="G496" s="307" t="s">
        <v>3447</v>
      </c>
      <c r="H496" s="305" t="s">
        <v>62</v>
      </c>
      <c r="I496" s="333">
        <v>38.847000000000001</v>
      </c>
      <c r="J496" s="333" t="s">
        <v>3466</v>
      </c>
      <c r="L496" s="333">
        <v>30</v>
      </c>
    </row>
    <row r="497" spans="1:15" ht="12.9" customHeight="1">
      <c r="A497" s="791"/>
      <c r="B497" s="1092">
        <v>45955</v>
      </c>
      <c r="C497" s="307"/>
      <c r="D497" s="307"/>
      <c r="E497" s="308"/>
      <c r="F497" s="307"/>
      <c r="G497" s="307"/>
      <c r="H497" s="307"/>
    </row>
    <row r="498" spans="1:15" ht="12.9" customHeight="1">
      <c r="A498" s="791">
        <v>468</v>
      </c>
      <c r="B498" s="307">
        <v>1</v>
      </c>
      <c r="C498" s="1117" t="s">
        <v>1226</v>
      </c>
      <c r="D498" s="307" t="s">
        <v>64</v>
      </c>
      <c r="E498" s="306" t="s">
        <v>3465</v>
      </c>
      <c r="F498" s="307" t="s">
        <v>3485</v>
      </c>
      <c r="G498" s="307" t="s">
        <v>3462</v>
      </c>
      <c r="H498" s="305" t="s">
        <v>62</v>
      </c>
      <c r="I498" s="333">
        <v>38.847000000000001</v>
      </c>
      <c r="J498" s="333" t="s">
        <v>3420</v>
      </c>
      <c r="L498" s="333">
        <v>24</v>
      </c>
    </row>
    <row r="499" spans="1:15" ht="12.9" customHeight="1">
      <c r="A499" s="791">
        <v>469</v>
      </c>
      <c r="B499" s="307">
        <v>2</v>
      </c>
      <c r="C499" s="1117" t="s">
        <v>2026</v>
      </c>
      <c r="D499" s="307" t="s">
        <v>64</v>
      </c>
      <c r="E499" s="306" t="s">
        <v>3479</v>
      </c>
      <c r="F499" s="307" t="s">
        <v>3489</v>
      </c>
      <c r="G499" s="307" t="s">
        <v>3480</v>
      </c>
      <c r="H499" s="305" t="s">
        <v>62</v>
      </c>
      <c r="I499" s="333">
        <v>38.847000000000001</v>
      </c>
    </row>
    <row r="500" spans="1:15" ht="12.9" customHeight="1">
      <c r="A500" s="791">
        <v>470</v>
      </c>
      <c r="B500" s="307">
        <v>3</v>
      </c>
      <c r="C500" s="1117" t="s">
        <v>1274</v>
      </c>
      <c r="D500" s="307" t="s">
        <v>270</v>
      </c>
      <c r="E500" s="306" t="s">
        <v>3477</v>
      </c>
      <c r="F500" s="307" t="s">
        <v>3501</v>
      </c>
      <c r="G500" s="307" t="s">
        <v>1470</v>
      </c>
      <c r="H500" s="305" t="s">
        <v>62</v>
      </c>
      <c r="I500" s="333">
        <v>47.183999999999997</v>
      </c>
      <c r="L500" s="333">
        <v>42</v>
      </c>
    </row>
    <row r="501" spans="1:15" ht="12.9" customHeight="1">
      <c r="A501" s="791">
        <v>471</v>
      </c>
      <c r="B501" s="307">
        <v>4</v>
      </c>
      <c r="C501" s="1117" t="s">
        <v>2017</v>
      </c>
      <c r="D501" s="307" t="s">
        <v>64</v>
      </c>
      <c r="E501" s="306" t="s">
        <v>3428</v>
      </c>
      <c r="F501" s="307" t="s">
        <v>3505</v>
      </c>
      <c r="G501" s="307" t="s">
        <v>3434</v>
      </c>
      <c r="H501" s="305" t="s">
        <v>3506</v>
      </c>
      <c r="I501" s="333">
        <v>38.847000000000001</v>
      </c>
      <c r="O501" s="333" t="s">
        <v>3441</v>
      </c>
    </row>
    <row r="502" spans="1:15" ht="12.9" customHeight="1">
      <c r="A502" s="791">
        <v>472</v>
      </c>
      <c r="B502" s="307">
        <v>5</v>
      </c>
      <c r="C502" s="1117" t="s">
        <v>1961</v>
      </c>
      <c r="D502" s="307" t="s">
        <v>64</v>
      </c>
      <c r="E502" s="306" t="s">
        <v>3479</v>
      </c>
      <c r="F502" s="307" t="s">
        <v>3508</v>
      </c>
      <c r="G502" s="307" t="s">
        <v>3447</v>
      </c>
      <c r="H502" s="305" t="s">
        <v>62</v>
      </c>
      <c r="I502" s="333">
        <v>38.847000000000001</v>
      </c>
      <c r="L502" s="333">
        <v>30</v>
      </c>
    </row>
    <row r="503" spans="1:15" ht="12.9" customHeight="1">
      <c r="A503" s="791">
        <v>473</v>
      </c>
      <c r="B503" s="307">
        <v>6</v>
      </c>
      <c r="C503" s="1117" t="s">
        <v>1939</v>
      </c>
      <c r="D503" s="307" t="s">
        <v>264</v>
      </c>
      <c r="E503" s="306" t="s">
        <v>3485</v>
      </c>
      <c r="F503" s="307" t="s">
        <v>3510</v>
      </c>
      <c r="G503" s="307" t="s">
        <v>3447</v>
      </c>
      <c r="H503" s="305" t="s">
        <v>62</v>
      </c>
      <c r="I503" s="333">
        <v>57.597000000000001</v>
      </c>
      <c r="J503" s="333" t="s">
        <v>3278</v>
      </c>
      <c r="L503" s="333">
        <v>33</v>
      </c>
    </row>
    <row r="504" spans="1:15" ht="12.9" customHeight="1">
      <c r="A504" s="791">
        <v>474</v>
      </c>
      <c r="B504" s="307">
        <v>7</v>
      </c>
      <c r="C504" s="1117" t="s">
        <v>1265</v>
      </c>
      <c r="D504" s="307" t="s">
        <v>1266</v>
      </c>
      <c r="E504" s="306" t="s">
        <v>3472</v>
      </c>
      <c r="F504" s="307" t="s">
        <v>3516</v>
      </c>
      <c r="G504" s="307" t="s">
        <v>2234</v>
      </c>
      <c r="H504" s="305" t="s">
        <v>62</v>
      </c>
      <c r="I504" s="333">
        <v>81.495000000000005</v>
      </c>
      <c r="J504" s="333" t="s">
        <v>3212</v>
      </c>
      <c r="L504" s="333">
        <v>32</v>
      </c>
      <c r="O504" s="333" t="s">
        <v>3517</v>
      </c>
    </row>
    <row r="505" spans="1:15" ht="12.9" customHeight="1">
      <c r="A505" s="791">
        <v>475</v>
      </c>
      <c r="B505" s="307">
        <v>8</v>
      </c>
      <c r="C505" s="1117" t="s">
        <v>2010</v>
      </c>
      <c r="D505" s="307" t="s">
        <v>64</v>
      </c>
      <c r="E505" s="306" t="s">
        <v>3493</v>
      </c>
      <c r="F505" s="307" t="s">
        <v>3520</v>
      </c>
      <c r="G505" s="307" t="s">
        <v>3495</v>
      </c>
      <c r="H505" s="305" t="s">
        <v>62</v>
      </c>
      <c r="I505" s="333">
        <v>38.847000000000001</v>
      </c>
      <c r="J505" s="333" t="s">
        <v>3364</v>
      </c>
      <c r="L505" s="333">
        <v>27</v>
      </c>
    </row>
    <row r="506" spans="1:15" ht="12.9" customHeight="1">
      <c r="A506" s="791">
        <v>476</v>
      </c>
      <c r="B506" s="307">
        <v>9</v>
      </c>
      <c r="C506" s="1117" t="s">
        <v>1970</v>
      </c>
      <c r="D506" s="307" t="s">
        <v>270</v>
      </c>
      <c r="E506" s="306" t="s">
        <v>3508</v>
      </c>
      <c r="F506" s="307" t="s">
        <v>3520</v>
      </c>
      <c r="G506" s="307" t="s">
        <v>3507</v>
      </c>
      <c r="H506" s="305" t="s">
        <v>62</v>
      </c>
      <c r="I506" s="333">
        <v>47.183999999999997</v>
      </c>
      <c r="J506" s="333" t="s">
        <v>3513</v>
      </c>
      <c r="L506" s="333">
        <v>40</v>
      </c>
      <c r="O506" s="333" t="s">
        <v>3522</v>
      </c>
    </row>
    <row r="507" spans="1:15" ht="12.9" customHeight="1">
      <c r="A507" s="791">
        <v>477</v>
      </c>
      <c r="B507" s="307">
        <v>10</v>
      </c>
      <c r="C507" s="1117" t="s">
        <v>1935</v>
      </c>
      <c r="D507" s="307" t="s">
        <v>82</v>
      </c>
      <c r="E507" s="306" t="s">
        <v>3505</v>
      </c>
      <c r="F507" s="307" t="s">
        <v>3524</v>
      </c>
      <c r="G507" s="307" t="s">
        <v>3480</v>
      </c>
      <c r="H507" s="305" t="s">
        <v>62</v>
      </c>
      <c r="I507" s="333">
        <v>37.503999999999998</v>
      </c>
      <c r="J507" s="333" t="s">
        <v>3512</v>
      </c>
    </row>
    <row r="508" spans="1:15" ht="12.9" customHeight="1">
      <c r="A508" s="791">
        <v>478</v>
      </c>
      <c r="B508" s="307">
        <v>11</v>
      </c>
      <c r="C508" s="1117" t="s">
        <v>1219</v>
      </c>
      <c r="D508" s="307" t="s">
        <v>264</v>
      </c>
      <c r="E508" s="306" t="s">
        <v>3515</v>
      </c>
      <c r="F508" s="307" t="s">
        <v>3524</v>
      </c>
      <c r="G508" s="307" t="s">
        <v>3447</v>
      </c>
      <c r="H508" s="305" t="s">
        <v>62</v>
      </c>
      <c r="I508" s="333">
        <v>57.597000000000001</v>
      </c>
    </row>
    <row r="509" spans="1:15" ht="12.9" customHeight="1">
      <c r="A509" s="791">
        <v>479</v>
      </c>
      <c r="B509" s="307">
        <v>12</v>
      </c>
      <c r="C509" s="1117" t="s">
        <v>2020</v>
      </c>
      <c r="D509" s="307" t="s">
        <v>54</v>
      </c>
      <c r="E509" s="306" t="s">
        <v>3501</v>
      </c>
      <c r="F509" s="307" t="s">
        <v>3527</v>
      </c>
      <c r="G509" s="307" t="s">
        <v>3499</v>
      </c>
      <c r="H509" s="305" t="s">
        <v>62</v>
      </c>
      <c r="I509" s="333">
        <v>45.412999999999997</v>
      </c>
      <c r="J509" s="333" t="s">
        <v>3511</v>
      </c>
    </row>
    <row r="510" spans="1:15" ht="12.9" customHeight="1">
      <c r="A510" s="791">
        <v>480</v>
      </c>
      <c r="B510" s="307">
        <v>13</v>
      </c>
      <c r="C510" s="1117" t="s">
        <v>1224</v>
      </c>
      <c r="D510" s="307" t="s">
        <v>1156</v>
      </c>
      <c r="E510" s="306" t="s">
        <v>3299</v>
      </c>
      <c r="F510" s="307" t="s">
        <v>3531</v>
      </c>
      <c r="G510" s="307" t="s">
        <v>3473</v>
      </c>
      <c r="H510" s="305" t="s">
        <v>3532</v>
      </c>
      <c r="I510" s="333">
        <v>129.11000000000001</v>
      </c>
      <c r="J510" s="333" t="s">
        <v>2996</v>
      </c>
      <c r="L510" s="333">
        <v>33</v>
      </c>
    </row>
    <row r="511" spans="1:15" ht="12.9" customHeight="1">
      <c r="A511" s="791">
        <v>481</v>
      </c>
      <c r="B511" s="307">
        <v>14</v>
      </c>
      <c r="C511" s="1117" t="s">
        <v>1940</v>
      </c>
      <c r="D511" s="307" t="s">
        <v>64</v>
      </c>
      <c r="E511" s="306" t="s">
        <v>3228</v>
      </c>
      <c r="F511" s="307" t="s">
        <v>3537</v>
      </c>
      <c r="G511" s="307" t="s">
        <v>3521</v>
      </c>
      <c r="H511" s="305" t="s">
        <v>62</v>
      </c>
      <c r="I511" s="333">
        <v>38.847000000000001</v>
      </c>
      <c r="J511" s="333" t="s">
        <v>3512</v>
      </c>
    </row>
    <row r="512" spans="1:15" ht="12.9" customHeight="1">
      <c r="A512" s="791">
        <v>482</v>
      </c>
      <c r="B512" s="307">
        <v>15</v>
      </c>
      <c r="C512" s="1117" t="s">
        <v>1216</v>
      </c>
      <c r="D512" s="307" t="s">
        <v>916</v>
      </c>
      <c r="E512" s="306" t="s">
        <v>3505</v>
      </c>
      <c r="F512" s="307" t="s">
        <v>3537</v>
      </c>
      <c r="G512" s="307" t="s">
        <v>3504</v>
      </c>
      <c r="H512" s="305" t="s">
        <v>62</v>
      </c>
      <c r="I512" s="333">
        <v>70.700999999999993</v>
      </c>
      <c r="J512" s="333" t="s">
        <v>3514</v>
      </c>
    </row>
    <row r="513" spans="1:15" ht="12.9" customHeight="1">
      <c r="A513" s="791">
        <v>483</v>
      </c>
      <c r="B513" s="307">
        <v>16</v>
      </c>
      <c r="C513" s="1117" t="s">
        <v>2033</v>
      </c>
      <c r="D513" s="307" t="s">
        <v>64</v>
      </c>
      <c r="E513" s="306" t="s">
        <v>3528</v>
      </c>
      <c r="F513" s="307" t="s">
        <v>3537</v>
      </c>
      <c r="G513" s="307" t="s">
        <v>1430</v>
      </c>
      <c r="H513" s="305" t="s">
        <v>62</v>
      </c>
      <c r="I513" s="333">
        <v>38.847000000000001</v>
      </c>
    </row>
    <row r="514" spans="1:15" ht="12.9" customHeight="1">
      <c r="A514" s="791">
        <v>484</v>
      </c>
      <c r="B514" s="307">
        <v>17</v>
      </c>
      <c r="C514" s="1117" t="s">
        <v>2034</v>
      </c>
      <c r="D514" s="307" t="s">
        <v>270</v>
      </c>
      <c r="E514" s="306" t="s">
        <v>3541</v>
      </c>
      <c r="F514" s="307" t="s">
        <v>3545</v>
      </c>
      <c r="G514" s="307" t="s">
        <v>1430</v>
      </c>
      <c r="H514" s="305" t="s">
        <v>62</v>
      </c>
      <c r="I514" s="333">
        <v>47.183999999999997</v>
      </c>
    </row>
    <row r="515" spans="1:15" ht="12.9" customHeight="1">
      <c r="A515" s="791"/>
      <c r="B515" s="1092">
        <v>45986</v>
      </c>
      <c r="C515" s="307"/>
      <c r="D515" s="307"/>
      <c r="E515" s="306"/>
      <c r="F515" s="307"/>
      <c r="G515" s="307"/>
      <c r="H515" s="307"/>
    </row>
    <row r="516" spans="1:15" ht="12.9" customHeight="1">
      <c r="A516" s="791">
        <v>485</v>
      </c>
      <c r="B516" s="307">
        <v>1</v>
      </c>
      <c r="C516" s="1117" t="s">
        <v>2023</v>
      </c>
      <c r="D516" s="307" t="s">
        <v>64</v>
      </c>
      <c r="E516" s="306" t="s">
        <v>3535</v>
      </c>
      <c r="F516" s="307" t="s">
        <v>3553</v>
      </c>
      <c r="G516" s="307" t="s">
        <v>3499</v>
      </c>
      <c r="H516" s="305" t="s">
        <v>62</v>
      </c>
      <c r="I516" s="333">
        <v>38.847000000000001</v>
      </c>
      <c r="J516" s="333" t="s">
        <v>3511</v>
      </c>
    </row>
    <row r="517" spans="1:15" ht="12.9" customHeight="1">
      <c r="A517" s="791">
        <v>486</v>
      </c>
      <c r="B517" s="307">
        <v>2</v>
      </c>
      <c r="C517" s="1117" t="s">
        <v>1251</v>
      </c>
      <c r="D517" s="307" t="s">
        <v>231</v>
      </c>
      <c r="E517" s="306" t="s">
        <v>3528</v>
      </c>
      <c r="F517" s="307" t="s">
        <v>3553</v>
      </c>
      <c r="G517" s="1212" t="s">
        <v>1462</v>
      </c>
      <c r="H517" s="305" t="s">
        <v>62</v>
      </c>
      <c r="I517" s="333">
        <v>66.381</v>
      </c>
      <c r="J517" s="333" t="s">
        <v>3536</v>
      </c>
    </row>
    <row r="518" spans="1:15" ht="12.9" customHeight="1">
      <c r="A518" s="791">
        <v>487</v>
      </c>
      <c r="B518" s="307">
        <v>3</v>
      </c>
      <c r="C518" s="1117" t="s">
        <v>2032</v>
      </c>
      <c r="D518" s="307" t="s">
        <v>486</v>
      </c>
      <c r="E518" s="307" t="s">
        <v>3552</v>
      </c>
      <c r="F518" s="307" t="s">
        <v>3562</v>
      </c>
      <c r="G518" s="1212" t="s">
        <v>1430</v>
      </c>
      <c r="H518" s="305" t="s">
        <v>62</v>
      </c>
      <c r="I518" s="333">
        <v>67.873000000000005</v>
      </c>
      <c r="K518" s="333" t="s">
        <v>3555</v>
      </c>
    </row>
    <row r="519" spans="1:15" ht="12.9" customHeight="1">
      <c r="A519" s="791">
        <v>488</v>
      </c>
      <c r="B519" s="307">
        <v>4</v>
      </c>
      <c r="C519" s="1117" t="s">
        <v>2092</v>
      </c>
      <c r="D519" s="307" t="s">
        <v>54</v>
      </c>
      <c r="E519" s="307" t="s">
        <v>3558</v>
      </c>
      <c r="F519" s="307" t="s">
        <v>3564</v>
      </c>
      <c r="G519" s="1212" t="s">
        <v>1429</v>
      </c>
      <c r="H519" s="305" t="s">
        <v>62</v>
      </c>
      <c r="I519" s="333">
        <v>45.412999999999997</v>
      </c>
    </row>
    <row r="520" spans="1:15" ht="12.9" customHeight="1">
      <c r="A520" s="791">
        <v>489</v>
      </c>
      <c r="B520" s="307">
        <v>5</v>
      </c>
      <c r="C520" s="1117" t="s">
        <v>1220</v>
      </c>
      <c r="D520" s="307" t="s">
        <v>64</v>
      </c>
      <c r="E520" s="307" t="s">
        <v>3545</v>
      </c>
      <c r="F520" s="307" t="s">
        <v>3566</v>
      </c>
      <c r="G520" s="307" t="s">
        <v>3480</v>
      </c>
      <c r="H520" s="305" t="s">
        <v>62</v>
      </c>
      <c r="I520" s="333">
        <v>38.847000000000001</v>
      </c>
      <c r="L520" s="333">
        <v>28</v>
      </c>
    </row>
    <row r="521" spans="1:15" ht="12.9" customHeight="1">
      <c r="A521" s="791">
        <v>490</v>
      </c>
      <c r="B521" s="307">
        <v>6</v>
      </c>
      <c r="C521" s="1117" t="s">
        <v>2027</v>
      </c>
      <c r="D521" s="307" t="s">
        <v>54</v>
      </c>
      <c r="E521" s="307" t="s">
        <v>3549</v>
      </c>
      <c r="F521" s="307" t="s">
        <v>3572</v>
      </c>
      <c r="G521" s="307" t="s">
        <v>3548</v>
      </c>
      <c r="H521" s="305" t="s">
        <v>62</v>
      </c>
      <c r="I521" s="333">
        <v>45.412999999999997</v>
      </c>
      <c r="L521" s="333">
        <v>25</v>
      </c>
    </row>
    <row r="522" spans="1:15" ht="12.9" customHeight="1">
      <c r="A522" s="791">
        <v>491</v>
      </c>
      <c r="B522" s="307">
        <v>7</v>
      </c>
      <c r="C522" s="1117" t="s">
        <v>2009</v>
      </c>
      <c r="D522" s="307" t="s">
        <v>64</v>
      </c>
      <c r="E522" s="307" t="s">
        <v>3553</v>
      </c>
      <c r="F522" s="307" t="s">
        <v>3572</v>
      </c>
      <c r="G522" s="307" t="s">
        <v>3499</v>
      </c>
      <c r="H522" s="305" t="s">
        <v>62</v>
      </c>
      <c r="I522" s="333">
        <v>38.847000000000001</v>
      </c>
      <c r="L522" s="333">
        <v>28</v>
      </c>
    </row>
    <row r="523" spans="1:15" ht="12.9" customHeight="1">
      <c r="A523" s="791">
        <v>492</v>
      </c>
      <c r="B523" s="307">
        <v>8</v>
      </c>
      <c r="C523" s="1117" t="s">
        <v>1969</v>
      </c>
      <c r="D523" s="307" t="s">
        <v>270</v>
      </c>
      <c r="E523" s="307" t="s">
        <v>3562</v>
      </c>
      <c r="F523" s="307" t="s">
        <v>3573</v>
      </c>
      <c r="G523" s="307" t="s">
        <v>2485</v>
      </c>
      <c r="H523" s="305" t="s">
        <v>62</v>
      </c>
      <c r="I523" s="333">
        <v>47.183999999999997</v>
      </c>
      <c r="L523" s="333">
        <v>33</v>
      </c>
    </row>
    <row r="524" spans="1:15" ht="12.9" customHeight="1">
      <c r="A524" s="791">
        <v>493</v>
      </c>
      <c r="B524" s="307">
        <v>9</v>
      </c>
      <c r="C524" s="1117" t="s">
        <v>2035</v>
      </c>
      <c r="D524" s="307" t="s">
        <v>270</v>
      </c>
      <c r="E524" s="307" t="s">
        <v>3564</v>
      </c>
      <c r="F524" s="307" t="s">
        <v>3579</v>
      </c>
      <c r="G524" s="1212" t="s">
        <v>1430</v>
      </c>
      <c r="H524" s="305" t="s">
        <v>62</v>
      </c>
      <c r="I524" s="333">
        <v>47.183999999999997</v>
      </c>
      <c r="L524" s="333">
        <v>53</v>
      </c>
    </row>
    <row r="525" spans="1:15" ht="12.9" customHeight="1">
      <c r="A525" s="791">
        <v>494</v>
      </c>
      <c r="B525" s="307">
        <v>10</v>
      </c>
      <c r="C525" s="1117" t="s">
        <v>2048</v>
      </c>
      <c r="D525" s="307" t="s">
        <v>270</v>
      </c>
      <c r="E525" s="307" t="s">
        <v>3573</v>
      </c>
      <c r="F525" s="307" t="s">
        <v>3583</v>
      </c>
      <c r="G525" s="1212" t="s">
        <v>1461</v>
      </c>
      <c r="H525" s="305" t="s">
        <v>62</v>
      </c>
      <c r="I525" s="333">
        <v>47.183999999999997</v>
      </c>
      <c r="L525" s="333">
        <v>65</v>
      </c>
    </row>
    <row r="526" spans="1:15" ht="12.9" customHeight="1">
      <c r="A526" s="791">
        <v>495</v>
      </c>
      <c r="B526" s="307">
        <v>11</v>
      </c>
      <c r="C526" s="1117" t="s">
        <v>2019</v>
      </c>
      <c r="D526" s="307" t="s">
        <v>64</v>
      </c>
      <c r="E526" s="307" t="s">
        <v>3519</v>
      </c>
      <c r="F526" s="307" t="s">
        <v>3583</v>
      </c>
      <c r="G526" s="1212" t="s">
        <v>1430</v>
      </c>
      <c r="H526" s="305" t="s">
        <v>3584</v>
      </c>
      <c r="I526" s="333">
        <v>38.847000000000001</v>
      </c>
      <c r="J526" s="333" t="s">
        <v>3523</v>
      </c>
      <c r="O526" s="333" t="s">
        <v>3525</v>
      </c>
    </row>
    <row r="527" spans="1:15" ht="12.9" customHeight="1">
      <c r="A527" s="791">
        <v>496</v>
      </c>
      <c r="B527" s="307">
        <v>12</v>
      </c>
      <c r="C527" s="1117" t="s">
        <v>1215</v>
      </c>
      <c r="D527" s="307" t="s">
        <v>2381</v>
      </c>
      <c r="E527" s="307" t="s">
        <v>3564</v>
      </c>
      <c r="F527" s="307" t="s">
        <v>3586</v>
      </c>
      <c r="G527" s="307" t="s">
        <v>3559</v>
      </c>
      <c r="H527" s="305" t="s">
        <v>62</v>
      </c>
      <c r="I527" s="333">
        <v>89.909000000000006</v>
      </c>
      <c r="K527" s="333" t="s">
        <v>3587</v>
      </c>
      <c r="L527" s="333">
        <v>50</v>
      </c>
    </row>
    <row r="528" spans="1:15" ht="12.9" customHeight="1">
      <c r="A528" s="791">
        <v>497</v>
      </c>
      <c r="B528" s="307">
        <v>13</v>
      </c>
      <c r="C528" s="1117" t="s">
        <v>1228</v>
      </c>
      <c r="D528" s="307" t="s">
        <v>270</v>
      </c>
      <c r="E528" s="307" t="s">
        <v>3570</v>
      </c>
      <c r="F528" s="307" t="s">
        <v>3589</v>
      </c>
      <c r="G528" s="307" t="s">
        <v>3567</v>
      </c>
      <c r="H528" s="305" t="s">
        <v>62</v>
      </c>
      <c r="I528" s="333">
        <v>47.183999999999997</v>
      </c>
      <c r="L528" s="333">
        <v>27</v>
      </c>
    </row>
    <row r="529" spans="1:12" ht="12.9" customHeight="1">
      <c r="A529" s="791">
        <v>498</v>
      </c>
      <c r="B529" s="307">
        <v>14</v>
      </c>
      <c r="C529" s="1117" t="s">
        <v>2008</v>
      </c>
      <c r="D529" s="307" t="s">
        <v>64</v>
      </c>
      <c r="E529" s="307" t="s">
        <v>3577</v>
      </c>
      <c r="F529" s="307" t="s">
        <v>3594</v>
      </c>
      <c r="G529" s="307" t="s">
        <v>3499</v>
      </c>
      <c r="H529" s="305" t="s">
        <v>62</v>
      </c>
      <c r="I529" s="333">
        <v>38.847000000000001</v>
      </c>
      <c r="K529" s="333" t="s">
        <v>2025</v>
      </c>
      <c r="L529" s="333">
        <v>28</v>
      </c>
    </row>
    <row r="530" spans="1:12" ht="12.9" customHeight="1">
      <c r="A530" s="791">
        <v>499</v>
      </c>
      <c r="B530" s="307">
        <v>15</v>
      </c>
      <c r="C530" s="1117" t="s">
        <v>1229</v>
      </c>
      <c r="D530" s="307" t="s">
        <v>264</v>
      </c>
      <c r="E530" s="307" t="s">
        <v>3577</v>
      </c>
      <c r="F530" s="307" t="s">
        <v>3594</v>
      </c>
      <c r="G530" s="307" t="s">
        <v>2485</v>
      </c>
      <c r="H530" s="305" t="s">
        <v>62</v>
      </c>
      <c r="I530" s="333">
        <v>57.597000000000001</v>
      </c>
      <c r="K530" s="1198" t="s">
        <v>1968</v>
      </c>
      <c r="L530" s="333">
        <v>33</v>
      </c>
    </row>
    <row r="531" spans="1:12" ht="12.9" customHeight="1">
      <c r="A531" s="791">
        <v>500</v>
      </c>
      <c r="B531" s="307">
        <v>16</v>
      </c>
      <c r="C531" s="1117" t="s">
        <v>1992</v>
      </c>
      <c r="D531" s="307" t="s">
        <v>82</v>
      </c>
      <c r="E531" s="307" t="s">
        <v>3583</v>
      </c>
      <c r="F531" s="307" t="s">
        <v>3596</v>
      </c>
      <c r="G531" s="307" t="s">
        <v>3581</v>
      </c>
      <c r="H531" s="305" t="s">
        <v>62</v>
      </c>
      <c r="I531" s="333">
        <v>37.503999999999998</v>
      </c>
      <c r="K531" s="1124" t="s">
        <v>1985</v>
      </c>
      <c r="L531" s="333">
        <v>35</v>
      </c>
    </row>
    <row r="532" spans="1:12" ht="12.9" customHeight="1">
      <c r="A532" s="791">
        <v>501</v>
      </c>
      <c r="B532" s="307">
        <v>17</v>
      </c>
      <c r="C532" s="1117" t="s">
        <v>2029</v>
      </c>
      <c r="D532" s="307" t="s">
        <v>64</v>
      </c>
      <c r="E532" s="307" t="s">
        <v>3583</v>
      </c>
      <c r="F532" s="307" t="s">
        <v>3599</v>
      </c>
      <c r="G532" s="1212" t="s">
        <v>1430</v>
      </c>
      <c r="H532" s="305" t="s">
        <v>62</v>
      </c>
      <c r="I532" s="333">
        <v>38.847000000000001</v>
      </c>
      <c r="K532" s="1124" t="s">
        <v>2028</v>
      </c>
      <c r="L532" s="333">
        <v>53</v>
      </c>
    </row>
    <row r="533" spans="1:12" ht="12.9" customHeight="1">
      <c r="A533" s="791">
        <v>502</v>
      </c>
      <c r="B533" s="307">
        <v>18</v>
      </c>
      <c r="C533" s="1117" t="s">
        <v>2047</v>
      </c>
      <c r="D533" s="307" t="s">
        <v>54</v>
      </c>
      <c r="E533" s="307" t="s">
        <v>3595</v>
      </c>
      <c r="F533" s="307" t="s">
        <v>3599</v>
      </c>
      <c r="G533" s="1212" t="s">
        <v>1461</v>
      </c>
      <c r="H533" s="305" t="s">
        <v>62</v>
      </c>
      <c r="I533" s="333">
        <v>45.412999999999997</v>
      </c>
      <c r="K533" s="333" t="s">
        <v>3600</v>
      </c>
      <c r="L533" s="333">
        <v>65</v>
      </c>
    </row>
    <row r="534" spans="1:12" ht="12.9" customHeight="1">
      <c r="A534" s="791"/>
      <c r="B534" s="307" t="s">
        <v>3601</v>
      </c>
      <c r="C534" s="307"/>
      <c r="D534" s="307"/>
      <c r="E534" s="307"/>
      <c r="F534" s="307"/>
      <c r="G534" s="307"/>
    </row>
    <row r="535" spans="1:12" ht="12.9" customHeight="1">
      <c r="A535" s="791">
        <v>503</v>
      </c>
      <c r="B535" s="307">
        <v>1</v>
      </c>
      <c r="C535" s="1117" t="s">
        <v>1227</v>
      </c>
      <c r="D535" s="307" t="s">
        <v>82</v>
      </c>
      <c r="E535" s="307" t="s">
        <v>3590</v>
      </c>
      <c r="F535" s="307" t="s">
        <v>3604</v>
      </c>
      <c r="G535" s="307" t="s">
        <v>3567</v>
      </c>
      <c r="H535" s="305" t="s">
        <v>62</v>
      </c>
      <c r="I535" s="333">
        <v>37.503999999999998</v>
      </c>
      <c r="L535" s="333">
        <v>27</v>
      </c>
    </row>
    <row r="536" spans="1:12" ht="12.9" customHeight="1">
      <c r="A536" s="791">
        <v>504</v>
      </c>
      <c r="B536" s="307">
        <v>2</v>
      </c>
      <c r="C536" s="1117" t="s">
        <v>1977</v>
      </c>
      <c r="D536" s="307" t="s">
        <v>264</v>
      </c>
      <c r="E536" s="307" t="s">
        <v>3583</v>
      </c>
      <c r="F536" s="307" t="s">
        <v>3607</v>
      </c>
      <c r="G536" s="307" t="s">
        <v>3574</v>
      </c>
      <c r="H536" s="305" t="s">
        <v>62</v>
      </c>
      <c r="I536" s="333">
        <v>57.597000000000001</v>
      </c>
      <c r="K536" s="1124" t="s">
        <v>3608</v>
      </c>
      <c r="L536" s="333">
        <v>22</v>
      </c>
    </row>
    <row r="537" spans="1:12" ht="12.9" customHeight="1">
      <c r="A537" s="791">
        <v>505</v>
      </c>
      <c r="B537" s="307">
        <v>3</v>
      </c>
      <c r="C537" s="1117" t="s">
        <v>1985</v>
      </c>
      <c r="D537" s="307" t="s">
        <v>82</v>
      </c>
      <c r="E537" s="307" t="s">
        <v>3597</v>
      </c>
      <c r="F537" s="307" t="s">
        <v>3609</v>
      </c>
      <c r="G537" s="307" t="s">
        <v>3499</v>
      </c>
      <c r="H537" s="305" t="s">
        <v>62</v>
      </c>
      <c r="I537" s="333">
        <v>37.503999999999998</v>
      </c>
      <c r="L537" s="333">
        <v>30</v>
      </c>
    </row>
    <row r="538" spans="1:12" ht="12.9" customHeight="1">
      <c r="A538" s="791">
        <v>506</v>
      </c>
      <c r="B538" s="307">
        <v>4</v>
      </c>
      <c r="C538" s="1117" t="s">
        <v>1968</v>
      </c>
      <c r="D538" s="307" t="s">
        <v>54</v>
      </c>
      <c r="E538" s="307" t="s">
        <v>3595</v>
      </c>
      <c r="F538" s="307" t="s">
        <v>3609</v>
      </c>
      <c r="G538" s="307" t="s">
        <v>2485</v>
      </c>
      <c r="H538" s="305" t="s">
        <v>62</v>
      </c>
      <c r="I538" s="333">
        <v>45.412999999999997</v>
      </c>
      <c r="K538" s="333" t="s">
        <v>3610</v>
      </c>
      <c r="L538" s="333">
        <v>33</v>
      </c>
    </row>
    <row r="539" spans="1:12" ht="12.9" customHeight="1">
      <c r="A539" s="791">
        <v>507</v>
      </c>
      <c r="B539" s="307">
        <v>5</v>
      </c>
      <c r="C539" s="1117" t="s">
        <v>2025</v>
      </c>
      <c r="D539" s="307" t="s">
        <v>54</v>
      </c>
      <c r="E539" s="307" t="s">
        <v>3594</v>
      </c>
      <c r="F539" s="307" t="s">
        <v>3613</v>
      </c>
      <c r="G539" s="307" t="s">
        <v>3042</v>
      </c>
      <c r="H539" s="305" t="s">
        <v>62</v>
      </c>
      <c r="I539" s="333">
        <v>45.412999999999997</v>
      </c>
      <c r="L539" s="333">
        <v>16</v>
      </c>
    </row>
    <row r="540" spans="1:12" ht="12.9" customHeight="1">
      <c r="A540" s="791">
        <v>508</v>
      </c>
      <c r="B540" s="307">
        <v>6</v>
      </c>
      <c r="C540" s="1117" t="s">
        <v>2028</v>
      </c>
      <c r="D540" s="307" t="s">
        <v>82</v>
      </c>
      <c r="E540" s="307" t="s">
        <v>3603</v>
      </c>
      <c r="F540" s="307" t="s">
        <v>3612</v>
      </c>
      <c r="G540" s="307" t="s">
        <v>1430</v>
      </c>
      <c r="H540" s="305" t="s">
        <v>62</v>
      </c>
      <c r="I540" s="333">
        <v>37.503999999999998</v>
      </c>
      <c r="L540" s="333">
        <v>53</v>
      </c>
    </row>
    <row r="541" spans="1:12" ht="12.9" customHeight="1">
      <c r="A541" s="791">
        <v>509</v>
      </c>
      <c r="B541" s="307">
        <v>7</v>
      </c>
      <c r="C541" s="1117" t="s">
        <v>1984</v>
      </c>
      <c r="D541" s="307" t="s">
        <v>64</v>
      </c>
      <c r="E541" s="307" t="s">
        <v>3604</v>
      </c>
      <c r="F541" s="307" t="s">
        <v>2534</v>
      </c>
      <c r="G541" s="307" t="s">
        <v>3581</v>
      </c>
      <c r="H541" s="305" t="s">
        <v>62</v>
      </c>
      <c r="I541" s="333">
        <v>38.847000000000001</v>
      </c>
      <c r="K541" s="333" t="s">
        <v>3619</v>
      </c>
      <c r="L541" s="333">
        <v>35</v>
      </c>
    </row>
    <row r="542" spans="1:12" ht="12.9" customHeight="1">
      <c r="A542" s="791">
        <v>510</v>
      </c>
      <c r="B542" s="307">
        <v>8</v>
      </c>
      <c r="C542" s="1117" t="s">
        <v>2058</v>
      </c>
      <c r="D542" s="307" t="s">
        <v>54</v>
      </c>
      <c r="E542" s="307" t="s">
        <v>3606</v>
      </c>
      <c r="F542" s="307" t="s">
        <v>3623</v>
      </c>
      <c r="G542" s="307" t="s">
        <v>3602</v>
      </c>
      <c r="H542" s="305" t="s">
        <v>62</v>
      </c>
      <c r="I542" s="333">
        <v>45.412999999999997</v>
      </c>
      <c r="K542" s="333" t="s">
        <v>3622</v>
      </c>
      <c r="L542" s="333">
        <v>32</v>
      </c>
    </row>
    <row r="543" spans="1:12" ht="12.9" customHeight="1">
      <c r="A543" s="791">
        <v>511</v>
      </c>
      <c r="B543" s="307">
        <v>9</v>
      </c>
      <c r="C543" s="1117" t="s">
        <v>2041</v>
      </c>
      <c r="D543" s="307" t="s">
        <v>64</v>
      </c>
      <c r="E543" s="307" t="s">
        <v>3609</v>
      </c>
      <c r="F543" s="307" t="s">
        <v>3623</v>
      </c>
      <c r="G543" s="307" t="s">
        <v>1462</v>
      </c>
      <c r="H543" s="305" t="s">
        <v>62</v>
      </c>
      <c r="I543" s="333">
        <v>38.847000000000001</v>
      </c>
      <c r="K543" s="333" t="s">
        <v>3624</v>
      </c>
      <c r="L543" s="333">
        <v>28</v>
      </c>
    </row>
    <row r="544" spans="1:12" ht="12.9" customHeight="1">
      <c r="A544" s="791">
        <v>512</v>
      </c>
      <c r="B544" s="307">
        <v>10</v>
      </c>
      <c r="C544" s="1117" t="s">
        <v>2030</v>
      </c>
      <c r="D544" s="307" t="s">
        <v>64</v>
      </c>
      <c r="E544" s="307" t="s">
        <v>3618</v>
      </c>
      <c r="F544" s="307" t="s">
        <v>3625</v>
      </c>
      <c r="G544" s="307" t="s">
        <v>1430</v>
      </c>
      <c r="H544" s="305" t="s">
        <v>62</v>
      </c>
      <c r="I544" s="333">
        <v>38.847000000000001</v>
      </c>
      <c r="L544" s="333">
        <v>62</v>
      </c>
    </row>
    <row r="545" spans="1:12" ht="12.9" customHeight="1">
      <c r="A545" s="791">
        <v>513</v>
      </c>
      <c r="B545" s="307">
        <v>11</v>
      </c>
      <c r="C545" s="1117" t="s">
        <v>1232</v>
      </c>
      <c r="D545" s="307" t="s">
        <v>82</v>
      </c>
      <c r="E545" s="307" t="s">
        <v>3612</v>
      </c>
      <c r="F545" s="307" t="s">
        <v>3629</v>
      </c>
      <c r="G545" s="307" t="s">
        <v>3499</v>
      </c>
      <c r="H545" s="305" t="s">
        <v>62</v>
      </c>
      <c r="I545" s="333">
        <v>37.503999999999998</v>
      </c>
      <c r="K545" s="1124" t="s">
        <v>3630</v>
      </c>
      <c r="L545" s="333">
        <v>30</v>
      </c>
    </row>
    <row r="546" spans="1:12" ht="12.9" customHeight="1">
      <c r="A546" s="791">
        <v>514</v>
      </c>
      <c r="B546" s="307">
        <v>12</v>
      </c>
      <c r="C546" s="1117" t="s">
        <v>2037</v>
      </c>
      <c r="D546" s="307" t="s">
        <v>82</v>
      </c>
      <c r="E546" s="307" t="s">
        <v>3629</v>
      </c>
      <c r="F546" s="307" t="s">
        <v>3691</v>
      </c>
      <c r="G546" s="307" t="s">
        <v>3628</v>
      </c>
      <c r="H546" s="305" t="s">
        <v>62</v>
      </c>
      <c r="L546" s="333">
        <v>33</v>
      </c>
    </row>
    <row r="547" spans="1:12" ht="12.9" customHeight="1">
      <c r="A547" s="791">
        <v>515</v>
      </c>
      <c r="B547" s="307">
        <v>13</v>
      </c>
      <c r="C547" s="1230" t="s">
        <v>1238</v>
      </c>
      <c r="D547" s="307" t="s">
        <v>270</v>
      </c>
      <c r="E547" s="307" t="s">
        <v>3690</v>
      </c>
      <c r="F547" s="307"/>
      <c r="G547" s="307" t="s">
        <v>1470</v>
      </c>
      <c r="H547" s="349" t="s">
        <v>3699</v>
      </c>
      <c r="L547" s="333">
        <v>32</v>
      </c>
    </row>
    <row r="548" spans="1:12" ht="12.9" customHeight="1">
      <c r="A548" s="791">
        <v>516</v>
      </c>
      <c r="B548" s="307">
        <v>14</v>
      </c>
      <c r="C548" s="1230" t="s">
        <v>2036</v>
      </c>
      <c r="D548" s="307" t="s">
        <v>1154</v>
      </c>
      <c r="E548" s="307" t="s">
        <v>3690</v>
      </c>
      <c r="F548" s="307"/>
      <c r="G548" s="307" t="s">
        <v>1429</v>
      </c>
      <c r="H548" s="349" t="s">
        <v>3704</v>
      </c>
    </row>
    <row r="553" spans="1:12" ht="12.9" customHeight="1">
      <c r="E553" s="333"/>
      <c r="F553" s="333"/>
    </row>
    <row r="554" spans="1:12" ht="12.9" customHeight="1">
      <c r="E554" s="333"/>
      <c r="F554" s="333"/>
    </row>
    <row r="555" spans="1:12" ht="12.9" customHeight="1">
      <c r="E555" s="333"/>
      <c r="F555" s="333"/>
    </row>
    <row r="556" spans="1:12" ht="12.9" customHeight="1">
      <c r="E556" s="333"/>
      <c r="F556" s="333"/>
    </row>
    <row r="557" spans="1:12" ht="12.9" customHeight="1">
      <c r="E557" s="333"/>
      <c r="F557" s="333"/>
    </row>
    <row r="558" spans="1:12" ht="12.9" customHeight="1">
      <c r="E558" s="333"/>
      <c r="F558" s="333"/>
    </row>
    <row r="559" spans="1:12" ht="12.9" customHeight="1">
      <c r="E559" s="333"/>
      <c r="F559" s="333"/>
    </row>
    <row r="560" spans="1:12" ht="12.9" customHeight="1">
      <c r="E560" s="333"/>
      <c r="F560" s="333"/>
    </row>
  </sheetData>
  <autoFilter ref="G4:G526" xr:uid="{00000000-0001-0000-1100-000000000000}"/>
  <mergeCells count="9">
    <mergeCell ref="A4:A5"/>
    <mergeCell ref="B4:B5"/>
    <mergeCell ref="C4:C5"/>
    <mergeCell ref="D4:D5"/>
    <mergeCell ref="I4:I5"/>
    <mergeCell ref="E4:E5"/>
    <mergeCell ref="F4:F5"/>
    <mergeCell ref="G4:G5"/>
    <mergeCell ref="H4:H5"/>
  </mergeCells>
  <phoneticPr fontId="82" type="noConversion"/>
  <conditionalFormatting sqref="C1:C5">
    <cfRule type="duplicateValues" dxfId="1056" priority="677" stopIfTrue="1"/>
  </conditionalFormatting>
  <conditionalFormatting sqref="C6">
    <cfRule type="expression" dxfId="1055" priority="692" stopIfTrue="1">
      <formula>IF(#REF!="TEN",TRUE,FALSE)</formula>
    </cfRule>
  </conditionalFormatting>
  <conditionalFormatting sqref="C7:C325">
    <cfRule type="duplicateValues" dxfId="1054" priority="450"/>
  </conditionalFormatting>
  <conditionalFormatting sqref="C13">
    <cfRule type="duplicateValues" dxfId="1053" priority="596" stopIfTrue="1"/>
  </conditionalFormatting>
  <conditionalFormatting sqref="C14">
    <cfRule type="duplicateValues" dxfId="1052" priority="599" stopIfTrue="1"/>
    <cfRule type="duplicateValues" dxfId="1051" priority="585" stopIfTrue="1"/>
  </conditionalFormatting>
  <conditionalFormatting sqref="C15">
    <cfRule type="duplicateValues" dxfId="1050" priority="584" stopIfTrue="1"/>
  </conditionalFormatting>
  <conditionalFormatting sqref="C15:C21 C24">
    <cfRule type="duplicateValues" dxfId="1049" priority="586" stopIfTrue="1"/>
  </conditionalFormatting>
  <conditionalFormatting sqref="C16">
    <cfRule type="duplicateValues" dxfId="1048" priority="582" stopIfTrue="1"/>
  </conditionalFormatting>
  <conditionalFormatting sqref="C17">
    <cfRule type="duplicateValues" dxfId="1047" priority="581" stopIfTrue="1"/>
  </conditionalFormatting>
  <conditionalFormatting sqref="C21">
    <cfRule type="duplicateValues" dxfId="1046" priority="583" stopIfTrue="1"/>
  </conditionalFormatting>
  <conditionalFormatting sqref="C23">
    <cfRule type="duplicateValues" dxfId="1045" priority="580" stopIfTrue="1"/>
  </conditionalFormatting>
  <conditionalFormatting sqref="C24 C19:C20">
    <cfRule type="duplicateValues" dxfId="1044" priority="729" stopIfTrue="1"/>
  </conditionalFormatting>
  <conditionalFormatting sqref="C24 C20">
    <cfRule type="duplicateValues" dxfId="1043" priority="731" stopIfTrue="1"/>
  </conditionalFormatting>
  <conditionalFormatting sqref="C24">
    <cfRule type="duplicateValues" dxfId="1042" priority="577" stopIfTrue="1"/>
  </conditionalFormatting>
  <conditionalFormatting sqref="C25">
    <cfRule type="duplicateValues" dxfId="1041" priority="576" stopIfTrue="1"/>
  </conditionalFormatting>
  <conditionalFormatting sqref="C26">
    <cfRule type="duplicateValues" dxfId="1040" priority="572" stopIfTrue="1"/>
  </conditionalFormatting>
  <conditionalFormatting sqref="C27">
    <cfRule type="duplicateValues" dxfId="1039" priority="571" stopIfTrue="1"/>
  </conditionalFormatting>
  <conditionalFormatting sqref="C28">
    <cfRule type="duplicateValues" dxfId="1038" priority="570" stopIfTrue="1"/>
  </conditionalFormatting>
  <conditionalFormatting sqref="C29">
    <cfRule type="duplicateValues" dxfId="1037" priority="569" stopIfTrue="1"/>
  </conditionalFormatting>
  <conditionalFormatting sqref="C30:C31">
    <cfRule type="duplicateValues" dxfId="1036" priority="568" stopIfTrue="1"/>
  </conditionalFormatting>
  <conditionalFormatting sqref="C32">
    <cfRule type="duplicateValues" dxfId="1035" priority="566" stopIfTrue="1"/>
  </conditionalFormatting>
  <conditionalFormatting sqref="C33">
    <cfRule type="duplicateValues" dxfId="1034" priority="565" stopIfTrue="1"/>
  </conditionalFormatting>
  <conditionalFormatting sqref="C34">
    <cfRule type="duplicateValues" dxfId="1033" priority="564" stopIfTrue="1"/>
  </conditionalFormatting>
  <conditionalFormatting sqref="C35">
    <cfRule type="duplicateValues" dxfId="1032" priority="563" stopIfTrue="1"/>
  </conditionalFormatting>
  <conditionalFormatting sqref="C36">
    <cfRule type="duplicateValues" dxfId="1031" priority="562" stopIfTrue="1"/>
  </conditionalFormatting>
  <conditionalFormatting sqref="C37">
    <cfRule type="duplicateValues" dxfId="1030" priority="567" stopIfTrue="1"/>
  </conditionalFormatting>
  <conditionalFormatting sqref="C38">
    <cfRule type="duplicateValues" dxfId="1029" priority="560" stopIfTrue="1"/>
  </conditionalFormatting>
  <conditionalFormatting sqref="C39">
    <cfRule type="duplicateValues" dxfId="1028" priority="558" stopIfTrue="1"/>
  </conditionalFormatting>
  <conditionalFormatting sqref="C40">
    <cfRule type="duplicateValues" dxfId="1027" priority="556" stopIfTrue="1"/>
  </conditionalFormatting>
  <conditionalFormatting sqref="C41">
    <cfRule type="duplicateValues" dxfId="1026" priority="554" stopIfTrue="1"/>
  </conditionalFormatting>
  <conditionalFormatting sqref="C42">
    <cfRule type="duplicateValues" dxfId="1025" priority="553" stopIfTrue="1"/>
  </conditionalFormatting>
  <conditionalFormatting sqref="C43">
    <cfRule type="duplicateValues" dxfId="1024" priority="552" stopIfTrue="1"/>
  </conditionalFormatting>
  <conditionalFormatting sqref="C44:C46">
    <cfRule type="duplicateValues" dxfId="1023" priority="551" stopIfTrue="1"/>
  </conditionalFormatting>
  <conditionalFormatting sqref="C47:C49">
    <cfRule type="duplicateValues" dxfId="1022" priority="550" stopIfTrue="1"/>
  </conditionalFormatting>
  <conditionalFormatting sqref="C50">
    <cfRule type="duplicateValues" dxfId="1021" priority="549" stopIfTrue="1"/>
  </conditionalFormatting>
  <conditionalFormatting sqref="C51">
    <cfRule type="duplicateValues" dxfId="1020" priority="548" stopIfTrue="1"/>
  </conditionalFormatting>
  <conditionalFormatting sqref="C52">
    <cfRule type="duplicateValues" dxfId="1019" priority="547" stopIfTrue="1"/>
  </conditionalFormatting>
  <conditionalFormatting sqref="C53">
    <cfRule type="duplicateValues" dxfId="1018" priority="546" stopIfTrue="1"/>
  </conditionalFormatting>
  <conditionalFormatting sqref="C55">
    <cfRule type="duplicateValues" dxfId="1017" priority="545" stopIfTrue="1"/>
  </conditionalFormatting>
  <conditionalFormatting sqref="C56">
    <cfRule type="duplicateValues" dxfId="1016" priority="544" stopIfTrue="1"/>
  </conditionalFormatting>
  <conditionalFormatting sqref="C57">
    <cfRule type="duplicateValues" dxfId="1015" priority="543" stopIfTrue="1"/>
  </conditionalFormatting>
  <conditionalFormatting sqref="C58">
    <cfRule type="duplicateValues" dxfId="1014" priority="542" stopIfTrue="1"/>
  </conditionalFormatting>
  <conditionalFormatting sqref="C59">
    <cfRule type="duplicateValues" dxfId="1013" priority="541" stopIfTrue="1"/>
  </conditionalFormatting>
  <conditionalFormatting sqref="C60">
    <cfRule type="duplicateValues" dxfId="1012" priority="540" stopIfTrue="1"/>
  </conditionalFormatting>
  <conditionalFormatting sqref="C61">
    <cfRule type="duplicateValues" dxfId="1011" priority="539" stopIfTrue="1"/>
  </conditionalFormatting>
  <conditionalFormatting sqref="C62">
    <cfRule type="duplicateValues" dxfId="1010" priority="538" stopIfTrue="1"/>
  </conditionalFormatting>
  <conditionalFormatting sqref="C63">
    <cfRule type="duplicateValues" dxfId="1009" priority="537" stopIfTrue="1"/>
  </conditionalFormatting>
  <conditionalFormatting sqref="C64">
    <cfRule type="duplicateValues" dxfId="1008" priority="536" stopIfTrue="1"/>
  </conditionalFormatting>
  <conditionalFormatting sqref="C65">
    <cfRule type="duplicateValues" dxfId="1007" priority="535" stopIfTrue="1"/>
  </conditionalFormatting>
  <conditionalFormatting sqref="C66">
    <cfRule type="duplicateValues" dxfId="1006" priority="534" stopIfTrue="1"/>
  </conditionalFormatting>
  <conditionalFormatting sqref="C67">
    <cfRule type="duplicateValues" dxfId="1005" priority="533" stopIfTrue="1"/>
  </conditionalFormatting>
  <conditionalFormatting sqref="C68">
    <cfRule type="duplicateValues" dxfId="1004" priority="532" stopIfTrue="1"/>
  </conditionalFormatting>
  <conditionalFormatting sqref="C69">
    <cfRule type="duplicateValues" dxfId="1003" priority="531" stopIfTrue="1"/>
  </conditionalFormatting>
  <conditionalFormatting sqref="C70">
    <cfRule type="duplicateValues" dxfId="1002" priority="530" stopIfTrue="1"/>
  </conditionalFormatting>
  <conditionalFormatting sqref="C71">
    <cfRule type="duplicateValues" dxfId="1001" priority="529" stopIfTrue="1"/>
  </conditionalFormatting>
  <conditionalFormatting sqref="C72">
    <cfRule type="duplicateValues" dxfId="1000" priority="528" stopIfTrue="1"/>
  </conditionalFormatting>
  <conditionalFormatting sqref="C113:C115">
    <cfRule type="duplicateValues" dxfId="999" priority="521"/>
    <cfRule type="duplicateValues" dxfId="998" priority="522"/>
  </conditionalFormatting>
  <conditionalFormatting sqref="C128:C130">
    <cfRule type="duplicateValues" dxfId="997" priority="519"/>
    <cfRule type="duplicateValues" dxfId="996" priority="520"/>
  </conditionalFormatting>
  <conditionalFormatting sqref="C131:C133">
    <cfRule type="duplicateValues" dxfId="995" priority="518"/>
    <cfRule type="duplicateValues" dxfId="994" priority="517"/>
  </conditionalFormatting>
  <conditionalFormatting sqref="C136:C139">
    <cfRule type="duplicateValues" dxfId="993" priority="515"/>
    <cfRule type="duplicateValues" dxfId="992" priority="516"/>
  </conditionalFormatting>
  <conditionalFormatting sqref="C156:C169">
    <cfRule type="duplicateValues" dxfId="991" priority="513"/>
    <cfRule type="duplicateValues" dxfId="990" priority="514"/>
  </conditionalFormatting>
  <conditionalFormatting sqref="C185:C198">
    <cfRule type="duplicateValues" dxfId="989" priority="511"/>
    <cfRule type="duplicateValues" dxfId="988" priority="512"/>
  </conditionalFormatting>
  <conditionalFormatting sqref="C212:C228">
    <cfRule type="duplicateValues" dxfId="987" priority="509"/>
    <cfRule type="duplicateValues" dxfId="986" priority="510"/>
  </conditionalFormatting>
  <conditionalFormatting sqref="C247:C252">
    <cfRule type="duplicateValues" dxfId="985" priority="506"/>
    <cfRule type="duplicateValues" dxfId="984" priority="505"/>
  </conditionalFormatting>
  <conditionalFormatting sqref="C254:C265">
    <cfRule type="duplicateValues" dxfId="983" priority="419"/>
    <cfRule type="duplicateValues" dxfId="982" priority="420"/>
  </conditionalFormatting>
  <conditionalFormatting sqref="C266">
    <cfRule type="duplicateValues" dxfId="981" priority="504"/>
    <cfRule type="duplicateValues" dxfId="980" priority="503"/>
  </conditionalFormatting>
  <conditionalFormatting sqref="C289:C290">
    <cfRule type="duplicateValues" dxfId="979" priority="502"/>
    <cfRule type="duplicateValues" dxfId="978" priority="501"/>
  </conditionalFormatting>
  <conditionalFormatting sqref="C292:C293">
    <cfRule type="duplicateValues" dxfId="977" priority="494" stopIfTrue="1"/>
    <cfRule type="duplicateValues" dxfId="976" priority="493" stopIfTrue="1"/>
    <cfRule type="duplicateValues" dxfId="975" priority="492" stopIfTrue="1"/>
  </conditionalFormatting>
  <conditionalFormatting sqref="C294:C300">
    <cfRule type="duplicateValues" dxfId="974" priority="491" stopIfTrue="1"/>
    <cfRule type="duplicateValues" dxfId="973" priority="490" stopIfTrue="1"/>
    <cfRule type="duplicateValues" dxfId="972" priority="489" stopIfTrue="1"/>
  </conditionalFormatting>
  <conditionalFormatting sqref="C301:C303">
    <cfRule type="duplicateValues" dxfId="971" priority="4039" stopIfTrue="1"/>
    <cfRule type="duplicateValues" dxfId="970" priority="4040" stopIfTrue="1"/>
  </conditionalFormatting>
  <conditionalFormatting sqref="C304">
    <cfRule type="duplicateValues" dxfId="969" priority="488" stopIfTrue="1"/>
    <cfRule type="duplicateValues" dxfId="968" priority="487" stopIfTrue="1"/>
  </conditionalFormatting>
  <conditionalFormatting sqref="C305:C310">
    <cfRule type="duplicateValues" dxfId="967" priority="484" stopIfTrue="1"/>
    <cfRule type="duplicateValues" dxfId="966" priority="483" stopIfTrue="1"/>
  </conditionalFormatting>
  <conditionalFormatting sqref="C311">
    <cfRule type="duplicateValues" dxfId="965" priority="474" stopIfTrue="1"/>
    <cfRule type="duplicateValues" dxfId="964" priority="473" stopIfTrue="1"/>
  </conditionalFormatting>
  <conditionalFormatting sqref="C312">
    <cfRule type="duplicateValues" dxfId="963" priority="471" stopIfTrue="1"/>
    <cfRule type="duplicateValues" dxfId="962" priority="472" stopIfTrue="1"/>
  </conditionalFormatting>
  <conditionalFormatting sqref="C313">
    <cfRule type="duplicateValues" dxfId="961" priority="470" stopIfTrue="1"/>
    <cfRule type="duplicateValues" dxfId="960" priority="469" stopIfTrue="1"/>
  </conditionalFormatting>
  <conditionalFormatting sqref="C314">
    <cfRule type="duplicateValues" dxfId="959" priority="468" stopIfTrue="1"/>
    <cfRule type="duplicateValues" dxfId="958" priority="467" stopIfTrue="1"/>
  </conditionalFormatting>
  <conditionalFormatting sqref="C315">
    <cfRule type="duplicateValues" dxfId="957" priority="466" stopIfTrue="1"/>
    <cfRule type="duplicateValues" dxfId="956" priority="465" stopIfTrue="1"/>
  </conditionalFormatting>
  <conditionalFormatting sqref="C316">
    <cfRule type="duplicateValues" dxfId="955" priority="464" stopIfTrue="1"/>
    <cfRule type="duplicateValues" dxfId="954" priority="463" stopIfTrue="1"/>
  </conditionalFormatting>
  <conditionalFormatting sqref="C317">
    <cfRule type="duplicateValues" dxfId="953" priority="459" stopIfTrue="1"/>
    <cfRule type="duplicateValues" dxfId="952" priority="460" stopIfTrue="1"/>
  </conditionalFormatting>
  <conditionalFormatting sqref="C319">
    <cfRule type="duplicateValues" dxfId="951" priority="457" stopIfTrue="1"/>
    <cfRule type="duplicateValues" dxfId="950" priority="458" stopIfTrue="1"/>
  </conditionalFormatting>
  <conditionalFormatting sqref="C320">
    <cfRule type="duplicateValues" dxfId="949" priority="455" stopIfTrue="1"/>
    <cfRule type="duplicateValues" dxfId="948" priority="456" stopIfTrue="1"/>
  </conditionalFormatting>
  <conditionalFormatting sqref="C321">
    <cfRule type="duplicateValues" dxfId="947" priority="454" stopIfTrue="1"/>
    <cfRule type="duplicateValues" dxfId="946" priority="453" stopIfTrue="1"/>
  </conditionalFormatting>
  <conditionalFormatting sqref="C322">
    <cfRule type="duplicateValues" dxfId="945" priority="451" stopIfTrue="1"/>
    <cfRule type="duplicateValues" dxfId="944" priority="452" stopIfTrue="1"/>
  </conditionalFormatting>
  <conditionalFormatting sqref="C323:C325">
    <cfRule type="duplicateValues" dxfId="943" priority="449" stopIfTrue="1"/>
    <cfRule type="duplicateValues" dxfId="942" priority="448" stopIfTrue="1"/>
  </conditionalFormatting>
  <conditionalFormatting sqref="C326">
    <cfRule type="duplicateValues" dxfId="941" priority="447"/>
    <cfRule type="duplicateValues" dxfId="940" priority="446" stopIfTrue="1"/>
    <cfRule type="duplicateValues" dxfId="939" priority="445" stopIfTrue="1"/>
  </conditionalFormatting>
  <conditionalFormatting sqref="C327">
    <cfRule type="duplicateValues" dxfId="938" priority="443" stopIfTrue="1"/>
    <cfRule type="duplicateValues" dxfId="937" priority="444"/>
    <cfRule type="duplicateValues" dxfId="936" priority="442" stopIfTrue="1"/>
  </conditionalFormatting>
  <conditionalFormatting sqref="C328">
    <cfRule type="duplicateValues" dxfId="935" priority="440" stopIfTrue="1"/>
    <cfRule type="duplicateValues" dxfId="934" priority="439" stopIfTrue="1"/>
    <cfRule type="duplicateValues" dxfId="933" priority="441"/>
  </conditionalFormatting>
  <conditionalFormatting sqref="C329">
    <cfRule type="duplicateValues" dxfId="932" priority="435"/>
    <cfRule type="duplicateValues" dxfId="931" priority="434" stopIfTrue="1"/>
    <cfRule type="duplicateValues" dxfId="930" priority="433" stopIfTrue="1"/>
  </conditionalFormatting>
  <conditionalFormatting sqref="C330">
    <cfRule type="duplicateValues" dxfId="929" priority="432"/>
    <cfRule type="duplicateValues" dxfId="928" priority="431" stopIfTrue="1"/>
    <cfRule type="duplicateValues" dxfId="927" priority="430" stopIfTrue="1"/>
  </conditionalFormatting>
  <conditionalFormatting sqref="C331">
    <cfRule type="duplicateValues" dxfId="926" priority="429"/>
    <cfRule type="duplicateValues" dxfId="925" priority="428" stopIfTrue="1"/>
    <cfRule type="duplicateValues" dxfId="924" priority="427" stopIfTrue="1"/>
  </conditionalFormatting>
  <conditionalFormatting sqref="C332">
    <cfRule type="duplicateValues" dxfId="923" priority="426"/>
    <cfRule type="duplicateValues" dxfId="922" priority="425" stopIfTrue="1"/>
    <cfRule type="duplicateValues" dxfId="921" priority="424" stopIfTrue="1"/>
  </conditionalFormatting>
  <conditionalFormatting sqref="C333:C337">
    <cfRule type="duplicateValues" dxfId="920" priority="423"/>
    <cfRule type="duplicateValues" dxfId="919" priority="422" stopIfTrue="1"/>
    <cfRule type="duplicateValues" dxfId="918" priority="421" stopIfTrue="1"/>
  </conditionalFormatting>
  <conditionalFormatting sqref="C338">
    <cfRule type="duplicateValues" dxfId="917" priority="417" stopIfTrue="1"/>
    <cfRule type="duplicateValues" dxfId="916" priority="416" stopIfTrue="1"/>
    <cfRule type="duplicateValues" dxfId="915" priority="418"/>
  </conditionalFormatting>
  <conditionalFormatting sqref="C339">
    <cfRule type="duplicateValues" dxfId="914" priority="412"/>
    <cfRule type="duplicateValues" dxfId="913" priority="411" stopIfTrue="1"/>
    <cfRule type="duplicateValues" dxfId="912" priority="410" stopIfTrue="1"/>
  </conditionalFormatting>
  <conditionalFormatting sqref="C340:C341">
    <cfRule type="duplicateValues" dxfId="911" priority="415"/>
    <cfRule type="duplicateValues" dxfId="910" priority="414" stopIfTrue="1"/>
    <cfRule type="duplicateValues" dxfId="909" priority="413" stopIfTrue="1"/>
  </conditionalFormatting>
  <conditionalFormatting sqref="C342:C343">
    <cfRule type="duplicateValues" dxfId="908" priority="409"/>
    <cfRule type="duplicateValues" dxfId="907" priority="408" stopIfTrue="1"/>
    <cfRule type="duplicateValues" dxfId="906" priority="407" stopIfTrue="1"/>
  </conditionalFormatting>
  <conditionalFormatting sqref="C344">
    <cfRule type="duplicateValues" dxfId="905" priority="406"/>
    <cfRule type="duplicateValues" dxfId="904" priority="405" stopIfTrue="1"/>
    <cfRule type="duplicateValues" dxfId="903" priority="404" stopIfTrue="1"/>
  </conditionalFormatting>
  <conditionalFormatting sqref="C345">
    <cfRule type="duplicateValues" dxfId="902" priority="399" stopIfTrue="1"/>
    <cfRule type="duplicateValues" dxfId="901" priority="398" stopIfTrue="1"/>
    <cfRule type="duplicateValues" dxfId="900" priority="400"/>
  </conditionalFormatting>
  <conditionalFormatting sqref="C346">
    <cfRule type="duplicateValues" dxfId="899" priority="401" stopIfTrue="1"/>
    <cfRule type="duplicateValues" dxfId="898" priority="403"/>
    <cfRule type="duplicateValues" dxfId="897" priority="402" stopIfTrue="1"/>
  </conditionalFormatting>
  <conditionalFormatting sqref="C347">
    <cfRule type="duplicateValues" dxfId="896" priority="391"/>
    <cfRule type="duplicateValues" dxfId="895" priority="390" stopIfTrue="1"/>
    <cfRule type="duplicateValues" dxfId="894" priority="389" stopIfTrue="1"/>
  </conditionalFormatting>
  <conditionalFormatting sqref="C348">
    <cfRule type="duplicateValues" dxfId="893" priority="397"/>
    <cfRule type="duplicateValues" dxfId="892" priority="396" stopIfTrue="1"/>
    <cfRule type="duplicateValues" dxfId="891" priority="395" stopIfTrue="1"/>
  </conditionalFormatting>
  <conditionalFormatting sqref="C349">
    <cfRule type="duplicateValues" dxfId="890" priority="394"/>
    <cfRule type="duplicateValues" dxfId="889" priority="393" stopIfTrue="1"/>
    <cfRule type="duplicateValues" dxfId="888" priority="392" stopIfTrue="1"/>
  </conditionalFormatting>
  <conditionalFormatting sqref="C351">
    <cfRule type="duplicateValues" dxfId="887" priority="388"/>
    <cfRule type="duplicateValues" dxfId="886" priority="387" stopIfTrue="1"/>
    <cfRule type="duplicateValues" dxfId="885" priority="386" stopIfTrue="1"/>
  </conditionalFormatting>
  <conditionalFormatting sqref="C352">
    <cfRule type="duplicateValues" dxfId="884" priority="383" stopIfTrue="1"/>
    <cfRule type="duplicateValues" dxfId="883" priority="385"/>
    <cfRule type="duplicateValues" dxfId="882" priority="384" stopIfTrue="1"/>
  </conditionalFormatting>
  <conditionalFormatting sqref="C353:C354">
    <cfRule type="duplicateValues" dxfId="881" priority="380" stopIfTrue="1"/>
    <cfRule type="duplicateValues" dxfId="880" priority="381" stopIfTrue="1"/>
    <cfRule type="duplicateValues" dxfId="879" priority="382"/>
  </conditionalFormatting>
  <conditionalFormatting sqref="C355">
    <cfRule type="duplicateValues" dxfId="878" priority="377" stopIfTrue="1"/>
    <cfRule type="duplicateValues" dxfId="877" priority="378" stopIfTrue="1"/>
    <cfRule type="duplicateValues" dxfId="876" priority="379"/>
  </conditionalFormatting>
  <conditionalFormatting sqref="C356">
    <cfRule type="duplicateValues" dxfId="875" priority="374" stopIfTrue="1"/>
    <cfRule type="duplicateValues" dxfId="874" priority="375" stopIfTrue="1"/>
    <cfRule type="duplicateValues" dxfId="873" priority="376"/>
  </conditionalFormatting>
  <conditionalFormatting sqref="C357">
    <cfRule type="duplicateValues" dxfId="872" priority="371" stopIfTrue="1"/>
    <cfRule type="duplicateValues" dxfId="871" priority="372" stopIfTrue="1"/>
    <cfRule type="duplicateValues" dxfId="870" priority="373"/>
  </conditionalFormatting>
  <conditionalFormatting sqref="C358">
    <cfRule type="duplicateValues" dxfId="869" priority="370"/>
    <cfRule type="duplicateValues" dxfId="868" priority="369" stopIfTrue="1"/>
    <cfRule type="duplicateValues" dxfId="867" priority="368" stopIfTrue="1"/>
  </conditionalFormatting>
  <conditionalFormatting sqref="C359">
    <cfRule type="duplicateValues" dxfId="866" priority="367"/>
    <cfRule type="duplicateValues" dxfId="865" priority="365" stopIfTrue="1"/>
    <cfRule type="duplicateValues" dxfId="864" priority="366" stopIfTrue="1"/>
  </conditionalFormatting>
  <conditionalFormatting sqref="C360">
    <cfRule type="duplicateValues" dxfId="863" priority="358"/>
    <cfRule type="duplicateValues" dxfId="862" priority="357" stopIfTrue="1"/>
    <cfRule type="duplicateValues" dxfId="861" priority="356" stopIfTrue="1"/>
  </conditionalFormatting>
  <conditionalFormatting sqref="C361">
    <cfRule type="duplicateValues" dxfId="860" priority="364"/>
    <cfRule type="duplicateValues" dxfId="859" priority="363" stopIfTrue="1"/>
    <cfRule type="duplicateValues" dxfId="858" priority="362" stopIfTrue="1"/>
  </conditionalFormatting>
  <conditionalFormatting sqref="C362">
    <cfRule type="duplicateValues" dxfId="857" priority="361"/>
    <cfRule type="duplicateValues" dxfId="856" priority="360" stopIfTrue="1"/>
    <cfRule type="duplicateValues" dxfId="855" priority="359" stopIfTrue="1"/>
  </conditionalFormatting>
  <conditionalFormatting sqref="C363:C364">
    <cfRule type="duplicateValues" dxfId="854" priority="355"/>
    <cfRule type="duplicateValues" dxfId="853" priority="354" stopIfTrue="1"/>
    <cfRule type="duplicateValues" dxfId="852" priority="353" stopIfTrue="1"/>
  </conditionalFormatting>
  <conditionalFormatting sqref="C365">
    <cfRule type="duplicateValues" dxfId="851" priority="349"/>
    <cfRule type="duplicateValues" dxfId="850" priority="348" stopIfTrue="1"/>
    <cfRule type="duplicateValues" dxfId="849" priority="347" stopIfTrue="1"/>
  </conditionalFormatting>
  <conditionalFormatting sqref="C366">
    <cfRule type="duplicateValues" dxfId="848" priority="345"/>
    <cfRule type="duplicateValues" dxfId="847" priority="344" stopIfTrue="1"/>
    <cfRule type="duplicateValues" dxfId="846" priority="343" stopIfTrue="1"/>
  </conditionalFormatting>
  <conditionalFormatting sqref="C367:C368">
    <cfRule type="duplicateValues" dxfId="845" priority="352"/>
    <cfRule type="duplicateValues" dxfId="844" priority="351" stopIfTrue="1"/>
    <cfRule type="duplicateValues" dxfId="843" priority="350" stopIfTrue="1"/>
  </conditionalFormatting>
  <conditionalFormatting sqref="C369">
    <cfRule type="duplicateValues" dxfId="842" priority="339"/>
    <cfRule type="duplicateValues" dxfId="841" priority="338" stopIfTrue="1"/>
    <cfRule type="duplicateValues" dxfId="840" priority="337" stopIfTrue="1"/>
  </conditionalFormatting>
  <conditionalFormatting sqref="C370">
    <cfRule type="duplicateValues" dxfId="839" priority="342"/>
    <cfRule type="duplicateValues" dxfId="838" priority="341" stopIfTrue="1"/>
    <cfRule type="duplicateValues" dxfId="837" priority="340" stopIfTrue="1"/>
  </conditionalFormatting>
  <conditionalFormatting sqref="C371">
    <cfRule type="duplicateValues" dxfId="836" priority="336"/>
    <cfRule type="duplicateValues" dxfId="835" priority="335" stopIfTrue="1"/>
    <cfRule type="duplicateValues" dxfId="834" priority="334" stopIfTrue="1"/>
  </conditionalFormatting>
  <conditionalFormatting sqref="C372">
    <cfRule type="duplicateValues" dxfId="833" priority="333"/>
    <cfRule type="duplicateValues" dxfId="832" priority="332" stopIfTrue="1"/>
    <cfRule type="duplicateValues" dxfId="831" priority="331" stopIfTrue="1"/>
  </conditionalFormatting>
  <conditionalFormatting sqref="C373">
    <cfRule type="duplicateValues" dxfId="830" priority="329" stopIfTrue="1"/>
    <cfRule type="duplicateValues" dxfId="829" priority="330"/>
    <cfRule type="duplicateValues" dxfId="828" priority="328" stopIfTrue="1"/>
  </conditionalFormatting>
  <conditionalFormatting sqref="C374">
    <cfRule type="duplicateValues" dxfId="827" priority="327"/>
    <cfRule type="duplicateValues" dxfId="826" priority="326" stopIfTrue="1"/>
    <cfRule type="duplicateValues" dxfId="825" priority="325" stopIfTrue="1"/>
  </conditionalFormatting>
  <conditionalFormatting sqref="C375">
    <cfRule type="duplicateValues" dxfId="824" priority="324"/>
    <cfRule type="duplicateValues" dxfId="823" priority="323" stopIfTrue="1"/>
    <cfRule type="duplicateValues" dxfId="822" priority="322" stopIfTrue="1"/>
  </conditionalFormatting>
  <conditionalFormatting sqref="C376">
    <cfRule type="duplicateValues" dxfId="821" priority="321"/>
    <cfRule type="duplicateValues" dxfId="820" priority="320" stopIfTrue="1"/>
    <cfRule type="duplicateValues" dxfId="819" priority="319" stopIfTrue="1"/>
  </conditionalFormatting>
  <conditionalFormatting sqref="C377">
    <cfRule type="duplicateValues" dxfId="818" priority="318"/>
    <cfRule type="duplicateValues" dxfId="817" priority="317" stopIfTrue="1"/>
    <cfRule type="duplicateValues" dxfId="816" priority="316" stopIfTrue="1"/>
  </conditionalFormatting>
  <conditionalFormatting sqref="C378">
    <cfRule type="duplicateValues" dxfId="815" priority="315"/>
    <cfRule type="duplicateValues" dxfId="814" priority="314" stopIfTrue="1"/>
    <cfRule type="duplicateValues" dxfId="813" priority="313" stopIfTrue="1"/>
  </conditionalFormatting>
  <conditionalFormatting sqref="C379">
    <cfRule type="duplicateValues" dxfId="812" priority="311" stopIfTrue="1"/>
    <cfRule type="duplicateValues" dxfId="811" priority="310" stopIfTrue="1"/>
    <cfRule type="duplicateValues" dxfId="810" priority="312"/>
  </conditionalFormatting>
  <conditionalFormatting sqref="C380">
    <cfRule type="duplicateValues" dxfId="809" priority="307" stopIfTrue="1"/>
    <cfRule type="duplicateValues" dxfId="808" priority="308" stopIfTrue="1"/>
    <cfRule type="duplicateValues" dxfId="807" priority="309"/>
  </conditionalFormatting>
  <conditionalFormatting sqref="C381:C382">
    <cfRule type="duplicateValues" dxfId="806" priority="304" stopIfTrue="1"/>
    <cfRule type="duplicateValues" dxfId="805" priority="305" stopIfTrue="1"/>
    <cfRule type="duplicateValues" dxfId="804" priority="306"/>
  </conditionalFormatting>
  <conditionalFormatting sqref="C383">
    <cfRule type="duplicateValues" dxfId="803" priority="301" stopIfTrue="1"/>
    <cfRule type="duplicateValues" dxfId="802" priority="302" stopIfTrue="1"/>
    <cfRule type="duplicateValues" dxfId="801" priority="303"/>
  </conditionalFormatting>
  <conditionalFormatting sqref="C384">
    <cfRule type="duplicateValues" dxfId="800" priority="299" stopIfTrue="1"/>
    <cfRule type="duplicateValues" dxfId="799" priority="300"/>
    <cfRule type="duplicateValues" dxfId="798" priority="298" stopIfTrue="1"/>
  </conditionalFormatting>
  <conditionalFormatting sqref="C385">
    <cfRule type="duplicateValues" dxfId="797" priority="296" stopIfTrue="1"/>
    <cfRule type="duplicateValues" dxfId="796" priority="297"/>
    <cfRule type="duplicateValues" dxfId="795" priority="295" stopIfTrue="1"/>
  </conditionalFormatting>
  <conditionalFormatting sqref="C386">
    <cfRule type="duplicateValues" dxfId="794" priority="293" stopIfTrue="1"/>
    <cfRule type="duplicateValues" dxfId="793" priority="294"/>
    <cfRule type="duplicateValues" dxfId="792" priority="292" stopIfTrue="1"/>
  </conditionalFormatting>
  <conditionalFormatting sqref="C387">
    <cfRule type="duplicateValues" dxfId="791" priority="286" stopIfTrue="1"/>
    <cfRule type="duplicateValues" dxfId="790" priority="288"/>
    <cfRule type="duplicateValues" dxfId="789" priority="287" stopIfTrue="1"/>
  </conditionalFormatting>
  <conditionalFormatting sqref="C388">
    <cfRule type="duplicateValues" dxfId="788" priority="291"/>
    <cfRule type="duplicateValues" dxfId="787" priority="290" stopIfTrue="1"/>
    <cfRule type="duplicateValues" dxfId="786" priority="289" stopIfTrue="1"/>
  </conditionalFormatting>
  <conditionalFormatting sqref="C389">
    <cfRule type="duplicateValues" dxfId="785" priority="280" stopIfTrue="1"/>
    <cfRule type="duplicateValues" dxfId="784" priority="281" stopIfTrue="1"/>
    <cfRule type="duplicateValues" dxfId="783" priority="282"/>
  </conditionalFormatting>
  <conditionalFormatting sqref="C390">
    <cfRule type="duplicateValues" dxfId="782" priority="283" stopIfTrue="1"/>
    <cfRule type="duplicateValues" dxfId="781" priority="284" stopIfTrue="1"/>
    <cfRule type="duplicateValues" dxfId="780" priority="285"/>
  </conditionalFormatting>
  <conditionalFormatting sqref="C391">
    <cfRule type="duplicateValues" dxfId="779" priority="277" stopIfTrue="1"/>
    <cfRule type="duplicateValues" dxfId="778" priority="279"/>
    <cfRule type="duplicateValues" dxfId="777" priority="278" stopIfTrue="1"/>
  </conditionalFormatting>
  <conditionalFormatting sqref="C392:C393">
    <cfRule type="duplicateValues" dxfId="776" priority="274" stopIfTrue="1"/>
    <cfRule type="duplicateValues" dxfId="775" priority="275" stopIfTrue="1"/>
    <cfRule type="duplicateValues" dxfId="774" priority="276"/>
  </conditionalFormatting>
  <conditionalFormatting sqref="C394:C395">
    <cfRule type="duplicateValues" dxfId="773" priority="272" stopIfTrue="1"/>
    <cfRule type="duplicateValues" dxfId="772" priority="273"/>
    <cfRule type="duplicateValues" dxfId="771" priority="271" stopIfTrue="1"/>
  </conditionalFormatting>
  <conditionalFormatting sqref="C396">
    <cfRule type="duplicateValues" dxfId="770" priority="269" stopIfTrue="1"/>
    <cfRule type="duplicateValues" dxfId="769" priority="270"/>
    <cfRule type="duplicateValues" dxfId="768" priority="268" stopIfTrue="1"/>
  </conditionalFormatting>
  <conditionalFormatting sqref="C397">
    <cfRule type="duplicateValues" dxfId="767" priority="267"/>
    <cfRule type="duplicateValues" dxfId="766" priority="266" stopIfTrue="1"/>
    <cfRule type="duplicateValues" dxfId="765" priority="265" stopIfTrue="1"/>
  </conditionalFormatting>
  <conditionalFormatting sqref="C398">
    <cfRule type="duplicateValues" dxfId="764" priority="262" stopIfTrue="1"/>
    <cfRule type="duplicateValues" dxfId="763" priority="263" stopIfTrue="1"/>
    <cfRule type="duplicateValues" dxfId="762" priority="264"/>
  </conditionalFormatting>
  <conditionalFormatting sqref="C399:C400">
    <cfRule type="duplicateValues" dxfId="761" priority="260" stopIfTrue="1"/>
    <cfRule type="duplicateValues" dxfId="760" priority="261"/>
    <cfRule type="duplicateValues" dxfId="759" priority="259" stopIfTrue="1"/>
  </conditionalFormatting>
  <conditionalFormatting sqref="C401">
    <cfRule type="duplicateValues" dxfId="758" priority="256" stopIfTrue="1"/>
    <cfRule type="duplicateValues" dxfId="757" priority="257" stopIfTrue="1"/>
    <cfRule type="duplicateValues" dxfId="756" priority="258"/>
  </conditionalFormatting>
  <conditionalFormatting sqref="C402">
    <cfRule type="duplicateValues" dxfId="755" priority="255"/>
    <cfRule type="duplicateValues" dxfId="754" priority="253" stopIfTrue="1"/>
    <cfRule type="duplicateValues" dxfId="753" priority="254" stopIfTrue="1"/>
  </conditionalFormatting>
  <conditionalFormatting sqref="C403:C404">
    <cfRule type="duplicateValues" dxfId="752" priority="245" stopIfTrue="1"/>
    <cfRule type="duplicateValues" dxfId="751" priority="246"/>
    <cfRule type="duplicateValues" dxfId="750" priority="244" stopIfTrue="1"/>
  </conditionalFormatting>
  <conditionalFormatting sqref="C405">
    <cfRule type="duplicateValues" dxfId="749" priority="248" stopIfTrue="1"/>
    <cfRule type="duplicateValues" dxfId="748" priority="247" stopIfTrue="1"/>
    <cfRule type="duplicateValues" dxfId="747" priority="249"/>
  </conditionalFormatting>
  <conditionalFormatting sqref="C406">
    <cfRule type="duplicateValues" dxfId="746" priority="251" stopIfTrue="1"/>
    <cfRule type="duplicateValues" dxfId="745" priority="252"/>
    <cfRule type="duplicateValues" dxfId="744" priority="250" stopIfTrue="1"/>
  </conditionalFormatting>
  <conditionalFormatting sqref="C407">
    <cfRule type="duplicateValues" dxfId="743" priority="242" stopIfTrue="1"/>
    <cfRule type="duplicateValues" dxfId="742" priority="243"/>
    <cfRule type="duplicateValues" dxfId="741" priority="241" stopIfTrue="1"/>
  </conditionalFormatting>
  <conditionalFormatting sqref="C408">
    <cfRule type="duplicateValues" dxfId="740" priority="233" stopIfTrue="1"/>
    <cfRule type="duplicateValues" dxfId="739" priority="234"/>
    <cfRule type="duplicateValues" dxfId="738" priority="232" stopIfTrue="1"/>
  </conditionalFormatting>
  <conditionalFormatting sqref="C409">
    <cfRule type="duplicateValues" dxfId="737" priority="235" stopIfTrue="1"/>
    <cfRule type="duplicateValues" dxfId="736" priority="237"/>
    <cfRule type="duplicateValues" dxfId="735" priority="236" stopIfTrue="1"/>
  </conditionalFormatting>
  <conditionalFormatting sqref="C410">
    <cfRule type="duplicateValues" dxfId="734" priority="239" stopIfTrue="1"/>
    <cfRule type="duplicateValues" dxfId="733" priority="240"/>
    <cfRule type="duplicateValues" dxfId="732" priority="238" stopIfTrue="1"/>
  </conditionalFormatting>
  <conditionalFormatting sqref="C411">
    <cfRule type="duplicateValues" dxfId="731" priority="220" stopIfTrue="1"/>
    <cfRule type="duplicateValues" dxfId="730" priority="221" stopIfTrue="1"/>
    <cfRule type="duplicateValues" dxfId="729" priority="222"/>
  </conditionalFormatting>
  <conditionalFormatting sqref="C412">
    <cfRule type="duplicateValues" dxfId="728" priority="231"/>
    <cfRule type="duplicateValues" dxfId="727" priority="230" stopIfTrue="1"/>
    <cfRule type="duplicateValues" dxfId="726" priority="229" stopIfTrue="1"/>
  </conditionalFormatting>
  <conditionalFormatting sqref="C413">
    <cfRule type="duplicateValues" dxfId="725" priority="228"/>
    <cfRule type="duplicateValues" dxfId="724" priority="227" stopIfTrue="1"/>
    <cfRule type="duplicateValues" dxfId="723" priority="226" stopIfTrue="1"/>
  </conditionalFormatting>
  <conditionalFormatting sqref="C414">
    <cfRule type="duplicateValues" dxfId="722" priority="224" stopIfTrue="1"/>
    <cfRule type="duplicateValues" dxfId="721" priority="223" stopIfTrue="1"/>
    <cfRule type="duplicateValues" dxfId="720" priority="225"/>
  </conditionalFormatting>
  <conditionalFormatting sqref="C415">
    <cfRule type="duplicateValues" dxfId="719" priority="217" stopIfTrue="1"/>
    <cfRule type="duplicateValues" dxfId="718" priority="218" stopIfTrue="1"/>
    <cfRule type="duplicateValues" dxfId="717" priority="219"/>
  </conditionalFormatting>
  <conditionalFormatting sqref="C416">
    <cfRule type="duplicateValues" dxfId="716" priority="208" stopIfTrue="1"/>
    <cfRule type="duplicateValues" dxfId="715" priority="209" stopIfTrue="1"/>
    <cfRule type="duplicateValues" dxfId="714" priority="210"/>
  </conditionalFormatting>
  <conditionalFormatting sqref="C417">
    <cfRule type="duplicateValues" dxfId="713" priority="211" stopIfTrue="1"/>
    <cfRule type="duplicateValues" dxfId="712" priority="213"/>
    <cfRule type="duplicateValues" dxfId="711" priority="212" stopIfTrue="1"/>
  </conditionalFormatting>
  <conditionalFormatting sqref="C418">
    <cfRule type="duplicateValues" dxfId="710" priority="207"/>
    <cfRule type="duplicateValues" dxfId="709" priority="206" stopIfTrue="1"/>
    <cfRule type="duplicateValues" dxfId="708" priority="205" stopIfTrue="1"/>
  </conditionalFormatting>
  <conditionalFormatting sqref="C419">
    <cfRule type="duplicateValues" dxfId="707" priority="201"/>
    <cfRule type="duplicateValues" dxfId="706" priority="200" stopIfTrue="1"/>
    <cfRule type="duplicateValues" dxfId="705" priority="199" stopIfTrue="1"/>
  </conditionalFormatting>
  <conditionalFormatting sqref="C420">
    <cfRule type="duplicateValues" dxfId="704" priority="204"/>
    <cfRule type="duplicateValues" dxfId="703" priority="203" stopIfTrue="1"/>
    <cfRule type="duplicateValues" dxfId="702" priority="202" stopIfTrue="1"/>
  </conditionalFormatting>
  <conditionalFormatting sqref="C421">
    <cfRule type="duplicateValues" dxfId="701" priority="198"/>
    <cfRule type="duplicateValues" dxfId="700" priority="197" stopIfTrue="1"/>
    <cfRule type="duplicateValues" dxfId="699" priority="196" stopIfTrue="1"/>
  </conditionalFormatting>
  <conditionalFormatting sqref="C422">
    <cfRule type="duplicateValues" dxfId="698" priority="189"/>
    <cfRule type="duplicateValues" dxfId="697" priority="188" stopIfTrue="1"/>
    <cfRule type="duplicateValues" dxfId="696" priority="187" stopIfTrue="1"/>
  </conditionalFormatting>
  <conditionalFormatting sqref="C423">
    <cfRule type="duplicateValues" dxfId="695" priority="195"/>
    <cfRule type="duplicateValues" dxfId="694" priority="194" stopIfTrue="1"/>
    <cfRule type="duplicateValues" dxfId="693" priority="193" stopIfTrue="1"/>
  </conditionalFormatting>
  <conditionalFormatting sqref="C424:C425">
    <cfRule type="duplicateValues" dxfId="692" priority="192"/>
    <cfRule type="duplicateValues" dxfId="691" priority="191" stopIfTrue="1"/>
    <cfRule type="duplicateValues" dxfId="690" priority="190" stopIfTrue="1"/>
  </conditionalFormatting>
  <conditionalFormatting sqref="C426">
    <cfRule type="duplicateValues" dxfId="689" priority="183"/>
    <cfRule type="duplicateValues" dxfId="688" priority="182" stopIfTrue="1"/>
    <cfRule type="duplicateValues" dxfId="687" priority="181" stopIfTrue="1"/>
  </conditionalFormatting>
  <conditionalFormatting sqref="C427">
    <cfRule type="duplicateValues" dxfId="686" priority="178" stopIfTrue="1"/>
    <cfRule type="duplicateValues" dxfId="685" priority="179" stopIfTrue="1"/>
    <cfRule type="duplicateValues" dxfId="684" priority="180"/>
  </conditionalFormatting>
  <conditionalFormatting sqref="C428">
    <cfRule type="duplicateValues" dxfId="683" priority="161" stopIfTrue="1"/>
    <cfRule type="duplicateValues" dxfId="682" priority="160" stopIfTrue="1"/>
    <cfRule type="duplicateValues" dxfId="681" priority="162"/>
  </conditionalFormatting>
  <conditionalFormatting sqref="C429">
    <cfRule type="duplicateValues" dxfId="680" priority="166" stopIfTrue="1"/>
    <cfRule type="duplicateValues" dxfId="679" priority="167" stopIfTrue="1"/>
    <cfRule type="duplicateValues" dxfId="678" priority="168"/>
  </conditionalFormatting>
  <conditionalFormatting sqref="C430">
    <cfRule type="duplicateValues" dxfId="677" priority="163" stopIfTrue="1"/>
    <cfRule type="duplicateValues" dxfId="676" priority="164" stopIfTrue="1"/>
    <cfRule type="duplicateValues" dxfId="675" priority="165"/>
  </conditionalFormatting>
  <conditionalFormatting sqref="C431">
    <cfRule type="duplicateValues" dxfId="674" priority="172" stopIfTrue="1"/>
    <cfRule type="duplicateValues" dxfId="673" priority="173" stopIfTrue="1"/>
    <cfRule type="duplicateValues" dxfId="672" priority="174"/>
  </conditionalFormatting>
  <conditionalFormatting sqref="C432:C433">
    <cfRule type="duplicateValues" dxfId="671" priority="158" stopIfTrue="1"/>
    <cfRule type="duplicateValues" dxfId="670" priority="157" stopIfTrue="1"/>
    <cfRule type="duplicateValues" dxfId="669" priority="159"/>
  </conditionalFormatting>
  <conditionalFormatting sqref="C434">
    <cfRule type="duplicateValues" dxfId="668" priority="175" stopIfTrue="1"/>
    <cfRule type="duplicateValues" dxfId="667" priority="177"/>
    <cfRule type="duplicateValues" dxfId="666" priority="176" stopIfTrue="1"/>
  </conditionalFormatting>
  <conditionalFormatting sqref="C435">
    <cfRule type="duplicateValues" dxfId="665" priority="170" stopIfTrue="1"/>
    <cfRule type="duplicateValues" dxfId="664" priority="169" stopIfTrue="1"/>
    <cfRule type="duplicateValues" dxfId="663" priority="171"/>
  </conditionalFormatting>
  <conditionalFormatting sqref="C437">
    <cfRule type="duplicateValues" dxfId="662" priority="155" stopIfTrue="1"/>
    <cfRule type="duplicateValues" dxfId="661" priority="154" stopIfTrue="1"/>
    <cfRule type="duplicateValues" dxfId="660" priority="156"/>
  </conditionalFormatting>
  <conditionalFormatting sqref="C438:C439">
    <cfRule type="duplicateValues" dxfId="659" priority="153"/>
    <cfRule type="duplicateValues" dxfId="658" priority="151" stopIfTrue="1"/>
    <cfRule type="duplicateValues" dxfId="657" priority="152" stopIfTrue="1"/>
  </conditionalFormatting>
  <conditionalFormatting sqref="C440">
    <cfRule type="duplicateValues" dxfId="656" priority="150"/>
    <cfRule type="duplicateValues" dxfId="655" priority="149" stopIfTrue="1"/>
    <cfRule type="duplicateValues" dxfId="654" priority="148" stopIfTrue="1"/>
  </conditionalFormatting>
  <conditionalFormatting sqref="C441">
    <cfRule type="duplicateValues" dxfId="653" priority="146" stopIfTrue="1"/>
    <cfRule type="duplicateValues" dxfId="652" priority="145" stopIfTrue="1"/>
    <cfRule type="duplicateValues" dxfId="651" priority="147"/>
  </conditionalFormatting>
  <conditionalFormatting sqref="C442">
    <cfRule type="duplicateValues" dxfId="650" priority="143" stopIfTrue="1"/>
    <cfRule type="duplicateValues" dxfId="649" priority="142" stopIfTrue="1"/>
    <cfRule type="duplicateValues" dxfId="648" priority="144"/>
  </conditionalFormatting>
  <conditionalFormatting sqref="C443">
    <cfRule type="duplicateValues" dxfId="647" priority="141"/>
    <cfRule type="duplicateValues" dxfId="646" priority="140" stopIfTrue="1"/>
    <cfRule type="duplicateValues" dxfId="645" priority="139" stopIfTrue="1"/>
  </conditionalFormatting>
  <conditionalFormatting sqref="C444:C445">
    <cfRule type="duplicateValues" dxfId="644" priority="130" stopIfTrue="1"/>
    <cfRule type="duplicateValues" dxfId="643" priority="131" stopIfTrue="1"/>
    <cfRule type="duplicateValues" dxfId="642" priority="132"/>
  </conditionalFormatting>
  <conditionalFormatting sqref="C446">
    <cfRule type="duplicateValues" dxfId="641" priority="135"/>
    <cfRule type="duplicateValues" dxfId="640" priority="134" stopIfTrue="1"/>
    <cfRule type="duplicateValues" dxfId="639" priority="133" stopIfTrue="1"/>
  </conditionalFormatting>
  <conditionalFormatting sqref="C447">
    <cfRule type="duplicateValues" dxfId="638" priority="136" stopIfTrue="1"/>
    <cfRule type="duplicateValues" dxfId="637" priority="137" stopIfTrue="1"/>
    <cfRule type="duplicateValues" dxfId="636" priority="138"/>
  </conditionalFormatting>
  <conditionalFormatting sqref="C448:C449">
    <cfRule type="duplicateValues" dxfId="635" priority="4192"/>
    <cfRule type="duplicateValues" dxfId="634" priority="4191" stopIfTrue="1"/>
    <cfRule type="duplicateValues" dxfId="633" priority="4190" stopIfTrue="1"/>
  </conditionalFormatting>
  <conditionalFormatting sqref="C450">
    <cfRule type="duplicateValues" dxfId="632" priority="121" stopIfTrue="1"/>
    <cfRule type="duplicateValues" dxfId="631" priority="122" stopIfTrue="1"/>
    <cfRule type="duplicateValues" dxfId="630" priority="123"/>
  </conditionalFormatting>
  <conditionalFormatting sqref="C451">
    <cfRule type="duplicateValues" dxfId="629" priority="115" stopIfTrue="1"/>
    <cfRule type="duplicateValues" dxfId="628" priority="116" stopIfTrue="1"/>
    <cfRule type="duplicateValues" dxfId="627" priority="117"/>
  </conditionalFormatting>
  <conditionalFormatting sqref="C452">
    <cfRule type="duplicateValues" dxfId="626" priority="118" stopIfTrue="1"/>
    <cfRule type="duplicateValues" dxfId="625" priority="119" stopIfTrue="1"/>
    <cfRule type="duplicateValues" dxfId="624" priority="120"/>
  </conditionalFormatting>
  <conditionalFormatting sqref="C453">
    <cfRule type="duplicateValues" dxfId="623" priority="111"/>
    <cfRule type="duplicateValues" dxfId="622" priority="110" stopIfTrue="1"/>
    <cfRule type="duplicateValues" dxfId="621" priority="109" stopIfTrue="1"/>
  </conditionalFormatting>
  <conditionalFormatting sqref="C454">
    <cfRule type="duplicateValues" dxfId="620" priority="114"/>
    <cfRule type="duplicateValues" dxfId="619" priority="113" stopIfTrue="1"/>
    <cfRule type="duplicateValues" dxfId="618" priority="112" stopIfTrue="1"/>
  </conditionalFormatting>
  <conditionalFormatting sqref="C455">
    <cfRule type="duplicateValues" dxfId="617" priority="108"/>
    <cfRule type="duplicateValues" dxfId="616" priority="107" stopIfTrue="1"/>
    <cfRule type="duplicateValues" dxfId="615" priority="106" stopIfTrue="1"/>
  </conditionalFormatting>
  <conditionalFormatting sqref="C456">
    <cfRule type="duplicateValues" dxfId="614" priority="105"/>
    <cfRule type="duplicateValues" dxfId="613" priority="104" stopIfTrue="1"/>
    <cfRule type="duplicateValues" dxfId="612" priority="103" stopIfTrue="1"/>
  </conditionalFormatting>
  <conditionalFormatting sqref="C457">
    <cfRule type="duplicateValues" dxfId="611" priority="100" stopIfTrue="1"/>
    <cfRule type="duplicateValues" dxfId="610" priority="101" stopIfTrue="1"/>
    <cfRule type="duplicateValues" dxfId="609" priority="102"/>
  </conditionalFormatting>
  <conditionalFormatting sqref="C482:C495">
    <cfRule type="duplicateValues" dxfId="608" priority="99" stopIfTrue="1"/>
    <cfRule type="duplicateValues" dxfId="607" priority="97" stopIfTrue="1"/>
    <cfRule type="duplicateValues" dxfId="606" priority="98" stopIfTrue="1"/>
  </conditionalFormatting>
  <conditionalFormatting sqref="C486">
    <cfRule type="duplicateValues" dxfId="605" priority="95" stopIfTrue="1"/>
    <cfRule type="duplicateValues" dxfId="604" priority="94" stopIfTrue="1"/>
    <cfRule type="duplicateValues" dxfId="603" priority="96" stopIfTrue="1"/>
  </conditionalFormatting>
  <conditionalFormatting sqref="C487:C489">
    <cfRule type="duplicateValues" dxfId="602" priority="91" stopIfTrue="1"/>
    <cfRule type="duplicateValues" dxfId="601" priority="92" stopIfTrue="1"/>
    <cfRule type="duplicateValues" dxfId="600" priority="93" stopIfTrue="1"/>
  </conditionalFormatting>
  <conditionalFormatting sqref="C490">
    <cfRule type="duplicateValues" dxfId="599" priority="89" stopIfTrue="1"/>
    <cfRule type="duplicateValues" dxfId="598" priority="88" stopIfTrue="1"/>
    <cfRule type="duplicateValues" dxfId="597" priority="90" stopIfTrue="1"/>
  </conditionalFormatting>
  <conditionalFormatting sqref="C491:C492">
    <cfRule type="duplicateValues" dxfId="596" priority="87" stopIfTrue="1"/>
    <cfRule type="duplicateValues" dxfId="595" priority="85" stopIfTrue="1"/>
    <cfRule type="duplicateValues" dxfId="594" priority="86" stopIfTrue="1"/>
  </conditionalFormatting>
  <conditionalFormatting sqref="C493:C496">
    <cfRule type="duplicateValues" dxfId="593" priority="83" stopIfTrue="1"/>
    <cfRule type="duplicateValues" dxfId="592" priority="82" stopIfTrue="1"/>
    <cfRule type="duplicateValues" dxfId="591" priority="84" stopIfTrue="1"/>
  </conditionalFormatting>
  <conditionalFormatting sqref="C498:C499">
    <cfRule type="duplicateValues" dxfId="590" priority="81" stopIfTrue="1"/>
    <cfRule type="duplicateValues" dxfId="589" priority="80" stopIfTrue="1"/>
    <cfRule type="duplicateValues" dxfId="588" priority="79" stopIfTrue="1"/>
  </conditionalFormatting>
  <conditionalFormatting sqref="C500">
    <cfRule type="duplicateValues" dxfId="587" priority="78" stopIfTrue="1"/>
    <cfRule type="duplicateValues" dxfId="586" priority="77" stopIfTrue="1"/>
    <cfRule type="duplicateValues" dxfId="585" priority="76" stopIfTrue="1"/>
  </conditionalFormatting>
  <conditionalFormatting sqref="C501">
    <cfRule type="duplicateValues" dxfId="584" priority="75" stopIfTrue="1"/>
    <cfRule type="duplicateValues" dxfId="583" priority="74" stopIfTrue="1"/>
    <cfRule type="duplicateValues" dxfId="582" priority="73" stopIfTrue="1"/>
  </conditionalFormatting>
  <conditionalFormatting sqref="C502">
    <cfRule type="duplicateValues" dxfId="581" priority="69" stopIfTrue="1"/>
    <cfRule type="duplicateValues" dxfId="580" priority="68" stopIfTrue="1"/>
    <cfRule type="duplicateValues" dxfId="579" priority="67" stopIfTrue="1"/>
  </conditionalFormatting>
  <conditionalFormatting sqref="C503">
    <cfRule type="duplicateValues" dxfId="578" priority="66" stopIfTrue="1"/>
    <cfRule type="duplicateValues" dxfId="577" priority="65" stopIfTrue="1"/>
    <cfRule type="duplicateValues" dxfId="576" priority="64" stopIfTrue="1"/>
  </conditionalFormatting>
  <conditionalFormatting sqref="C504">
    <cfRule type="duplicateValues" dxfId="575" priority="62" stopIfTrue="1"/>
    <cfRule type="duplicateValues" dxfId="574" priority="61" stopIfTrue="1"/>
    <cfRule type="duplicateValues" dxfId="573" priority="63" stopIfTrue="1"/>
  </conditionalFormatting>
  <conditionalFormatting sqref="C505">
    <cfRule type="duplicateValues" dxfId="572" priority="60" stopIfTrue="1"/>
    <cfRule type="duplicateValues" dxfId="571" priority="59" stopIfTrue="1"/>
    <cfRule type="duplicateValues" dxfId="570" priority="58" stopIfTrue="1"/>
  </conditionalFormatting>
  <conditionalFormatting sqref="C506">
    <cfRule type="duplicateValues" dxfId="569" priority="57" stopIfTrue="1"/>
    <cfRule type="duplicateValues" dxfId="568" priority="56" stopIfTrue="1"/>
    <cfRule type="duplicateValues" dxfId="567" priority="55" stopIfTrue="1"/>
  </conditionalFormatting>
  <conditionalFormatting sqref="C507:C508">
    <cfRule type="duplicateValues" dxfId="566" priority="54" stopIfTrue="1"/>
    <cfRule type="duplicateValues" dxfId="565" priority="53" stopIfTrue="1"/>
    <cfRule type="duplicateValues" dxfId="564" priority="52" stopIfTrue="1"/>
  </conditionalFormatting>
  <conditionalFormatting sqref="C509">
    <cfRule type="duplicateValues" dxfId="563" priority="50" stopIfTrue="1"/>
    <cfRule type="duplicateValues" dxfId="562" priority="49" stopIfTrue="1"/>
    <cfRule type="duplicateValues" dxfId="561" priority="51" stopIfTrue="1"/>
  </conditionalFormatting>
  <conditionalFormatting sqref="C510">
    <cfRule type="duplicateValues" dxfId="560" priority="44" stopIfTrue="1"/>
    <cfRule type="duplicateValues" dxfId="559" priority="45" stopIfTrue="1"/>
    <cfRule type="duplicateValues" dxfId="558" priority="43" stopIfTrue="1"/>
  </conditionalFormatting>
  <conditionalFormatting sqref="C511:C512">
    <cfRule type="duplicateValues" dxfId="557" priority="42" stopIfTrue="1"/>
    <cfRule type="duplicateValues" dxfId="556" priority="41" stopIfTrue="1"/>
    <cfRule type="duplicateValues" dxfId="555" priority="40" stopIfTrue="1"/>
  </conditionalFormatting>
  <conditionalFormatting sqref="C513:C514">
    <cfRule type="duplicateValues" dxfId="554" priority="39" stopIfTrue="1"/>
    <cfRule type="duplicateValues" dxfId="553" priority="38" stopIfTrue="1"/>
    <cfRule type="duplicateValues" dxfId="552" priority="37" stopIfTrue="1"/>
  </conditionalFormatting>
  <conditionalFormatting sqref="C516:C517">
    <cfRule type="duplicateValues" dxfId="551" priority="36" stopIfTrue="1"/>
    <cfRule type="duplicateValues" dxfId="550" priority="35" stopIfTrue="1"/>
    <cfRule type="duplicateValues" dxfId="549" priority="34" stopIfTrue="1"/>
  </conditionalFormatting>
  <conditionalFormatting sqref="C518">
    <cfRule type="duplicateValues" dxfId="548" priority="31" stopIfTrue="1"/>
    <cfRule type="duplicateValues" dxfId="547" priority="33" stopIfTrue="1"/>
    <cfRule type="duplicateValues" dxfId="546" priority="32" stopIfTrue="1"/>
  </conditionalFormatting>
  <conditionalFormatting sqref="C519:C520">
    <cfRule type="duplicateValues" dxfId="545" priority="29" stopIfTrue="1"/>
    <cfRule type="duplicateValues" dxfId="544" priority="30" stopIfTrue="1"/>
    <cfRule type="duplicateValues" dxfId="543" priority="28" stopIfTrue="1"/>
  </conditionalFormatting>
  <conditionalFormatting sqref="C521:C524">
    <cfRule type="duplicateValues" dxfId="542" priority="25" stopIfTrue="1"/>
    <cfRule type="duplicateValues" dxfId="541" priority="26" stopIfTrue="1"/>
    <cfRule type="duplicateValues" dxfId="540" priority="27" stopIfTrue="1"/>
  </conditionalFormatting>
  <conditionalFormatting sqref="C525:C530">
    <cfRule type="duplicateValues" dxfId="539" priority="19" stopIfTrue="1"/>
    <cfRule type="duplicateValues" dxfId="538" priority="20" stopIfTrue="1"/>
    <cfRule type="duplicateValues" dxfId="537" priority="21" stopIfTrue="1"/>
  </conditionalFormatting>
  <conditionalFormatting sqref="C531">
    <cfRule type="duplicateValues" dxfId="536" priority="18" stopIfTrue="1"/>
    <cfRule type="duplicateValues" dxfId="535" priority="17" stopIfTrue="1"/>
    <cfRule type="duplicateValues" dxfId="534" priority="16" stopIfTrue="1"/>
  </conditionalFormatting>
  <conditionalFormatting sqref="C532">
    <cfRule type="duplicateValues" dxfId="533" priority="13" stopIfTrue="1"/>
    <cfRule type="duplicateValues" dxfId="532" priority="15" stopIfTrue="1"/>
    <cfRule type="duplicateValues" dxfId="531" priority="14" stopIfTrue="1"/>
  </conditionalFormatting>
  <conditionalFormatting sqref="C533">
    <cfRule type="duplicateValues" dxfId="530" priority="10" stopIfTrue="1"/>
    <cfRule type="duplicateValues" dxfId="529" priority="11" stopIfTrue="1"/>
    <cfRule type="duplicateValues" dxfId="528" priority="12" stopIfTrue="1"/>
  </conditionalFormatting>
  <conditionalFormatting sqref="C535:C537">
    <cfRule type="duplicateValues" dxfId="527" priority="9" stopIfTrue="1"/>
    <cfRule type="duplicateValues" dxfId="526" priority="8" stopIfTrue="1"/>
    <cfRule type="duplicateValues" dxfId="525" priority="7" stopIfTrue="1"/>
  </conditionalFormatting>
  <conditionalFormatting sqref="C538:C539">
    <cfRule type="duplicateValues" dxfId="524" priority="6" stopIfTrue="1"/>
    <cfRule type="duplicateValues" dxfId="523" priority="5" stopIfTrue="1"/>
    <cfRule type="duplicateValues" dxfId="522" priority="4" stopIfTrue="1"/>
  </conditionalFormatting>
  <conditionalFormatting sqref="C540:C546">
    <cfRule type="duplicateValues" dxfId="521" priority="3" stopIfTrue="1"/>
    <cfRule type="duplicateValues" dxfId="520" priority="2" stopIfTrue="1"/>
    <cfRule type="duplicateValues" dxfId="519" priority="1" stopIfTrue="1"/>
  </conditionalFormatting>
  <conditionalFormatting sqref="C554:C65468 C552 C549 K513 C471 C465 C463 J301 J303 C176 C1:C5 C7:C12 C55:C112 C15:C53 C230:C246 C208:C211 C122:C127 C116:C120 C134:C135 C267:C288 C475:C480 C482:C483">
    <cfRule type="duplicateValues" dxfId="518" priority="4747" stopIfTrue="1"/>
  </conditionalFormatting>
  <conditionalFormatting sqref="C554:C65469 C552 C549 K513 C471 C465 C463 J301 J303 C176 C1:C5 C7:C12 C55:C112 C15:C53 C230:C246 C208:C211 C122:C127 C116:C120 C134:C135 C267:C288 C475:C480 C482:C483">
    <cfRule type="duplicateValues" dxfId="517" priority="4770" stopIfTrue="1"/>
  </conditionalFormatting>
  <conditionalFormatting sqref="C554:C65469 C552 C549 K513 C471 C465 C463 J301 J303 C176 C122:C127 C1:C12 C55:C112 C15:C53 C230:C246 C208:C211 C116:C120 C134:C135 C267:C288 C475:C480 C482:C483">
    <cfRule type="duplicateValues" dxfId="516" priority="4793" stopIfTrue="1"/>
  </conditionalFormatting>
  <conditionalFormatting sqref="D6">
    <cfRule type="duplicateValues" dxfId="515" priority="699" stopIfTrue="1"/>
  </conditionalFormatting>
  <conditionalFormatting sqref="D7">
    <cfRule type="duplicateValues" dxfId="514" priority="694" stopIfTrue="1"/>
    <cfRule type="duplicateValues" dxfId="513" priority="698" stopIfTrue="1"/>
    <cfRule type="duplicateValues" dxfId="512" priority="697" stopIfTrue="1"/>
  </conditionalFormatting>
  <conditionalFormatting sqref="D8">
    <cfRule type="duplicateValues" dxfId="511" priority="693" stopIfTrue="1"/>
    <cfRule type="duplicateValues" dxfId="510" priority="695" stopIfTrue="1"/>
    <cfRule type="duplicateValues" dxfId="509" priority="696" stopIfTrue="1"/>
  </conditionalFormatting>
  <conditionalFormatting sqref="D11">
    <cfRule type="duplicateValues" dxfId="508" priority="627" stopIfTrue="1"/>
    <cfRule type="duplicateValues" dxfId="507" priority="629" stopIfTrue="1"/>
    <cfRule type="duplicateValues" dxfId="506" priority="628" stopIfTrue="1"/>
  </conditionalFormatting>
  <pageMargins left="0.7" right="0.7" top="0.75" bottom="0.75" header="0.3" footer="0.3"/>
  <pageSetup paperSize="9" orientation="portrait" r:id="rId1"/>
  <ignoredErrors>
    <ignoredError sqref="C511 C512 C527 C530:D530 G530" twoDigitTextYear="1"/>
  </ignoredError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142C-A74D-4A26-8C1A-9DD3844AAD58}">
  <dimension ref="A3:P21"/>
  <sheetViews>
    <sheetView workbookViewId="0">
      <selection activeCell="H20" sqref="H20"/>
    </sheetView>
  </sheetViews>
  <sheetFormatPr defaultRowHeight="14.4"/>
  <cols>
    <col min="4" max="4" width="12.109375" customWidth="1"/>
    <col min="5" max="5" width="16.33203125" customWidth="1"/>
    <col min="6" max="9" width="12" customWidth="1"/>
    <col min="10" max="10" width="11.33203125" customWidth="1"/>
    <col min="11" max="11" width="15.6640625" customWidth="1"/>
    <col min="12" max="12" width="15" customWidth="1"/>
    <col min="13" max="14" width="11.109375" customWidth="1"/>
    <col min="15" max="15" width="38.88671875" bestFit="1" customWidth="1"/>
  </cols>
  <sheetData>
    <row r="3" spans="1:16" ht="15.6">
      <c r="A3" s="1374" t="s">
        <v>1314</v>
      </c>
      <c r="B3" s="1374" t="s">
        <v>3060</v>
      </c>
      <c r="C3" s="1379" t="s">
        <v>1506</v>
      </c>
      <c r="D3" s="1371" t="s">
        <v>3061</v>
      </c>
      <c r="E3" s="1372"/>
      <c r="F3" s="1372"/>
      <c r="G3" s="1372"/>
      <c r="H3" s="1372"/>
      <c r="I3" s="1373"/>
      <c r="J3" s="1371" t="s">
        <v>3062</v>
      </c>
      <c r="K3" s="1372"/>
      <c r="L3" s="1372"/>
      <c r="M3" s="1372"/>
      <c r="N3" s="1373"/>
      <c r="O3" s="1374" t="s">
        <v>3063</v>
      </c>
    </row>
    <row r="4" spans="1:16" ht="15.6">
      <c r="A4" s="1374"/>
      <c r="B4" s="1374"/>
      <c r="C4" s="1380"/>
      <c r="D4" s="1062" t="s">
        <v>1542</v>
      </c>
      <c r="E4" s="1062" t="s">
        <v>3064</v>
      </c>
      <c r="F4" s="1062" t="s">
        <v>3065</v>
      </c>
      <c r="G4" s="1062" t="s">
        <v>3066</v>
      </c>
      <c r="H4" s="1062" t="s">
        <v>3067</v>
      </c>
      <c r="I4" s="1062" t="s">
        <v>1513</v>
      </c>
      <c r="J4" s="1062" t="s">
        <v>1542</v>
      </c>
      <c r="K4" s="1062" t="s">
        <v>3064</v>
      </c>
      <c r="L4" s="1062" t="s">
        <v>3065</v>
      </c>
      <c r="M4" s="1062" t="s">
        <v>3066</v>
      </c>
      <c r="N4" s="1062" t="s">
        <v>1513</v>
      </c>
      <c r="O4" s="1374"/>
    </row>
    <row r="5" spans="1:16" ht="15.6">
      <c r="A5" s="1063">
        <v>1</v>
      </c>
      <c r="B5" s="1064" t="s">
        <v>2373</v>
      </c>
      <c r="C5" s="1064" t="s">
        <v>64</v>
      </c>
      <c r="D5" s="1065" t="s">
        <v>2914</v>
      </c>
      <c r="E5" s="1065" t="s">
        <v>2951</v>
      </c>
      <c r="F5" s="1066">
        <v>5</v>
      </c>
      <c r="G5" s="1067">
        <v>17.48115</v>
      </c>
      <c r="H5" s="1067" t="s">
        <v>2910</v>
      </c>
      <c r="I5" s="1068">
        <f t="shared" ref="I5:I9" si="0">24+18</f>
        <v>42</v>
      </c>
      <c r="J5" s="1066" t="s">
        <v>3068</v>
      </c>
      <c r="K5" s="1064" t="s">
        <v>3023</v>
      </c>
      <c r="L5" s="1066">
        <v>5</v>
      </c>
      <c r="M5" s="1067">
        <v>21.365850000000002</v>
      </c>
      <c r="N5" s="1068">
        <v>30</v>
      </c>
      <c r="O5" s="1064" t="s">
        <v>3056</v>
      </c>
      <c r="P5" s="1078"/>
    </row>
    <row r="6" spans="1:16" ht="15.6">
      <c r="A6" s="1063">
        <v>2</v>
      </c>
      <c r="B6" s="1064" t="s">
        <v>2372</v>
      </c>
      <c r="C6" s="1064" t="s">
        <v>82</v>
      </c>
      <c r="D6" s="1065" t="s">
        <v>2972</v>
      </c>
      <c r="E6" s="1066" t="s">
        <v>2982</v>
      </c>
      <c r="F6" s="1066">
        <v>5</v>
      </c>
      <c r="G6" s="1067">
        <v>16.876799999999999</v>
      </c>
      <c r="H6" s="1067" t="s">
        <v>2910</v>
      </c>
      <c r="I6" s="1068">
        <f t="shared" si="0"/>
        <v>42</v>
      </c>
      <c r="J6" s="1066" t="s">
        <v>1552</v>
      </c>
      <c r="K6" s="1064" t="s">
        <v>3051</v>
      </c>
      <c r="L6" s="1066">
        <v>4</v>
      </c>
      <c r="M6" s="1067">
        <v>20.627199999999998</v>
      </c>
      <c r="N6" s="1068">
        <v>30</v>
      </c>
      <c r="O6" s="1064" t="s">
        <v>3056</v>
      </c>
    </row>
    <row r="7" spans="1:16" ht="15.6">
      <c r="A7" s="1063">
        <v>4</v>
      </c>
      <c r="B7" s="1065" t="s">
        <v>2375</v>
      </c>
      <c r="C7" s="1065" t="s">
        <v>82</v>
      </c>
      <c r="D7" s="1065" t="s">
        <v>3068</v>
      </c>
      <c r="E7" s="1066" t="s">
        <v>3016</v>
      </c>
      <c r="F7" s="1066">
        <v>3</v>
      </c>
      <c r="G7" s="1067">
        <v>16.876799999999999</v>
      </c>
      <c r="H7" s="1067" t="s">
        <v>2910</v>
      </c>
      <c r="I7" s="1068">
        <f t="shared" si="0"/>
        <v>42</v>
      </c>
      <c r="J7" s="1066" t="s">
        <v>3050</v>
      </c>
      <c r="K7" s="1066" t="s">
        <v>3077</v>
      </c>
      <c r="L7" s="1066">
        <v>8</v>
      </c>
      <c r="M7" s="1067">
        <v>20.627199999999998</v>
      </c>
      <c r="N7" s="1068">
        <v>30</v>
      </c>
      <c r="O7" s="1064" t="s">
        <v>3076</v>
      </c>
    </row>
    <row r="8" spans="1:16" ht="15.6">
      <c r="A8" s="1063">
        <v>3</v>
      </c>
      <c r="B8" s="1065" t="s">
        <v>2374</v>
      </c>
      <c r="C8" s="1065" t="s">
        <v>54</v>
      </c>
      <c r="D8" s="1065" t="s">
        <v>2981</v>
      </c>
      <c r="E8" s="1065" t="s">
        <v>3001</v>
      </c>
      <c r="F8" s="1066">
        <v>9</v>
      </c>
      <c r="G8" s="1067">
        <v>20.435849999999999</v>
      </c>
      <c r="H8" s="1067" t="s">
        <v>2910</v>
      </c>
      <c r="I8" s="1068">
        <f t="shared" si="0"/>
        <v>42</v>
      </c>
      <c r="J8" s="1066" t="s">
        <v>3081</v>
      </c>
      <c r="K8" s="1066" t="s">
        <v>3097</v>
      </c>
      <c r="L8" s="1066">
        <v>6</v>
      </c>
      <c r="M8" s="1067">
        <v>24.977149999999998</v>
      </c>
      <c r="N8" s="1068">
        <v>33</v>
      </c>
      <c r="O8" s="1064" t="s">
        <v>3056</v>
      </c>
      <c r="P8" s="1078"/>
    </row>
    <row r="9" spans="1:16" ht="15.6">
      <c r="A9" s="1063">
        <v>5</v>
      </c>
      <c r="B9" s="1065" t="s">
        <v>2376</v>
      </c>
      <c r="C9" s="1065" t="s">
        <v>64</v>
      </c>
      <c r="D9" s="1065" t="s">
        <v>3035</v>
      </c>
      <c r="E9" s="1065" t="s">
        <v>1552</v>
      </c>
      <c r="F9" s="1066">
        <v>4</v>
      </c>
      <c r="G9" s="1067">
        <v>17.48115</v>
      </c>
      <c r="H9" s="1067" t="s">
        <v>2910</v>
      </c>
      <c r="I9" s="1068">
        <f t="shared" si="0"/>
        <v>42</v>
      </c>
      <c r="J9" s="1066" t="s">
        <v>3105</v>
      </c>
      <c r="K9" s="1066" t="s">
        <v>3138</v>
      </c>
      <c r="L9" s="1066">
        <v>8</v>
      </c>
      <c r="M9" s="1067">
        <v>21.365850000000002</v>
      </c>
      <c r="N9" s="1068">
        <v>33</v>
      </c>
      <c r="O9" s="1064" t="s">
        <v>3076</v>
      </c>
    </row>
    <row r="10" spans="1:16" ht="15.6">
      <c r="A10" s="1063">
        <v>6</v>
      </c>
      <c r="B10" s="1065" t="s">
        <v>2363</v>
      </c>
      <c r="C10" s="1065" t="s">
        <v>1016</v>
      </c>
      <c r="D10" s="1065" t="s">
        <v>3055</v>
      </c>
      <c r="E10" s="1066" t="s">
        <v>1403</v>
      </c>
      <c r="F10" s="1066">
        <v>6</v>
      </c>
      <c r="G10" s="1067">
        <v>51.667000000000002</v>
      </c>
      <c r="H10" s="1067" t="s">
        <v>2910</v>
      </c>
      <c r="I10" s="1068">
        <v>53</v>
      </c>
      <c r="J10" s="1066" t="s">
        <v>3108</v>
      </c>
      <c r="K10" s="1066" t="s">
        <v>3164</v>
      </c>
      <c r="L10" s="1066">
        <v>15</v>
      </c>
      <c r="M10" s="1066">
        <v>34.462000000000003</v>
      </c>
      <c r="N10" s="1066">
        <v>32</v>
      </c>
      <c r="O10" s="1064" t="s">
        <v>3148</v>
      </c>
    </row>
    <row r="11" spans="1:16" ht="15.6">
      <c r="A11" s="1063">
        <v>7</v>
      </c>
      <c r="B11" s="1071" t="s">
        <v>1928</v>
      </c>
      <c r="C11" s="1066" t="s">
        <v>2369</v>
      </c>
      <c r="D11" s="1066" t="s">
        <v>3081</v>
      </c>
      <c r="E11" s="1066" t="s">
        <v>3112</v>
      </c>
      <c r="F11" s="1066">
        <v>10</v>
      </c>
      <c r="G11" s="1067">
        <v>51.667000000000002</v>
      </c>
      <c r="H11" s="1067" t="s">
        <v>2910</v>
      </c>
      <c r="I11" s="1068">
        <v>53</v>
      </c>
      <c r="J11" s="1066" t="s">
        <v>3180</v>
      </c>
      <c r="K11" s="1066" t="s">
        <v>3235</v>
      </c>
      <c r="L11" s="1066">
        <v>13</v>
      </c>
      <c r="M11" s="1066">
        <v>34.462000000000003</v>
      </c>
      <c r="N11" s="1066">
        <v>32</v>
      </c>
      <c r="O11" s="1064" t="s">
        <v>3148</v>
      </c>
    </row>
    <row r="12" spans="1:16" ht="15.6">
      <c r="A12" s="1063">
        <v>8</v>
      </c>
      <c r="B12" s="1071" t="s">
        <v>1933</v>
      </c>
      <c r="C12" s="1066" t="s">
        <v>2382</v>
      </c>
      <c r="D12" s="1066" t="s">
        <v>3180</v>
      </c>
      <c r="E12" s="1066" t="s">
        <v>3205</v>
      </c>
      <c r="F12" s="1066">
        <v>8</v>
      </c>
      <c r="G12" s="1066">
        <v>35.335999999999999</v>
      </c>
      <c r="H12" s="1066" t="s">
        <v>3219</v>
      </c>
      <c r="I12" s="1066">
        <v>33</v>
      </c>
      <c r="J12" s="1066" t="s">
        <v>3271</v>
      </c>
      <c r="K12" s="1066" t="s">
        <v>3305</v>
      </c>
      <c r="L12" s="1066">
        <v>10</v>
      </c>
      <c r="M12" s="1066">
        <v>65.623999999999995</v>
      </c>
      <c r="N12" s="1068">
        <v>33</v>
      </c>
      <c r="O12" s="1064" t="s">
        <v>3056</v>
      </c>
      <c r="P12">
        <f>100.96</f>
        <v>100.96</v>
      </c>
    </row>
    <row r="13" spans="1:16" ht="15.6">
      <c r="A13" s="1063">
        <v>9</v>
      </c>
      <c r="B13" s="1066" t="s">
        <v>1934</v>
      </c>
      <c r="C13" s="1066" t="s">
        <v>82</v>
      </c>
      <c r="D13" s="1066" t="s">
        <v>3223</v>
      </c>
      <c r="E13" s="1066" t="s">
        <v>3228</v>
      </c>
      <c r="F13" s="1066">
        <v>4</v>
      </c>
      <c r="G13" s="1067">
        <v>16.876799999999999</v>
      </c>
      <c r="H13" s="1066" t="s">
        <v>3219</v>
      </c>
      <c r="I13" s="1066">
        <v>33</v>
      </c>
      <c r="J13" s="1066" t="s">
        <v>3299</v>
      </c>
      <c r="K13" s="1066" t="s">
        <v>3368</v>
      </c>
      <c r="L13" s="1066">
        <v>6</v>
      </c>
      <c r="M13" s="1067">
        <v>20.627199999999998</v>
      </c>
      <c r="N13" s="1068">
        <v>33</v>
      </c>
      <c r="O13" s="1064" t="s">
        <v>3056</v>
      </c>
    </row>
    <row r="14" spans="1:16" ht="15.6">
      <c r="A14" s="1063"/>
      <c r="B14" s="1066"/>
      <c r="C14" s="1066"/>
      <c r="D14" s="1066"/>
      <c r="E14" s="1066"/>
      <c r="F14" s="1066"/>
      <c r="G14" s="1066"/>
      <c r="H14" s="1066"/>
      <c r="I14" s="1066"/>
      <c r="J14" s="1066"/>
      <c r="K14" s="1066"/>
      <c r="L14" s="1066"/>
      <c r="M14" s="1066"/>
      <c r="N14" s="1066"/>
      <c r="O14" s="250"/>
    </row>
    <row r="15" spans="1:16" ht="15.6">
      <c r="A15" s="1063"/>
      <c r="B15" s="1066"/>
      <c r="C15" s="1066"/>
      <c r="D15" s="1066"/>
      <c r="E15" s="1066"/>
      <c r="F15" s="1066"/>
      <c r="G15" s="1066"/>
      <c r="H15" s="1066"/>
      <c r="I15" s="1066"/>
      <c r="J15" s="1066"/>
      <c r="K15" s="1066"/>
      <c r="L15" s="1066"/>
      <c r="M15" s="1066"/>
      <c r="N15" s="1066"/>
      <c r="O15" s="250"/>
    </row>
    <row r="16" spans="1:16" ht="15.6">
      <c r="A16" s="1375" t="s">
        <v>3069</v>
      </c>
      <c r="B16" s="1376"/>
      <c r="C16" s="1376"/>
      <c r="D16" s="1376"/>
      <c r="E16" s="1377"/>
      <c r="F16" s="1062">
        <f>SUM(F5:F15)</f>
        <v>54</v>
      </c>
      <c r="G16" s="1069">
        <f>SUM(G5:G15)</f>
        <v>244.69855000000001</v>
      </c>
      <c r="H16" s="1069"/>
      <c r="I16" s="1069"/>
      <c r="J16" s="1062"/>
      <c r="K16" s="1062"/>
      <c r="L16" s="1062">
        <f>SUM(L5:L15)</f>
        <v>75</v>
      </c>
      <c r="M16" s="1069">
        <f>SUM(M5:M15)</f>
        <v>264.13844999999998</v>
      </c>
      <c r="N16" s="1069"/>
      <c r="O16" s="250"/>
    </row>
    <row r="17" spans="1:15" ht="15.6">
      <c r="A17" s="1378" t="s">
        <v>3070</v>
      </c>
      <c r="B17" s="1378"/>
      <c r="C17" s="1378"/>
      <c r="D17" s="1378"/>
      <c r="E17" s="1378"/>
      <c r="F17" s="1089">
        <f>G16/F16</f>
        <v>4.5314546296296294</v>
      </c>
      <c r="G17" s="852"/>
      <c r="H17" s="852"/>
      <c r="I17" s="852"/>
      <c r="J17" s="58"/>
      <c r="K17" s="58"/>
      <c r="L17" s="1089">
        <f>M16/L16</f>
        <v>3.5218459999999996</v>
      </c>
      <c r="M17" s="852"/>
      <c r="N17" s="852"/>
      <c r="O17" s="70"/>
    </row>
    <row r="20" spans="1:15">
      <c r="H20" s="333"/>
      <c r="J20" s="333"/>
    </row>
    <row r="21" spans="1:15">
      <c r="H21" s="1078"/>
      <c r="J21" s="333"/>
    </row>
  </sheetData>
  <mergeCells count="8">
    <mergeCell ref="J3:N3"/>
    <mergeCell ref="O3:O4"/>
    <mergeCell ref="A16:E16"/>
    <mergeCell ref="A17:E17"/>
    <mergeCell ref="A3:A4"/>
    <mergeCell ref="B3:B4"/>
    <mergeCell ref="C3:C4"/>
    <mergeCell ref="D3:I3"/>
  </mergeCells>
  <conditionalFormatting sqref="B5">
    <cfRule type="duplicateValues" dxfId="505" priority="1"/>
    <cfRule type="duplicateValues" dxfId="504" priority="2" stopIfTrue="1"/>
    <cfRule type="duplicateValues" dxfId="503" priority="3" stopIfTrue="1"/>
  </conditionalFormatting>
  <conditionalFormatting sqref="B6">
    <cfRule type="duplicateValues" dxfId="502" priority="4" stopIfTrue="1"/>
    <cfRule type="duplicateValues" dxfId="501" priority="5" stopIfTrue="1"/>
    <cfRule type="duplicateValues" dxfId="500" priority="6"/>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A3627-A596-42E6-BD5D-750C1CC7D553}">
  <dimension ref="A1:AO102"/>
  <sheetViews>
    <sheetView topLeftCell="A8" workbookViewId="0">
      <pane xSplit="5" ySplit="2" topLeftCell="AB10" activePane="bottomRight" state="frozen"/>
      <selection activeCell="A8" sqref="A8"/>
      <selection pane="topRight" activeCell="H8" sqref="H8"/>
      <selection pane="bottomLeft" activeCell="A10" sqref="A10"/>
      <selection pane="bottomRight" activeCell="AE22" sqref="AE22"/>
    </sheetView>
  </sheetViews>
  <sheetFormatPr defaultColWidth="9.33203125" defaultRowHeight="13.2"/>
  <cols>
    <col min="1" max="1" width="6.5546875" style="1030" customWidth="1"/>
    <col min="2" max="2" width="23.33203125" style="1030" customWidth="1"/>
    <col min="3" max="3" width="7.6640625" style="1030" customWidth="1"/>
    <col min="4" max="4" width="9.5546875" style="1030" customWidth="1"/>
    <col min="5" max="5" width="12.6640625" style="1030" bestFit="1" customWidth="1"/>
    <col min="6" max="26" width="8.109375" style="1030" hidden="1" customWidth="1"/>
    <col min="27" max="27" width="7.88671875" style="1030" hidden="1" customWidth="1"/>
    <col min="28" max="35" width="8.109375" style="1030" customWidth="1"/>
    <col min="36" max="36" width="10.6640625" style="1030" customWidth="1"/>
    <col min="37" max="37" width="22.33203125" style="1031" customWidth="1"/>
    <col min="38" max="38" width="6.33203125" style="1030" customWidth="1"/>
    <col min="39" max="39" width="10.44140625" style="1030" customWidth="1"/>
    <col min="40" max="40" width="9.6640625" style="1030" customWidth="1"/>
    <col min="41" max="16384" width="9.33203125" style="1030"/>
  </cols>
  <sheetData>
    <row r="1" spans="1:41">
      <c r="A1" s="1381" t="s">
        <v>2925</v>
      </c>
      <c r="B1" s="1381" t="s">
        <v>2926</v>
      </c>
      <c r="C1" s="1381" t="s">
        <v>635</v>
      </c>
      <c r="D1" s="1029" t="s">
        <v>2927</v>
      </c>
      <c r="E1" s="1029" t="s">
        <v>2928</v>
      </c>
      <c r="F1" s="1090"/>
      <c r="G1" s="1090"/>
      <c r="H1" s="1090"/>
      <c r="I1" s="1090"/>
      <c r="J1" s="1090"/>
      <c r="K1" s="1090"/>
      <c r="L1" s="1090"/>
      <c r="M1" s="1090"/>
      <c r="N1" s="1090"/>
      <c r="O1" s="1090"/>
      <c r="P1" s="1090"/>
      <c r="Q1" s="1090"/>
      <c r="R1" s="1090"/>
      <c r="S1" s="1090"/>
      <c r="T1" s="1090"/>
      <c r="U1" s="1090"/>
      <c r="V1" s="1090"/>
      <c r="W1" s="1090"/>
      <c r="X1" s="1090"/>
      <c r="Y1" s="1090"/>
      <c r="Z1" s="1090"/>
      <c r="AA1" s="1090"/>
      <c r="AB1" s="1090"/>
      <c r="AC1" s="1090"/>
      <c r="AD1" s="1090"/>
      <c r="AE1" s="1090"/>
      <c r="AF1" s="1090"/>
      <c r="AG1" s="1090"/>
      <c r="AH1" s="1090"/>
      <c r="AI1" s="1090"/>
    </row>
    <row r="2" spans="1:41">
      <c r="A2" s="1382"/>
      <c r="B2" s="1382"/>
      <c r="C2" s="1382"/>
      <c r="D2" s="1029" t="s">
        <v>2929</v>
      </c>
      <c r="E2" s="1029" t="s">
        <v>3008</v>
      </c>
      <c r="F2" s="1090"/>
      <c r="G2" s="1090"/>
      <c r="H2" s="1090"/>
      <c r="I2" s="1090"/>
      <c r="J2" s="1090"/>
      <c r="K2" s="1090"/>
      <c r="L2" s="1090"/>
      <c r="M2" s="1090"/>
      <c r="N2" s="1090"/>
      <c r="O2" s="1090"/>
      <c r="P2" s="1090"/>
      <c r="Q2" s="1090"/>
      <c r="R2" s="1090"/>
      <c r="S2" s="1090"/>
      <c r="T2" s="1090"/>
      <c r="U2" s="1090"/>
      <c r="V2" s="1090"/>
      <c r="W2" s="1090"/>
      <c r="X2" s="1090"/>
      <c r="Y2" s="1090"/>
      <c r="Z2" s="1090"/>
      <c r="AA2" s="1090"/>
      <c r="AB2" s="1090"/>
      <c r="AC2" s="1090"/>
      <c r="AD2" s="1090"/>
      <c r="AE2" s="1090"/>
      <c r="AF2" s="1090"/>
      <c r="AG2" s="1090"/>
      <c r="AH2" s="1090"/>
      <c r="AI2" s="1090"/>
    </row>
    <row r="3" spans="1:41">
      <c r="A3" s="1032">
        <v>1</v>
      </c>
      <c r="B3" s="1033" t="s">
        <v>33</v>
      </c>
      <c r="C3" s="1032" t="s">
        <v>654</v>
      </c>
      <c r="D3" s="1032">
        <v>521</v>
      </c>
      <c r="E3" s="1032">
        <v>292</v>
      </c>
      <c r="F3" s="1091"/>
      <c r="G3" s="1091"/>
      <c r="H3" s="1091"/>
      <c r="I3" s="1091"/>
      <c r="J3" s="1091"/>
      <c r="K3" s="1091"/>
      <c r="L3" s="1091"/>
      <c r="M3" s="1091"/>
      <c r="N3" s="1091"/>
      <c r="O3" s="1091"/>
      <c r="P3" s="1091"/>
      <c r="Q3" s="1091"/>
      <c r="R3" s="1091"/>
      <c r="S3" s="1091"/>
      <c r="T3" s="1091"/>
      <c r="U3" s="1091"/>
      <c r="V3" s="1091"/>
      <c r="W3" s="1091"/>
      <c r="X3" s="1091"/>
      <c r="Y3" s="1091"/>
      <c r="Z3" s="1091"/>
      <c r="AA3" s="1091"/>
      <c r="AB3" s="1091"/>
      <c r="AC3" s="1091"/>
      <c r="AD3" s="1091"/>
      <c r="AE3" s="1091"/>
      <c r="AF3" s="1091"/>
      <c r="AG3" s="1091"/>
      <c r="AH3" s="1091"/>
      <c r="AI3" s="1091"/>
    </row>
    <row r="4" spans="1:41">
      <c r="A4" s="1032">
        <v>2</v>
      </c>
      <c r="B4" s="1033" t="s">
        <v>660</v>
      </c>
      <c r="C4" s="1032" t="s">
        <v>2930</v>
      </c>
      <c r="D4" s="1032">
        <v>202</v>
      </c>
      <c r="E4" s="1032">
        <v>61.015999999999998</v>
      </c>
      <c r="F4" s="1091"/>
      <c r="G4" s="1091"/>
      <c r="H4" s="1091"/>
      <c r="I4" s="1091"/>
      <c r="J4" s="1091"/>
      <c r="K4" s="1091"/>
      <c r="L4" s="1091"/>
      <c r="M4" s="1091"/>
      <c r="N4" s="1091"/>
      <c r="O4" s="1091"/>
      <c r="P4" s="1091"/>
      <c r="Q4" s="1091"/>
      <c r="R4" s="1091"/>
      <c r="S4" s="1091"/>
      <c r="T4" s="1091"/>
      <c r="U4" s="1091"/>
      <c r="V4" s="1091"/>
      <c r="W4" s="1091"/>
      <c r="X4" s="1091"/>
      <c r="Y4" s="1091"/>
      <c r="Z4" s="1091"/>
      <c r="AA4" s="1091"/>
      <c r="AB4" s="1091"/>
      <c r="AC4" s="1091"/>
      <c r="AD4" s="1091"/>
      <c r="AE4" s="1091"/>
      <c r="AF4" s="1091"/>
      <c r="AG4" s="1091"/>
      <c r="AH4" s="1091"/>
      <c r="AI4" s="1091"/>
    </row>
    <row r="7" spans="1:41">
      <c r="A7" s="1383" t="s">
        <v>3215</v>
      </c>
      <c r="B7" s="1384"/>
      <c r="C7" s="1384"/>
      <c r="D7" s="1384"/>
      <c r="E7" s="1384"/>
      <c r="F7" s="1384"/>
      <c r="G7" s="1384"/>
      <c r="H7" s="1384"/>
      <c r="I7" s="1384"/>
      <c r="J7" s="1384"/>
      <c r="K7" s="1384"/>
      <c r="L7" s="1384"/>
      <c r="M7" s="1384"/>
      <c r="N7" s="1384"/>
      <c r="O7" s="1384"/>
      <c r="P7" s="1384"/>
      <c r="Q7" s="1384"/>
      <c r="R7" s="1384"/>
      <c r="S7" s="1384"/>
      <c r="T7" s="1384"/>
      <c r="U7" s="1384"/>
      <c r="V7" s="1384"/>
      <c r="W7" s="1384"/>
      <c r="X7" s="1384"/>
      <c r="Y7" s="1384"/>
      <c r="Z7" s="1384"/>
      <c r="AA7" s="1384"/>
      <c r="AB7" s="1384"/>
      <c r="AC7" s="1384"/>
      <c r="AD7" s="1384"/>
      <c r="AE7" s="1384"/>
      <c r="AF7" s="1384"/>
      <c r="AG7" s="1384"/>
      <c r="AH7" s="1384"/>
      <c r="AI7" s="1384"/>
      <c r="AJ7" s="1384"/>
      <c r="AK7" s="1384"/>
      <c r="AL7" s="1384"/>
      <c r="AM7" s="1384"/>
      <c r="AN7" s="1385"/>
    </row>
    <row r="8" spans="1:41">
      <c r="A8" s="1386" t="s">
        <v>2678</v>
      </c>
      <c r="B8" s="1386" t="s">
        <v>2931</v>
      </c>
      <c r="C8" s="1388" t="s">
        <v>22</v>
      </c>
      <c r="D8" s="1389"/>
      <c r="E8" s="1390"/>
      <c r="F8" s="1386" t="s">
        <v>3403</v>
      </c>
      <c r="G8" s="1386" t="s">
        <v>3404</v>
      </c>
      <c r="H8" s="1386" t="s">
        <v>3413</v>
      </c>
      <c r="I8" s="1386" t="s">
        <v>3422</v>
      </c>
      <c r="J8" s="1386" t="s">
        <v>3426</v>
      </c>
      <c r="K8" s="1386" t="s">
        <v>3427</v>
      </c>
      <c r="L8" s="1386" t="s">
        <v>3428</v>
      </c>
      <c r="M8" s="1386" t="s">
        <v>3431</v>
      </c>
      <c r="N8" s="1386" t="s">
        <v>3437</v>
      </c>
      <c r="O8" s="1386" t="s">
        <v>3442</v>
      </c>
      <c r="P8" s="1386" t="s">
        <v>3445</v>
      </c>
      <c r="Q8" s="1386" t="s">
        <v>3446</v>
      </c>
      <c r="R8" s="1386" t="s">
        <v>3450</v>
      </c>
      <c r="S8" s="1386" t="s">
        <v>3451</v>
      </c>
      <c r="T8" s="1386" t="s">
        <v>3452</v>
      </c>
      <c r="U8" s="1386" t="s">
        <v>3455</v>
      </c>
      <c r="V8" s="1386" t="s">
        <v>3457</v>
      </c>
      <c r="W8" s="1386" t="s">
        <v>3458</v>
      </c>
      <c r="X8" s="1386" t="s">
        <v>3461</v>
      </c>
      <c r="Y8" s="1386" t="s">
        <v>3465</v>
      </c>
      <c r="Z8" s="1386" t="s">
        <v>3469</v>
      </c>
      <c r="AA8" s="1386" t="s">
        <v>3471</v>
      </c>
      <c r="AB8" s="1386" t="s">
        <v>3481</v>
      </c>
      <c r="AC8" s="1386" t="s">
        <v>3485</v>
      </c>
      <c r="AD8" s="1386" t="s">
        <v>3489</v>
      </c>
      <c r="AE8" s="1386" t="s">
        <v>3494</v>
      </c>
      <c r="AF8" s="1386" t="s">
        <v>3493</v>
      </c>
      <c r="AG8" s="1386" t="s">
        <v>3497</v>
      </c>
      <c r="AH8" s="1386" t="s">
        <v>3498</v>
      </c>
      <c r="AI8" s="1386" t="s">
        <v>3501</v>
      </c>
      <c r="AJ8" s="1386" t="s">
        <v>2933</v>
      </c>
      <c r="AK8" s="1386" t="s">
        <v>673</v>
      </c>
      <c r="AL8" s="1388" t="s">
        <v>2934</v>
      </c>
      <c r="AM8" s="1389"/>
      <c r="AN8" s="1390"/>
    </row>
    <row r="9" spans="1:41" ht="26.4">
      <c r="A9" s="1387"/>
      <c r="B9" s="1387"/>
      <c r="C9" s="1035" t="s">
        <v>2935</v>
      </c>
      <c r="D9" s="1035" t="s">
        <v>2936</v>
      </c>
      <c r="E9" s="1035" t="s">
        <v>2937</v>
      </c>
      <c r="F9" s="1387"/>
      <c r="G9" s="1387"/>
      <c r="H9" s="1387"/>
      <c r="I9" s="1387"/>
      <c r="J9" s="1387"/>
      <c r="K9" s="1387"/>
      <c r="L9" s="1387"/>
      <c r="M9" s="1387"/>
      <c r="N9" s="1387"/>
      <c r="O9" s="1387"/>
      <c r="P9" s="1387"/>
      <c r="Q9" s="1387"/>
      <c r="R9" s="1387"/>
      <c r="S9" s="1387"/>
      <c r="T9" s="1387"/>
      <c r="U9" s="1387"/>
      <c r="V9" s="1387"/>
      <c r="W9" s="1387"/>
      <c r="X9" s="1387"/>
      <c r="Y9" s="1387"/>
      <c r="Z9" s="1387"/>
      <c r="AA9" s="1387"/>
      <c r="AB9" s="1387"/>
      <c r="AC9" s="1387"/>
      <c r="AD9" s="1387"/>
      <c r="AE9" s="1387"/>
      <c r="AF9" s="1387"/>
      <c r="AG9" s="1387"/>
      <c r="AH9" s="1387"/>
      <c r="AI9" s="1387"/>
      <c r="AJ9" s="1387"/>
      <c r="AK9" s="1387"/>
      <c r="AL9" s="1034" t="s">
        <v>18</v>
      </c>
      <c r="AM9" s="1034" t="s">
        <v>21</v>
      </c>
      <c r="AN9" s="1034" t="s">
        <v>2938</v>
      </c>
    </row>
    <row r="10" spans="1:41" ht="13.8">
      <c r="A10" s="1143">
        <v>1</v>
      </c>
      <c r="B10" s="1164" t="s">
        <v>3462</v>
      </c>
      <c r="C10" s="1165" t="s">
        <v>1226</v>
      </c>
      <c r="D10" s="1165" t="s">
        <v>64</v>
      </c>
      <c r="E10" s="1164">
        <v>38.847000000000001</v>
      </c>
      <c r="F10" s="1166"/>
      <c r="G10" s="1166"/>
      <c r="H10" s="1166"/>
      <c r="I10" s="1167"/>
      <c r="J10" s="1167"/>
      <c r="K10" s="1167"/>
      <c r="L10" s="1167"/>
      <c r="M10" s="1167"/>
      <c r="N10" s="1167"/>
      <c r="O10" s="1167"/>
      <c r="P10" s="1167"/>
      <c r="Q10" s="1167"/>
      <c r="R10" s="1167"/>
      <c r="S10" s="1167"/>
      <c r="T10" s="1167"/>
      <c r="U10" s="1167"/>
      <c r="V10" s="1167"/>
      <c r="W10" s="1167"/>
      <c r="X10" s="1167"/>
      <c r="Y10" s="1167">
        <v>4.82</v>
      </c>
      <c r="Z10" s="1167">
        <v>4.82</v>
      </c>
      <c r="AA10" s="1167">
        <v>4.82</v>
      </c>
      <c r="AB10" s="1167">
        <v>11.82</v>
      </c>
      <c r="AC10" s="1167">
        <f>12.82-0.253</f>
        <v>12.567</v>
      </c>
      <c r="AD10" s="1167"/>
      <c r="AE10" s="1167"/>
      <c r="AF10" s="1167"/>
      <c r="AG10" s="1167"/>
      <c r="AH10" s="1167"/>
      <c r="AI10" s="1167"/>
      <c r="AJ10" s="1168">
        <f>SUM(F10:AD10)</f>
        <v>38.847000000000001</v>
      </c>
      <c r="AK10" s="1168" t="s">
        <v>62</v>
      </c>
      <c r="AL10" s="1169"/>
      <c r="AM10" s="1164"/>
      <c r="AN10" s="1170"/>
      <c r="AO10" s="1055">
        <f>E10-AJ10</f>
        <v>0</v>
      </c>
    </row>
    <row r="11" spans="1:41" ht="13.8">
      <c r="A11" s="1153">
        <v>2</v>
      </c>
      <c r="B11" s="1164" t="s">
        <v>3480</v>
      </c>
      <c r="C11" s="1165" t="s">
        <v>2026</v>
      </c>
      <c r="D11" s="1165" t="s">
        <v>64</v>
      </c>
      <c r="E11" s="1164">
        <v>38.847000000000001</v>
      </c>
      <c r="F11" s="1166"/>
      <c r="G11" s="1166"/>
      <c r="H11" s="1166"/>
      <c r="I11" s="1167"/>
      <c r="J11" s="1167"/>
      <c r="K11" s="1167"/>
      <c r="L11" s="1167"/>
      <c r="M11" s="1167"/>
      <c r="N11" s="1167"/>
      <c r="O11" s="1167"/>
      <c r="P11" s="1167"/>
      <c r="Q11" s="1167"/>
      <c r="R11" s="1167"/>
      <c r="S11" s="1167"/>
      <c r="T11" s="1167"/>
      <c r="U11" s="1167"/>
      <c r="V11" s="1167"/>
      <c r="W11" s="1167"/>
      <c r="X11" s="1167"/>
      <c r="Y11" s="1167"/>
      <c r="Z11" s="1167"/>
      <c r="AA11" s="1167"/>
      <c r="AB11" s="1167">
        <v>12.82</v>
      </c>
      <c r="AC11" s="1167">
        <v>12.82</v>
      </c>
      <c r="AD11" s="1167">
        <v>12.82</v>
      </c>
      <c r="AE11" s="1167"/>
      <c r="AF11" s="1167"/>
      <c r="AG11" s="1167"/>
      <c r="AH11" s="1167"/>
      <c r="AI11" s="1167"/>
      <c r="AJ11" s="1168">
        <f>SUM(F11:AF11)</f>
        <v>38.46</v>
      </c>
      <c r="AK11" s="1168" t="s">
        <v>62</v>
      </c>
      <c r="AL11" s="1169"/>
      <c r="AM11" s="1164"/>
      <c r="AN11" s="1170"/>
      <c r="AO11" s="1055"/>
    </row>
    <row r="12" spans="1:41" ht="13.8">
      <c r="A12" s="1153">
        <v>3</v>
      </c>
      <c r="B12" s="1144" t="s">
        <v>3080</v>
      </c>
      <c r="C12" s="1145" t="s">
        <v>1224</v>
      </c>
      <c r="D12" s="1146" t="s">
        <v>1156</v>
      </c>
      <c r="E12" s="1146">
        <v>129.11000000000001</v>
      </c>
      <c r="F12" s="1147"/>
      <c r="G12" s="1147"/>
      <c r="H12" s="1147"/>
      <c r="I12" s="1147"/>
      <c r="J12" s="1147"/>
      <c r="K12" s="1147"/>
      <c r="L12" s="1147"/>
      <c r="M12" s="1147"/>
      <c r="N12" s="1147"/>
      <c r="O12" s="1147"/>
      <c r="P12" s="1147"/>
      <c r="Q12" s="1147"/>
      <c r="R12" s="1147"/>
      <c r="S12" s="1147"/>
      <c r="T12" s="1147"/>
      <c r="U12" s="1147"/>
      <c r="V12" s="1147"/>
      <c r="W12" s="1147"/>
      <c r="X12" s="1147"/>
      <c r="Y12" s="1147"/>
      <c r="Z12" s="1147"/>
      <c r="AA12" s="1147">
        <v>8.82</v>
      </c>
      <c r="AB12" s="1147">
        <v>8.82</v>
      </c>
      <c r="AC12" s="1147">
        <v>8.82</v>
      </c>
      <c r="AD12" s="1147">
        <v>8.82</v>
      </c>
      <c r="AE12" s="1147">
        <v>8.82</v>
      </c>
      <c r="AF12" s="1147">
        <v>8.82</v>
      </c>
      <c r="AG12" s="1147">
        <v>8.82</v>
      </c>
      <c r="AH12" s="1147">
        <v>8.82</v>
      </c>
      <c r="AI12" s="1147"/>
      <c r="AJ12" s="1148">
        <f>SUM(F12:AI12)</f>
        <v>70.56</v>
      </c>
      <c r="AK12" s="1149" t="s">
        <v>3490</v>
      </c>
      <c r="AL12" s="1150"/>
      <c r="AM12" s="1151"/>
      <c r="AN12" s="1152"/>
      <c r="AO12" s="1055">
        <f t="shared" ref="AO12:AO18" si="0">E12-AJ12</f>
        <v>58.550000000000011</v>
      </c>
    </row>
    <row r="13" spans="1:41" ht="13.8">
      <c r="A13" s="1143">
        <v>4</v>
      </c>
      <c r="B13" s="1144" t="s">
        <v>2234</v>
      </c>
      <c r="C13" s="1145" t="s">
        <v>1265</v>
      </c>
      <c r="D13" s="1154" t="s">
        <v>1266</v>
      </c>
      <c r="E13" s="1146">
        <v>81.944999999999993</v>
      </c>
      <c r="F13" s="1147"/>
      <c r="G13" s="1147"/>
      <c r="H13" s="1147"/>
      <c r="I13" s="1147"/>
      <c r="J13" s="1147"/>
      <c r="K13" s="1147"/>
      <c r="L13" s="1147"/>
      <c r="M13" s="1147"/>
      <c r="N13" s="1147"/>
      <c r="O13" s="1147"/>
      <c r="P13" s="1147"/>
      <c r="Q13" s="1147"/>
      <c r="R13" s="1147"/>
      <c r="S13" s="1147"/>
      <c r="T13" s="1147"/>
      <c r="U13" s="1147"/>
      <c r="V13" s="1147"/>
      <c r="W13" s="1147"/>
      <c r="X13" s="1147"/>
      <c r="Y13" s="1147"/>
      <c r="Z13" s="1147"/>
      <c r="AA13" s="1147">
        <v>8.82</v>
      </c>
      <c r="AB13" s="1147">
        <v>8.82</v>
      </c>
      <c r="AC13" s="1147">
        <v>8.82</v>
      </c>
      <c r="AD13" s="1147">
        <v>8.82</v>
      </c>
      <c r="AE13" s="1147">
        <v>8.82</v>
      </c>
      <c r="AF13" s="1147">
        <v>8.82</v>
      </c>
      <c r="AG13" s="1147">
        <v>6.82</v>
      </c>
      <c r="AH13" s="1147">
        <v>6.82</v>
      </c>
      <c r="AI13" s="1147"/>
      <c r="AJ13" s="1148">
        <f t="shared" ref="AJ13:AJ19" si="1">SUM(F13:AI13)</f>
        <v>66.56</v>
      </c>
      <c r="AK13" s="1149" t="s">
        <v>3106</v>
      </c>
      <c r="AL13" s="1150"/>
      <c r="AM13" s="1151"/>
      <c r="AN13" s="1152"/>
      <c r="AO13" s="1055">
        <f t="shared" si="0"/>
        <v>15.384999999999991</v>
      </c>
    </row>
    <row r="14" spans="1:41" ht="13.8">
      <c r="A14" s="1153">
        <v>5</v>
      </c>
      <c r="B14" s="1155" t="s">
        <v>3434</v>
      </c>
      <c r="C14" s="1155" t="s">
        <v>2017</v>
      </c>
      <c r="D14" s="1155" t="s">
        <v>64</v>
      </c>
      <c r="E14" s="1155">
        <v>38.847000000000001</v>
      </c>
      <c r="F14" s="1156"/>
      <c r="G14" s="1156"/>
      <c r="H14" s="1156"/>
      <c r="I14" s="1156"/>
      <c r="J14" s="1156"/>
      <c r="K14" s="1156"/>
      <c r="L14" s="1156"/>
      <c r="M14" s="1156">
        <v>4.82</v>
      </c>
      <c r="N14" s="1156">
        <v>4.82</v>
      </c>
      <c r="O14" s="1156"/>
      <c r="P14" s="1156"/>
      <c r="Q14" s="1156"/>
      <c r="R14" s="1156"/>
      <c r="S14" s="1156"/>
      <c r="T14" s="1156"/>
      <c r="U14" s="1156"/>
      <c r="V14" s="1156"/>
      <c r="W14" s="1156"/>
      <c r="X14" s="1156"/>
      <c r="Y14" s="1156"/>
      <c r="Z14" s="1156"/>
      <c r="AA14" s="1156"/>
      <c r="AB14" s="1156"/>
      <c r="AC14" s="1156"/>
      <c r="AD14" s="1156"/>
      <c r="AE14" s="1156"/>
      <c r="AF14" s="1147">
        <v>6.82</v>
      </c>
      <c r="AG14" s="1147">
        <v>6.82</v>
      </c>
      <c r="AH14" s="1147">
        <v>6.82</v>
      </c>
      <c r="AI14" s="1147"/>
      <c r="AJ14" s="1148">
        <f t="shared" si="1"/>
        <v>30.1</v>
      </c>
      <c r="AK14" s="1157" t="s">
        <v>3159</v>
      </c>
      <c r="AL14" s="1150"/>
      <c r="AM14" s="1151"/>
      <c r="AN14" s="1152"/>
      <c r="AO14" s="1055">
        <f t="shared" si="0"/>
        <v>8.7469999999999999</v>
      </c>
    </row>
    <row r="15" spans="1:41" ht="13.8">
      <c r="A15" s="1153">
        <v>6</v>
      </c>
      <c r="B15" s="1144" t="s">
        <v>3447</v>
      </c>
      <c r="C15" s="1158" t="s">
        <v>1961</v>
      </c>
      <c r="D15" s="1154" t="s">
        <v>64</v>
      </c>
      <c r="E15" s="1146">
        <v>38.847000000000001</v>
      </c>
      <c r="F15" s="1159"/>
      <c r="G15" s="1159"/>
      <c r="H15" s="1159"/>
      <c r="I15" s="1159"/>
      <c r="J15" s="1159"/>
      <c r="K15" s="1159"/>
      <c r="L15" s="1159"/>
      <c r="M15" s="1159"/>
      <c r="N15" s="1159"/>
      <c r="O15" s="1159"/>
      <c r="P15" s="1159"/>
      <c r="Q15" s="1159"/>
      <c r="R15" s="1159"/>
      <c r="S15" s="1159"/>
      <c r="T15" s="1159"/>
      <c r="U15" s="1159"/>
      <c r="V15" s="1159"/>
      <c r="W15" s="1159"/>
      <c r="X15" s="1159"/>
      <c r="Y15" s="1159"/>
      <c r="Z15" s="1159"/>
      <c r="AA15" s="1159"/>
      <c r="AB15" s="1159">
        <v>5.82</v>
      </c>
      <c r="AC15" s="1159">
        <v>5.82</v>
      </c>
      <c r="AD15" s="1159">
        <v>3.82</v>
      </c>
      <c r="AE15" s="1159">
        <v>3.82</v>
      </c>
      <c r="AF15" s="1159"/>
      <c r="AG15" s="1159">
        <v>2.82</v>
      </c>
      <c r="AH15" s="1159">
        <v>2.82</v>
      </c>
      <c r="AI15" s="1159"/>
      <c r="AJ15" s="1148">
        <f t="shared" si="1"/>
        <v>24.92</v>
      </c>
      <c r="AK15" s="1149" t="s">
        <v>3106</v>
      </c>
      <c r="AL15" s="1150"/>
      <c r="AM15" s="1151"/>
      <c r="AN15" s="1152"/>
      <c r="AO15" s="1055">
        <f t="shared" si="0"/>
        <v>13.927</v>
      </c>
    </row>
    <row r="16" spans="1:41" ht="13.8">
      <c r="A16" s="1143">
        <v>7</v>
      </c>
      <c r="B16" s="1164" t="s">
        <v>1470</v>
      </c>
      <c r="C16" s="1165" t="s">
        <v>1274</v>
      </c>
      <c r="D16" s="1165" t="s">
        <v>270</v>
      </c>
      <c r="E16" s="1164">
        <v>47.183999999999997</v>
      </c>
      <c r="F16" s="1166"/>
      <c r="G16" s="1166"/>
      <c r="H16" s="1166"/>
      <c r="I16" s="1167"/>
      <c r="J16" s="1167"/>
      <c r="K16" s="1167"/>
      <c r="L16" s="1167"/>
      <c r="M16" s="1167"/>
      <c r="N16" s="1167"/>
      <c r="O16" s="1167"/>
      <c r="P16" s="1167"/>
      <c r="Q16" s="1167"/>
      <c r="R16" s="1167"/>
      <c r="S16" s="1167"/>
      <c r="T16" s="1167"/>
      <c r="U16" s="1167"/>
      <c r="V16" s="1167"/>
      <c r="W16" s="1167"/>
      <c r="X16" s="1167"/>
      <c r="Y16" s="1167"/>
      <c r="Z16" s="1167"/>
      <c r="AA16" s="1167"/>
      <c r="AB16" s="1167">
        <v>5.82</v>
      </c>
      <c r="AC16" s="1167">
        <v>5.82</v>
      </c>
      <c r="AD16" s="1167">
        <v>5.82</v>
      </c>
      <c r="AE16" s="1167">
        <v>5.82</v>
      </c>
      <c r="AF16" s="1167">
        <v>5.82</v>
      </c>
      <c r="AG16" s="1167">
        <v>5.82</v>
      </c>
      <c r="AH16" s="1167">
        <v>5.82</v>
      </c>
      <c r="AI16" s="1167">
        <v>6.4439999999999955</v>
      </c>
      <c r="AJ16" s="1168">
        <f t="shared" si="1"/>
        <v>47.183999999999997</v>
      </c>
      <c r="AK16" s="1168" t="s">
        <v>62</v>
      </c>
      <c r="AL16" s="1169"/>
      <c r="AM16" s="1164"/>
      <c r="AN16" s="1170"/>
      <c r="AO16" s="1055">
        <f t="shared" si="0"/>
        <v>0</v>
      </c>
    </row>
    <row r="17" spans="1:41" ht="13.8">
      <c r="A17" s="1143">
        <v>8</v>
      </c>
      <c r="B17" s="1144" t="s">
        <v>3495</v>
      </c>
      <c r="C17" s="1158" t="s">
        <v>2010</v>
      </c>
      <c r="D17" s="1154" t="s">
        <v>64</v>
      </c>
      <c r="E17" s="1146">
        <v>38.847000000000001</v>
      </c>
      <c r="F17" s="1159"/>
      <c r="G17" s="1159"/>
      <c r="H17" s="1159"/>
      <c r="I17" s="1159"/>
      <c r="J17" s="1159"/>
      <c r="K17" s="1159"/>
      <c r="L17" s="1159"/>
      <c r="M17" s="1159"/>
      <c r="N17" s="1159"/>
      <c r="O17" s="1159"/>
      <c r="P17" s="1159"/>
      <c r="Q17" s="1159"/>
      <c r="R17" s="1159"/>
      <c r="S17" s="1159"/>
      <c r="T17" s="1159"/>
      <c r="U17" s="1159"/>
      <c r="V17" s="1159"/>
      <c r="W17" s="1159"/>
      <c r="X17" s="1159"/>
      <c r="Y17" s="1159"/>
      <c r="Z17" s="1159"/>
      <c r="AA17" s="1159"/>
      <c r="AB17" s="1159"/>
      <c r="AC17" s="1159"/>
      <c r="AD17" s="1159"/>
      <c r="AE17" s="1159"/>
      <c r="AF17" s="1159">
        <v>5.82</v>
      </c>
      <c r="AG17" s="1159">
        <v>5.82</v>
      </c>
      <c r="AH17" s="1159">
        <v>5.82</v>
      </c>
      <c r="AI17" s="1159"/>
      <c r="AJ17" s="1148">
        <f t="shared" si="1"/>
        <v>17.46</v>
      </c>
      <c r="AK17" s="1149" t="s">
        <v>3106</v>
      </c>
      <c r="AL17" s="1150"/>
      <c r="AM17" s="1151"/>
      <c r="AN17" s="1152"/>
      <c r="AO17" s="1055">
        <f t="shared" si="0"/>
        <v>21.387</v>
      </c>
    </row>
    <row r="18" spans="1:41" ht="13.8">
      <c r="A18" s="1153">
        <v>9</v>
      </c>
      <c r="B18" s="1144" t="s">
        <v>3447</v>
      </c>
      <c r="C18" s="1158" t="s">
        <v>1939</v>
      </c>
      <c r="D18" s="1154" t="s">
        <v>264</v>
      </c>
      <c r="E18" s="1146">
        <v>57.597000000000001</v>
      </c>
      <c r="F18" s="1159"/>
      <c r="G18" s="1159"/>
      <c r="H18" s="1159"/>
      <c r="I18" s="1159"/>
      <c r="J18" s="1159"/>
      <c r="K18" s="1159"/>
      <c r="L18" s="1159"/>
      <c r="M18" s="1159"/>
      <c r="N18" s="1159"/>
      <c r="O18" s="1159"/>
      <c r="P18" s="1159"/>
      <c r="Q18" s="1159"/>
      <c r="R18" s="1159"/>
      <c r="S18" s="1159"/>
      <c r="T18" s="1159"/>
      <c r="U18" s="1159"/>
      <c r="V18" s="1159"/>
      <c r="W18" s="1159"/>
      <c r="X18" s="1159"/>
      <c r="Y18" s="1159"/>
      <c r="Z18" s="1159"/>
      <c r="AA18" s="1159"/>
      <c r="AB18" s="1159"/>
      <c r="AC18" s="1159"/>
      <c r="AD18" s="1159"/>
      <c r="AE18" s="1147">
        <v>8.82</v>
      </c>
      <c r="AF18" s="1147">
        <v>8.82</v>
      </c>
      <c r="AG18" s="1147">
        <v>8.82</v>
      </c>
      <c r="AH18" s="1147">
        <v>8.82</v>
      </c>
      <c r="AI18" s="1147"/>
      <c r="AJ18" s="1148">
        <f t="shared" si="1"/>
        <v>35.28</v>
      </c>
      <c r="AK18" s="1149" t="s">
        <v>3496</v>
      </c>
      <c r="AL18" s="1150"/>
      <c r="AM18" s="1151"/>
      <c r="AN18" s="1152"/>
      <c r="AO18" s="1055">
        <f t="shared" si="0"/>
        <v>22.317</v>
      </c>
    </row>
    <row r="19" spans="1:41" ht="13.8">
      <c r="A19" s="1153"/>
      <c r="B19" s="1144" t="s">
        <v>3499</v>
      </c>
      <c r="C19" s="1158" t="s">
        <v>2020</v>
      </c>
      <c r="D19" s="1154" t="s">
        <v>54</v>
      </c>
      <c r="E19" s="1146">
        <v>45.412999999999997</v>
      </c>
      <c r="F19" s="1159"/>
      <c r="G19" s="1159"/>
      <c r="H19" s="1159"/>
      <c r="I19" s="1159"/>
      <c r="J19" s="1159"/>
      <c r="K19" s="1159"/>
      <c r="L19" s="1159"/>
      <c r="M19" s="1159"/>
      <c r="N19" s="1159"/>
      <c r="O19" s="1159"/>
      <c r="P19" s="1159"/>
      <c r="Q19" s="1159"/>
      <c r="R19" s="1159"/>
      <c r="S19" s="1159"/>
      <c r="T19" s="1159"/>
      <c r="U19" s="1159"/>
      <c r="V19" s="1159"/>
      <c r="W19" s="1159"/>
      <c r="X19" s="1159"/>
      <c r="Y19" s="1159"/>
      <c r="Z19" s="1159"/>
      <c r="AA19" s="1159"/>
      <c r="AB19" s="1159"/>
      <c r="AC19" s="1159"/>
      <c r="AD19" s="1159"/>
      <c r="AE19" s="1159"/>
      <c r="AF19" s="1159"/>
      <c r="AG19" s="1159"/>
      <c r="AH19" s="1159"/>
      <c r="AI19" s="1159"/>
      <c r="AJ19" s="1148">
        <f t="shared" si="1"/>
        <v>0</v>
      </c>
      <c r="AK19" s="1149" t="s">
        <v>3502</v>
      </c>
      <c r="AL19" s="1150"/>
      <c r="AM19" s="1151"/>
      <c r="AN19" s="1152"/>
      <c r="AO19" s="1055"/>
    </row>
    <row r="20" spans="1:41" ht="13.8">
      <c r="A20" s="1391" t="s">
        <v>1122</v>
      </c>
      <c r="B20" s="1392"/>
      <c r="C20" s="1392"/>
      <c r="D20" s="1393"/>
      <c r="E20" s="1160">
        <f>SUM(E10:E19)</f>
        <v>555.48399999999992</v>
      </c>
      <c r="F20" s="1160">
        <f t="shared" ref="F20:Z20" si="2">SUM(F12:F14)</f>
        <v>0</v>
      </c>
      <c r="G20" s="1160">
        <f t="shared" si="2"/>
        <v>0</v>
      </c>
      <c r="H20" s="1160">
        <f t="shared" si="2"/>
        <v>0</v>
      </c>
      <c r="I20" s="1160">
        <f t="shared" si="2"/>
        <v>0</v>
      </c>
      <c r="J20" s="1160">
        <f t="shared" si="2"/>
        <v>0</v>
      </c>
      <c r="K20" s="1160">
        <f t="shared" si="2"/>
        <v>0</v>
      </c>
      <c r="L20" s="1160">
        <f t="shared" si="2"/>
        <v>0</v>
      </c>
      <c r="M20" s="1160">
        <f t="shared" si="2"/>
        <v>4.82</v>
      </c>
      <c r="N20" s="1160">
        <f t="shared" si="2"/>
        <v>4.82</v>
      </c>
      <c r="O20" s="1160">
        <f t="shared" si="2"/>
        <v>0</v>
      </c>
      <c r="P20" s="1160">
        <f t="shared" si="2"/>
        <v>0</v>
      </c>
      <c r="Q20" s="1160">
        <f t="shared" si="2"/>
        <v>0</v>
      </c>
      <c r="R20" s="1160">
        <f t="shared" si="2"/>
        <v>0</v>
      </c>
      <c r="S20" s="1160">
        <f t="shared" si="2"/>
        <v>0</v>
      </c>
      <c r="T20" s="1160">
        <f t="shared" si="2"/>
        <v>0</v>
      </c>
      <c r="U20" s="1160">
        <f t="shared" si="2"/>
        <v>0</v>
      </c>
      <c r="V20" s="1160">
        <f t="shared" si="2"/>
        <v>0</v>
      </c>
      <c r="W20" s="1160">
        <f t="shared" si="2"/>
        <v>0</v>
      </c>
      <c r="X20" s="1160">
        <f t="shared" si="2"/>
        <v>0</v>
      </c>
      <c r="Y20" s="1160">
        <f t="shared" si="2"/>
        <v>0</v>
      </c>
      <c r="Z20" s="1160">
        <f t="shared" si="2"/>
        <v>0</v>
      </c>
      <c r="AA20" s="1160"/>
      <c r="AB20" s="1160">
        <f t="shared" ref="AB20:AI20" si="3">SUM(AB12:AB18)</f>
        <v>29.28</v>
      </c>
      <c r="AC20" s="1160">
        <f t="shared" si="3"/>
        <v>29.28</v>
      </c>
      <c r="AD20" s="1160">
        <f t="shared" si="3"/>
        <v>27.28</v>
      </c>
      <c r="AE20" s="1160">
        <f t="shared" si="3"/>
        <v>36.1</v>
      </c>
      <c r="AF20" s="1160">
        <f t="shared" si="3"/>
        <v>44.92</v>
      </c>
      <c r="AG20" s="1160">
        <f t="shared" si="3"/>
        <v>45.74</v>
      </c>
      <c r="AH20" s="1160">
        <f t="shared" si="3"/>
        <v>45.74</v>
      </c>
      <c r="AI20" s="1160">
        <f t="shared" si="3"/>
        <v>6.4439999999999955</v>
      </c>
      <c r="AJ20" s="1160">
        <f>SUM(AJ10:AJ16)</f>
        <v>316.63099999999997</v>
      </c>
      <c r="AK20" s="1161"/>
      <c r="AL20" s="1161">
        <f>SUM(AL9:AL9)</f>
        <v>0</v>
      </c>
      <c r="AM20" s="1161">
        <f>SUM(AM9:AM9)</f>
        <v>0</v>
      </c>
      <c r="AN20" s="1161">
        <f>SUM(AN9:AN9)</f>
        <v>0</v>
      </c>
    </row>
    <row r="21" spans="1:41">
      <c r="F21" s="1091">
        <v>14</v>
      </c>
      <c r="G21" s="1091">
        <v>6</v>
      </c>
      <c r="H21" s="1091">
        <v>7</v>
      </c>
      <c r="I21" s="1091">
        <v>8</v>
      </c>
      <c r="J21" s="1091">
        <v>7</v>
      </c>
      <c r="K21" s="1091">
        <v>7</v>
      </c>
      <c r="L21" s="1091">
        <v>6</v>
      </c>
      <c r="M21" s="1091">
        <v>7</v>
      </c>
      <c r="N21" s="1091">
        <v>5</v>
      </c>
      <c r="O21" s="1091">
        <v>5</v>
      </c>
      <c r="P21" s="1091">
        <v>5</v>
      </c>
      <c r="Q21" s="1091">
        <v>5</v>
      </c>
      <c r="R21" s="1091">
        <v>5</v>
      </c>
      <c r="S21" s="1091">
        <v>5</v>
      </c>
      <c r="T21" s="1091">
        <v>4</v>
      </c>
      <c r="U21" s="1091">
        <v>4</v>
      </c>
      <c r="V21" s="1091">
        <v>4</v>
      </c>
      <c r="W21" s="1091">
        <v>4</v>
      </c>
      <c r="X21" s="1091">
        <v>4</v>
      </c>
      <c r="Y21" s="1091">
        <v>4</v>
      </c>
      <c r="Z21" s="1091">
        <v>4</v>
      </c>
      <c r="AA21" s="1091"/>
      <c r="AB21" s="1091">
        <v>6</v>
      </c>
      <c r="AC21" s="1091">
        <v>6</v>
      </c>
      <c r="AD21" s="1091">
        <v>6</v>
      </c>
      <c r="AE21" s="1091">
        <v>6</v>
      </c>
      <c r="AF21" s="1091">
        <v>7</v>
      </c>
      <c r="AG21" s="1091">
        <v>7</v>
      </c>
      <c r="AH21" s="1091">
        <v>7</v>
      </c>
      <c r="AI21" s="1091">
        <v>7</v>
      </c>
      <c r="AK21" s="1030"/>
    </row>
    <row r="22" spans="1:41">
      <c r="E22" s="1055"/>
      <c r="F22" s="1094">
        <f t="shared" ref="F22:M22" si="4">F20/F21</f>
        <v>0</v>
      </c>
      <c r="G22" s="1094">
        <f t="shared" si="4"/>
        <v>0</v>
      </c>
      <c r="H22" s="1094">
        <f t="shared" si="4"/>
        <v>0</v>
      </c>
      <c r="I22" s="1094">
        <f t="shared" si="4"/>
        <v>0</v>
      </c>
      <c r="J22" s="1094">
        <f t="shared" si="4"/>
        <v>0</v>
      </c>
      <c r="K22" s="1094">
        <f t="shared" si="4"/>
        <v>0</v>
      </c>
      <c r="L22" s="1094">
        <f t="shared" si="4"/>
        <v>0</v>
      </c>
      <c r="M22" s="1094">
        <f t="shared" si="4"/>
        <v>0.68857142857142861</v>
      </c>
      <c r="N22" s="1094">
        <f t="shared" ref="N22:O22" si="5">N20/N21</f>
        <v>0.96400000000000008</v>
      </c>
      <c r="O22" s="1094">
        <f t="shared" si="5"/>
        <v>0</v>
      </c>
      <c r="P22" s="1094">
        <f t="shared" ref="P22:Q22" si="6">P20/P21</f>
        <v>0</v>
      </c>
      <c r="Q22" s="1094">
        <f t="shared" si="6"/>
        <v>0</v>
      </c>
      <c r="R22" s="1094">
        <f t="shared" ref="R22:S22" si="7">R20/R21</f>
        <v>0</v>
      </c>
      <c r="S22" s="1094">
        <f t="shared" si="7"/>
        <v>0</v>
      </c>
      <c r="T22" s="1094">
        <f t="shared" ref="T22:U22" si="8">T20/T21</f>
        <v>0</v>
      </c>
      <c r="U22" s="1094">
        <f t="shared" si="8"/>
        <v>0</v>
      </c>
      <c r="V22" s="1094">
        <f t="shared" ref="V22:W22" si="9">V20/V21</f>
        <v>0</v>
      </c>
      <c r="W22" s="1094">
        <f t="shared" si="9"/>
        <v>0</v>
      </c>
      <c r="X22" s="1094">
        <f t="shared" ref="X22:Y22" si="10">X20/X21</f>
        <v>0</v>
      </c>
      <c r="Y22" s="1094">
        <f t="shared" si="10"/>
        <v>0</v>
      </c>
      <c r="Z22" s="1094">
        <f t="shared" ref="Z22" si="11">Z20/Z21</f>
        <v>0</v>
      </c>
      <c r="AA22" s="1094"/>
      <c r="AB22" s="1094">
        <f>AB20/AB21</f>
        <v>4.88</v>
      </c>
      <c r="AC22" s="1094">
        <f>AC20/AC21</f>
        <v>4.88</v>
      </c>
      <c r="AD22" s="1094">
        <f>AD20/AD21</f>
        <v>4.5466666666666669</v>
      </c>
      <c r="AE22" s="1094">
        <f t="shared" ref="AE22:AF22" si="12">AE20/AE21</f>
        <v>6.0166666666666666</v>
      </c>
      <c r="AF22" s="1094">
        <f t="shared" si="12"/>
        <v>6.4171428571428573</v>
      </c>
      <c r="AG22" s="1094">
        <f t="shared" ref="AG22:AI22" si="13">AG20/AG21</f>
        <v>6.5342857142857147</v>
      </c>
      <c r="AH22" s="1094">
        <f t="shared" si="13"/>
        <v>6.5342857142857147</v>
      </c>
      <c r="AI22" s="1094">
        <f t="shared" si="13"/>
        <v>0.92057142857142793</v>
      </c>
      <c r="AJ22" s="1036"/>
      <c r="AK22" s="1030"/>
    </row>
    <row r="23" spans="1:41">
      <c r="E23" s="1055"/>
      <c r="F23" s="1055"/>
      <c r="G23" s="1055"/>
      <c r="H23" s="1055"/>
      <c r="I23" s="1055"/>
      <c r="J23" s="1055"/>
      <c r="K23" s="1055"/>
      <c r="L23" s="1055"/>
      <c r="M23" s="1055"/>
      <c r="N23" s="1055"/>
      <c r="O23" s="1055"/>
      <c r="P23" s="1055"/>
      <c r="Q23" s="1055"/>
      <c r="R23" s="1055"/>
      <c r="S23" s="1055"/>
      <c r="T23" s="1055"/>
      <c r="U23" s="1055"/>
      <c r="V23" s="1055"/>
      <c r="W23" s="1055"/>
      <c r="X23" s="1055"/>
      <c r="Y23" s="1055"/>
      <c r="Z23" s="1055"/>
      <c r="AA23" s="1055"/>
      <c r="AB23" s="1055"/>
      <c r="AC23" s="1055"/>
      <c r="AD23" s="1055"/>
      <c r="AE23" s="1055"/>
      <c r="AF23" s="1055"/>
      <c r="AG23" s="1055"/>
      <c r="AH23" s="1055"/>
      <c r="AI23" s="1055"/>
      <c r="AK23" s="1030"/>
    </row>
    <row r="24" spans="1:41">
      <c r="E24" s="1055"/>
      <c r="F24" s="1055"/>
      <c r="G24" s="1055"/>
      <c r="H24" s="1055"/>
      <c r="I24" s="1055"/>
      <c r="J24" s="1055"/>
      <c r="K24" s="1055"/>
      <c r="L24" s="1055"/>
      <c r="M24" s="1055"/>
      <c r="N24" s="1055"/>
      <c r="O24" s="1055"/>
      <c r="P24" s="1055"/>
      <c r="Q24" s="1055"/>
      <c r="R24" s="1055"/>
      <c r="S24" s="1055"/>
      <c r="T24" s="1055"/>
      <c r="U24" s="1055"/>
      <c r="V24" s="1055"/>
      <c r="W24" s="1055"/>
      <c r="X24" s="1055"/>
      <c r="Y24" s="1055"/>
      <c r="Z24" s="1055"/>
      <c r="AA24" s="1055"/>
      <c r="AB24" s="1055"/>
      <c r="AC24" s="1055"/>
      <c r="AD24" s="1055"/>
      <c r="AE24" s="1055"/>
      <c r="AF24" s="1055"/>
      <c r="AG24" s="1055"/>
      <c r="AH24" s="1055"/>
      <c r="AI24" s="1055"/>
      <c r="AK24" s="1030"/>
    </row>
    <row r="25" spans="1:41">
      <c r="E25" s="1055"/>
      <c r="F25" s="1055"/>
      <c r="G25" s="1055"/>
      <c r="H25" s="1055"/>
      <c r="I25" s="1055"/>
      <c r="J25" s="1055"/>
      <c r="K25" s="1055"/>
      <c r="L25" s="1055"/>
      <c r="M25" s="1055"/>
      <c r="N25" s="1055"/>
      <c r="O25" s="1055"/>
      <c r="P25" s="1055"/>
      <c r="Q25" s="1055"/>
      <c r="R25" s="1055"/>
      <c r="S25" s="1055"/>
      <c r="T25" s="1055"/>
      <c r="U25" s="1055"/>
      <c r="V25" s="1055"/>
      <c r="W25" s="1055"/>
      <c r="X25" s="1055"/>
      <c r="Y25" s="1055"/>
      <c r="Z25" s="1055"/>
      <c r="AA25" s="1055"/>
      <c r="AB25" s="1055"/>
      <c r="AC25" s="1055"/>
      <c r="AD25" s="1055"/>
      <c r="AE25" s="1055"/>
      <c r="AF25" s="1055"/>
      <c r="AG25" s="1055"/>
      <c r="AH25" s="1055"/>
      <c r="AI25" s="1055"/>
      <c r="AK25" s="1030"/>
    </row>
    <row r="26" spans="1:41">
      <c r="E26" s="1055"/>
      <c r="F26" s="1055"/>
      <c r="G26" s="1055"/>
      <c r="H26" s="1055"/>
      <c r="I26" s="1055"/>
      <c r="J26" s="1055"/>
      <c r="K26" s="1055"/>
      <c r="L26" s="1055"/>
      <c r="M26" s="1055"/>
      <c r="N26" s="1055"/>
      <c r="O26" s="1055"/>
      <c r="P26" s="1055"/>
      <c r="Q26" s="1055"/>
      <c r="R26" s="1055"/>
      <c r="S26" s="1055"/>
      <c r="T26" s="1055"/>
      <c r="U26" s="1055"/>
      <c r="V26" s="1055"/>
      <c r="W26" s="1055"/>
      <c r="X26" s="1055"/>
      <c r="Y26" s="1055"/>
      <c r="Z26" s="1055"/>
      <c r="AA26" s="1055"/>
      <c r="AB26" s="1055"/>
      <c r="AC26" s="1055"/>
      <c r="AD26" s="1055"/>
      <c r="AE26" s="1055"/>
      <c r="AF26" s="1055"/>
      <c r="AG26" s="1055"/>
      <c r="AH26" s="1055"/>
      <c r="AI26" s="1055"/>
      <c r="AK26" s="1030"/>
    </row>
    <row r="27" spans="1:41">
      <c r="E27" s="1055"/>
      <c r="F27" s="1055"/>
      <c r="G27" s="1055"/>
      <c r="H27" s="1055"/>
      <c r="I27" s="1055"/>
      <c r="J27" s="1055"/>
      <c r="K27" s="1055"/>
      <c r="L27" s="1055"/>
      <c r="M27" s="1055"/>
      <c r="N27" s="1055"/>
      <c r="O27" s="1055"/>
      <c r="P27" s="1055"/>
      <c r="Q27" s="1055"/>
      <c r="R27" s="1055"/>
      <c r="S27" s="1055"/>
      <c r="T27" s="1055"/>
      <c r="U27" s="1055"/>
      <c r="V27" s="1055"/>
      <c r="W27" s="1055"/>
      <c r="X27" s="1055"/>
      <c r="Y27" s="1055"/>
      <c r="Z27" s="1055"/>
      <c r="AA27" s="1055"/>
      <c r="AB27" s="1055"/>
      <c r="AC27" s="1055"/>
      <c r="AD27" s="1055"/>
      <c r="AE27" s="1055"/>
      <c r="AF27" s="1055"/>
      <c r="AG27" s="1055"/>
      <c r="AH27" s="1055"/>
      <c r="AI27" s="1055"/>
      <c r="AK27" s="1030"/>
    </row>
    <row r="28" spans="1:41">
      <c r="E28" s="1055"/>
      <c r="F28" s="1055"/>
      <c r="G28" s="1055"/>
      <c r="H28" s="1055"/>
      <c r="I28" s="1055"/>
      <c r="J28" s="1055"/>
      <c r="K28" s="1055"/>
      <c r="L28" s="1055"/>
      <c r="M28" s="1055"/>
      <c r="N28" s="1055"/>
      <c r="O28" s="1055"/>
      <c r="P28" s="1055"/>
      <c r="Q28" s="1055"/>
      <c r="R28" s="1055"/>
      <c r="S28" s="1055"/>
      <c r="T28" s="1055"/>
      <c r="U28" s="1055"/>
      <c r="V28" s="1055"/>
      <c r="W28" s="1055"/>
      <c r="X28" s="1055"/>
      <c r="Y28" s="1055"/>
      <c r="Z28" s="1055"/>
      <c r="AA28" s="1055"/>
      <c r="AB28" s="1055"/>
      <c r="AC28" s="1055"/>
      <c r="AD28" s="1055"/>
      <c r="AE28" s="1055"/>
      <c r="AF28" s="1055"/>
      <c r="AG28" s="1055"/>
      <c r="AH28" s="1055"/>
      <c r="AI28" s="1055"/>
      <c r="AK28" s="1030"/>
    </row>
    <row r="29" spans="1:41">
      <c r="AK29" s="1030"/>
    </row>
    <row r="30" spans="1:41">
      <c r="AK30" s="1030"/>
    </row>
    <row r="31" spans="1:41">
      <c r="AK31" s="1030"/>
    </row>
    <row r="32" spans="1:41">
      <c r="AK32" s="1030"/>
    </row>
    <row r="33" spans="37:37">
      <c r="AK33" s="1030"/>
    </row>
    <row r="34" spans="37:37">
      <c r="AK34" s="1030"/>
    </row>
    <row r="35" spans="37:37">
      <c r="AK35" s="1030"/>
    </row>
    <row r="36" spans="37:37">
      <c r="AK36" s="1030"/>
    </row>
    <row r="37" spans="37:37">
      <c r="AK37" s="1030"/>
    </row>
    <row r="38" spans="37:37">
      <c r="AK38" s="1030"/>
    </row>
    <row r="39" spans="37:37">
      <c r="AK39" s="1030"/>
    </row>
    <row r="40" spans="37:37">
      <c r="AK40" s="1030"/>
    </row>
    <row r="41" spans="37:37">
      <c r="AK41" s="1030"/>
    </row>
    <row r="42" spans="37:37">
      <c r="AK42" s="1030"/>
    </row>
    <row r="43" spans="37:37">
      <c r="AK43" s="1030"/>
    </row>
    <row r="44" spans="37:37">
      <c r="AK44" s="1030"/>
    </row>
    <row r="45" spans="37:37">
      <c r="AK45" s="1030"/>
    </row>
    <row r="46" spans="37:37">
      <c r="AK46" s="1030"/>
    </row>
    <row r="47" spans="37:37">
      <c r="AK47" s="1030"/>
    </row>
    <row r="48" spans="37:37">
      <c r="AK48" s="1030"/>
    </row>
    <row r="49" spans="37:37">
      <c r="AK49" s="1030"/>
    </row>
    <row r="50" spans="37:37">
      <c r="AK50" s="1030"/>
    </row>
    <row r="51" spans="37:37">
      <c r="AK51" s="1030"/>
    </row>
    <row r="52" spans="37:37">
      <c r="AK52" s="1030"/>
    </row>
    <row r="53" spans="37:37">
      <c r="AK53" s="1030"/>
    </row>
    <row r="54" spans="37:37">
      <c r="AK54" s="1030"/>
    </row>
    <row r="55" spans="37:37">
      <c r="AK55" s="1030"/>
    </row>
    <row r="56" spans="37:37">
      <c r="AK56" s="1030"/>
    </row>
    <row r="57" spans="37:37">
      <c r="AK57" s="1030"/>
    </row>
    <row r="58" spans="37:37">
      <c r="AK58" s="1030"/>
    </row>
    <row r="59" spans="37:37">
      <c r="AK59" s="1030"/>
    </row>
    <row r="60" spans="37:37">
      <c r="AK60" s="1030"/>
    </row>
    <row r="61" spans="37:37">
      <c r="AK61" s="1030"/>
    </row>
    <row r="62" spans="37:37">
      <c r="AK62" s="1030"/>
    </row>
    <row r="63" spans="37:37">
      <c r="AK63" s="1030"/>
    </row>
    <row r="64" spans="37:37">
      <c r="AK64" s="1030"/>
    </row>
    <row r="65" spans="37:37">
      <c r="AK65" s="1030"/>
    </row>
    <row r="66" spans="37:37">
      <c r="AK66" s="1030"/>
    </row>
    <row r="67" spans="37:37">
      <c r="AK67" s="1030"/>
    </row>
    <row r="68" spans="37:37">
      <c r="AK68" s="1030"/>
    </row>
    <row r="69" spans="37:37">
      <c r="AK69" s="1030"/>
    </row>
    <row r="70" spans="37:37">
      <c r="AK70" s="1030"/>
    </row>
    <row r="71" spans="37:37">
      <c r="AK71" s="1030"/>
    </row>
    <row r="72" spans="37:37">
      <c r="AK72" s="1030"/>
    </row>
    <row r="73" spans="37:37">
      <c r="AK73" s="1030"/>
    </row>
    <row r="74" spans="37:37">
      <c r="AK74" s="1030"/>
    </row>
    <row r="75" spans="37:37">
      <c r="AK75" s="1030"/>
    </row>
    <row r="76" spans="37:37">
      <c r="AK76" s="1030"/>
    </row>
    <row r="77" spans="37:37">
      <c r="AK77" s="1030"/>
    </row>
    <row r="78" spans="37:37">
      <c r="AK78" s="1030"/>
    </row>
    <row r="79" spans="37:37">
      <c r="AK79" s="1030"/>
    </row>
    <row r="80" spans="37:37">
      <c r="AK80" s="1030"/>
    </row>
    <row r="81" spans="37:37">
      <c r="AK81" s="1030"/>
    </row>
    <row r="82" spans="37:37">
      <c r="AK82" s="1030"/>
    </row>
    <row r="83" spans="37:37">
      <c r="AK83" s="1030"/>
    </row>
    <row r="84" spans="37:37">
      <c r="AK84" s="1030"/>
    </row>
    <row r="85" spans="37:37">
      <c r="AK85" s="1030"/>
    </row>
    <row r="86" spans="37:37">
      <c r="AK86" s="1030"/>
    </row>
    <row r="87" spans="37:37">
      <c r="AK87" s="1030"/>
    </row>
    <row r="88" spans="37:37">
      <c r="AK88" s="1030"/>
    </row>
    <row r="89" spans="37:37">
      <c r="AK89" s="1030"/>
    </row>
    <row r="90" spans="37:37">
      <c r="AK90" s="1030"/>
    </row>
    <row r="91" spans="37:37">
      <c r="AK91" s="1030"/>
    </row>
    <row r="92" spans="37:37">
      <c r="AK92" s="1030"/>
    </row>
    <row r="93" spans="37:37">
      <c r="AK93" s="1030"/>
    </row>
    <row r="94" spans="37:37">
      <c r="AK94" s="1030"/>
    </row>
    <row r="95" spans="37:37">
      <c r="AK95" s="1030"/>
    </row>
    <row r="96" spans="37:37">
      <c r="AK96" s="1030"/>
    </row>
    <row r="97" spans="37:37">
      <c r="AK97" s="1030"/>
    </row>
    <row r="98" spans="37:37">
      <c r="AK98" s="1030"/>
    </row>
    <row r="99" spans="37:37">
      <c r="AK99" s="1030"/>
    </row>
    <row r="100" spans="37:37">
      <c r="AK100" s="1030"/>
    </row>
    <row r="101" spans="37:37">
      <c r="AK101" s="1030"/>
    </row>
    <row r="102" spans="37:37">
      <c r="AK102" s="1030"/>
    </row>
  </sheetData>
  <mergeCells count="41">
    <mergeCell ref="AG8:AG9"/>
    <mergeCell ref="AH8:AH9"/>
    <mergeCell ref="AI8:AI9"/>
    <mergeCell ref="P8:P9"/>
    <mergeCell ref="N8:N9"/>
    <mergeCell ref="O8:O9"/>
    <mergeCell ref="Z8:Z9"/>
    <mergeCell ref="X8:X9"/>
    <mergeCell ref="Y8:Y9"/>
    <mergeCell ref="T8:T9"/>
    <mergeCell ref="AE8:AE9"/>
    <mergeCell ref="U8:U9"/>
    <mergeCell ref="R8:R9"/>
    <mergeCell ref="S8:S9"/>
    <mergeCell ref="V8:V9"/>
    <mergeCell ref="AD8:AD9"/>
    <mergeCell ref="AC8:AC9"/>
    <mergeCell ref="AB8:AB9"/>
    <mergeCell ref="W8:W9"/>
    <mergeCell ref="AF8:AF9"/>
    <mergeCell ref="A20:D20"/>
    <mergeCell ref="A8:A9"/>
    <mergeCell ref="B8:B9"/>
    <mergeCell ref="C8:E8"/>
    <mergeCell ref="F8:F9"/>
    <mergeCell ref="A1:A2"/>
    <mergeCell ref="B1:B2"/>
    <mergeCell ref="C1:C2"/>
    <mergeCell ref="A7:AN7"/>
    <mergeCell ref="AJ8:AJ9"/>
    <mergeCell ref="AK8:AK9"/>
    <mergeCell ref="AL8:AN8"/>
    <mergeCell ref="G8:G9"/>
    <mergeCell ref="H8:H9"/>
    <mergeCell ref="I8:I9"/>
    <mergeCell ref="J8:J9"/>
    <mergeCell ref="K8:K9"/>
    <mergeCell ref="L8:L9"/>
    <mergeCell ref="M8:M9"/>
    <mergeCell ref="Q8:Q9"/>
    <mergeCell ref="AA8:AA9"/>
  </mergeCells>
  <phoneticPr fontId="18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71" workbookViewId="0">
      <selection activeCell="J196" sqref="J196"/>
    </sheetView>
  </sheetViews>
  <sheetFormatPr defaultColWidth="7.88671875" defaultRowHeight="12.9" customHeight="1"/>
  <cols>
    <col min="1" max="1" width="5.109375" style="333" customWidth="1"/>
    <col min="2" max="2" width="8.109375" style="333" customWidth="1"/>
    <col min="3" max="3" width="5.33203125" style="333" hidden="1" customWidth="1"/>
    <col min="4" max="4" width="8.44140625" style="333" customWidth="1"/>
    <col min="5" max="5" width="6.88671875" style="333" customWidth="1"/>
    <col min="6" max="6" width="10" style="333" hidden="1" customWidth="1"/>
    <col min="7" max="7" width="10.109375" style="334" customWidth="1"/>
    <col min="8" max="8" width="11" style="335" customWidth="1"/>
    <col min="9" max="9" width="15.44140625" style="333" customWidth="1"/>
    <col min="10" max="10" width="29.109375" style="333" customWidth="1"/>
    <col min="11" max="11" width="7.88671875" style="333" hidden="1" customWidth="1"/>
    <col min="12" max="12" width="18" style="333" hidden="1" customWidth="1"/>
    <col min="13" max="13" width="27.44140625" style="333" hidden="1" customWidth="1"/>
    <col min="14" max="183" width="7.88671875" style="333"/>
    <col min="184" max="185" width="5.109375" style="333" customWidth="1"/>
    <col min="186" max="186" width="5.33203125" style="333" customWidth="1"/>
    <col min="187" max="187" width="6.5546875" style="333" customWidth="1"/>
    <col min="188" max="188" width="8.6640625" style="333" customWidth="1"/>
    <col min="189" max="189" width="12.33203125" style="333" customWidth="1"/>
    <col min="190" max="190" width="10.5546875" style="333" customWidth="1"/>
    <col min="191" max="191" width="9.88671875" style="333" customWidth="1"/>
    <col min="192" max="192" width="9.5546875" style="333" customWidth="1"/>
    <col min="193" max="198" width="8.109375" style="333" customWidth="1"/>
    <col min="199" max="199" width="9.33203125" style="333" customWidth="1"/>
    <col min="200" max="200" width="8" style="333" customWidth="1"/>
    <col min="201" max="201" width="8.109375" style="333" customWidth="1"/>
    <col min="202" max="202" width="7.44140625" style="333" customWidth="1"/>
    <col min="203" max="203" width="7.6640625" style="333" customWidth="1"/>
    <col min="204" max="211" width="7.88671875" style="333" hidden="1" customWidth="1"/>
    <col min="212" max="212" width="9.109375" style="333" customWidth="1"/>
    <col min="213" max="213" width="8.6640625" style="333" customWidth="1"/>
    <col min="214" max="214" width="10.6640625" style="333" customWidth="1"/>
    <col min="215" max="215" width="25.44140625" style="333" customWidth="1"/>
    <col min="216" max="216" width="14.33203125" style="333" customWidth="1"/>
    <col min="217" max="217" width="4.5546875" style="333" customWidth="1"/>
    <col min="218" max="218" width="9.88671875" style="333" customWidth="1"/>
    <col min="219" max="219" width="9.5546875" style="333" customWidth="1"/>
    <col min="220" max="439" width="7.88671875" style="333"/>
    <col min="440" max="441" width="5.109375" style="333" customWidth="1"/>
    <col min="442" max="442" width="5.33203125" style="333" customWidth="1"/>
    <col min="443" max="443" width="6.5546875" style="333" customWidth="1"/>
    <col min="444" max="444" width="8.6640625" style="333" customWidth="1"/>
    <col min="445" max="445" width="12.33203125" style="333" customWidth="1"/>
    <col min="446" max="446" width="10.5546875" style="333" customWidth="1"/>
    <col min="447" max="447" width="9.88671875" style="333" customWidth="1"/>
    <col min="448" max="448" width="9.5546875" style="333" customWidth="1"/>
    <col min="449" max="454" width="8.109375" style="333" customWidth="1"/>
    <col min="455" max="455" width="9.33203125" style="333" customWidth="1"/>
    <col min="456" max="456" width="8" style="333" customWidth="1"/>
    <col min="457" max="457" width="8.109375" style="333" customWidth="1"/>
    <col min="458" max="458" width="7.44140625" style="333" customWidth="1"/>
    <col min="459" max="459" width="7.6640625" style="333" customWidth="1"/>
    <col min="460" max="467" width="7.88671875" style="333" hidden="1" customWidth="1"/>
    <col min="468" max="468" width="9.109375" style="333" customWidth="1"/>
    <col min="469" max="469" width="8.6640625" style="333" customWidth="1"/>
    <col min="470" max="470" width="10.6640625" style="333" customWidth="1"/>
    <col min="471" max="471" width="25.44140625" style="333" customWidth="1"/>
    <col min="472" max="472" width="14.33203125" style="333" customWidth="1"/>
    <col min="473" max="473" width="4.5546875" style="333" customWidth="1"/>
    <col min="474" max="474" width="9.88671875" style="333" customWidth="1"/>
    <col min="475" max="475" width="9.5546875" style="333" customWidth="1"/>
    <col min="476" max="695" width="7.88671875" style="333"/>
    <col min="696" max="697" width="5.109375" style="333" customWidth="1"/>
    <col min="698" max="698" width="5.33203125" style="333" customWidth="1"/>
    <col min="699" max="699" width="6.5546875" style="333" customWidth="1"/>
    <col min="700" max="700" width="8.6640625" style="333" customWidth="1"/>
    <col min="701" max="701" width="12.33203125" style="333" customWidth="1"/>
    <col min="702" max="702" width="10.5546875" style="333" customWidth="1"/>
    <col min="703" max="703" width="9.88671875" style="333" customWidth="1"/>
    <col min="704" max="704" width="9.5546875" style="333" customWidth="1"/>
    <col min="705" max="710" width="8.109375" style="333" customWidth="1"/>
    <col min="711" max="711" width="9.33203125" style="333" customWidth="1"/>
    <col min="712" max="712" width="8" style="333" customWidth="1"/>
    <col min="713" max="713" width="8.109375" style="333" customWidth="1"/>
    <col min="714" max="714" width="7.44140625" style="333" customWidth="1"/>
    <col min="715" max="715" width="7.6640625" style="333" customWidth="1"/>
    <col min="716" max="723" width="7.88671875" style="333" hidden="1" customWidth="1"/>
    <col min="724" max="724" width="9.109375" style="333" customWidth="1"/>
    <col min="725" max="725" width="8.6640625" style="333" customWidth="1"/>
    <col min="726" max="726" width="10.6640625" style="333" customWidth="1"/>
    <col min="727" max="727" width="25.44140625" style="333" customWidth="1"/>
    <col min="728" max="728" width="14.33203125" style="333" customWidth="1"/>
    <col min="729" max="729" width="4.5546875" style="333" customWidth="1"/>
    <col min="730" max="730" width="9.88671875" style="333" customWidth="1"/>
    <col min="731" max="731" width="9.5546875" style="333" customWidth="1"/>
    <col min="732" max="951" width="7.88671875" style="333"/>
    <col min="952" max="953" width="5.109375" style="333" customWidth="1"/>
    <col min="954" max="954" width="5.33203125" style="333" customWidth="1"/>
    <col min="955" max="955" width="6.5546875" style="333" customWidth="1"/>
    <col min="956" max="956" width="8.6640625" style="333" customWidth="1"/>
    <col min="957" max="957" width="12.33203125" style="333" customWidth="1"/>
    <col min="958" max="958" width="10.5546875" style="333" customWidth="1"/>
    <col min="959" max="959" width="9.88671875" style="333" customWidth="1"/>
    <col min="960" max="960" width="9.5546875" style="333" customWidth="1"/>
    <col min="961" max="966" width="8.109375" style="333" customWidth="1"/>
    <col min="967" max="967" width="9.33203125" style="333" customWidth="1"/>
    <col min="968" max="968" width="8" style="333" customWidth="1"/>
    <col min="969" max="969" width="8.109375" style="333" customWidth="1"/>
    <col min="970" max="970" width="7.44140625" style="333" customWidth="1"/>
    <col min="971" max="971" width="7.6640625" style="333" customWidth="1"/>
    <col min="972" max="979" width="7.88671875" style="333" hidden="1" customWidth="1"/>
    <col min="980" max="980" width="9.109375" style="333" customWidth="1"/>
    <col min="981" max="981" width="8.6640625" style="333" customWidth="1"/>
    <col min="982" max="982" width="10.6640625" style="333" customWidth="1"/>
    <col min="983" max="983" width="25.44140625" style="333" customWidth="1"/>
    <col min="984" max="984" width="14.33203125" style="333" customWidth="1"/>
    <col min="985" max="985" width="4.5546875" style="333" customWidth="1"/>
    <col min="986" max="986" width="9.88671875" style="333" customWidth="1"/>
    <col min="987" max="987" width="9.5546875" style="333" customWidth="1"/>
    <col min="988" max="1207" width="7.88671875" style="333"/>
    <col min="1208" max="1209" width="5.109375" style="333" customWidth="1"/>
    <col min="1210" max="1210" width="5.33203125" style="333" customWidth="1"/>
    <col min="1211" max="1211" width="6.5546875" style="333" customWidth="1"/>
    <col min="1212" max="1212" width="8.6640625" style="333" customWidth="1"/>
    <col min="1213" max="1213" width="12.33203125" style="333" customWidth="1"/>
    <col min="1214" max="1214" width="10.5546875" style="333" customWidth="1"/>
    <col min="1215" max="1215" width="9.88671875" style="333" customWidth="1"/>
    <col min="1216" max="1216" width="9.5546875" style="333" customWidth="1"/>
    <col min="1217" max="1222" width="8.109375" style="333" customWidth="1"/>
    <col min="1223" max="1223" width="9.33203125" style="333" customWidth="1"/>
    <col min="1224" max="1224" width="8" style="333" customWidth="1"/>
    <col min="1225" max="1225" width="8.109375" style="333" customWidth="1"/>
    <col min="1226" max="1226" width="7.44140625" style="333" customWidth="1"/>
    <col min="1227" max="1227" width="7.6640625" style="333" customWidth="1"/>
    <col min="1228" max="1235" width="7.88671875" style="333" hidden="1" customWidth="1"/>
    <col min="1236" max="1236" width="9.109375" style="333" customWidth="1"/>
    <col min="1237" max="1237" width="8.6640625" style="333" customWidth="1"/>
    <col min="1238" max="1238" width="10.6640625" style="333" customWidth="1"/>
    <col min="1239" max="1239" width="25.44140625" style="333" customWidth="1"/>
    <col min="1240" max="1240" width="14.33203125" style="333" customWidth="1"/>
    <col min="1241" max="1241" width="4.5546875" style="333" customWidth="1"/>
    <col min="1242" max="1242" width="9.88671875" style="333" customWidth="1"/>
    <col min="1243" max="1243" width="9.5546875" style="333" customWidth="1"/>
    <col min="1244" max="1463" width="7.88671875" style="333"/>
    <col min="1464" max="1465" width="5.109375" style="333" customWidth="1"/>
    <col min="1466" max="1466" width="5.33203125" style="333" customWidth="1"/>
    <col min="1467" max="1467" width="6.5546875" style="333" customWidth="1"/>
    <col min="1468" max="1468" width="8.6640625" style="333" customWidth="1"/>
    <col min="1469" max="1469" width="12.33203125" style="333" customWidth="1"/>
    <col min="1470" max="1470" width="10.5546875" style="333" customWidth="1"/>
    <col min="1471" max="1471" width="9.88671875" style="333" customWidth="1"/>
    <col min="1472" max="1472" width="9.5546875" style="333" customWidth="1"/>
    <col min="1473" max="1478" width="8.109375" style="333" customWidth="1"/>
    <col min="1479" max="1479" width="9.33203125" style="333" customWidth="1"/>
    <col min="1480" max="1480" width="8" style="333" customWidth="1"/>
    <col min="1481" max="1481" width="8.109375" style="333" customWidth="1"/>
    <col min="1482" max="1482" width="7.44140625" style="333" customWidth="1"/>
    <col min="1483" max="1483" width="7.6640625" style="333" customWidth="1"/>
    <col min="1484" max="1491" width="7.88671875" style="333" hidden="1" customWidth="1"/>
    <col min="1492" max="1492" width="9.109375" style="333" customWidth="1"/>
    <col min="1493" max="1493" width="8.6640625" style="333" customWidth="1"/>
    <col min="1494" max="1494" width="10.6640625" style="333" customWidth="1"/>
    <col min="1495" max="1495" width="25.44140625" style="333" customWidth="1"/>
    <col min="1496" max="1496" width="14.33203125" style="333" customWidth="1"/>
    <col min="1497" max="1497" width="4.5546875" style="333" customWidth="1"/>
    <col min="1498" max="1498" width="9.88671875" style="333" customWidth="1"/>
    <col min="1499" max="1499" width="9.5546875" style="333" customWidth="1"/>
    <col min="1500" max="1719" width="7.88671875" style="333"/>
    <col min="1720" max="1721" width="5.109375" style="333" customWidth="1"/>
    <col min="1722" max="1722" width="5.33203125" style="333" customWidth="1"/>
    <col min="1723" max="1723" width="6.5546875" style="333" customWidth="1"/>
    <col min="1724" max="1724" width="8.6640625" style="333" customWidth="1"/>
    <col min="1725" max="1725" width="12.33203125" style="333" customWidth="1"/>
    <col min="1726" max="1726" width="10.5546875" style="333" customWidth="1"/>
    <col min="1727" max="1727" width="9.88671875" style="333" customWidth="1"/>
    <col min="1728" max="1728" width="9.5546875" style="333" customWidth="1"/>
    <col min="1729" max="1734" width="8.109375" style="333" customWidth="1"/>
    <col min="1735" max="1735" width="9.33203125" style="333" customWidth="1"/>
    <col min="1736" max="1736" width="8" style="333" customWidth="1"/>
    <col min="1737" max="1737" width="8.109375" style="333" customWidth="1"/>
    <col min="1738" max="1738" width="7.44140625" style="333" customWidth="1"/>
    <col min="1739" max="1739" width="7.6640625" style="333" customWidth="1"/>
    <col min="1740" max="1747" width="7.88671875" style="333" hidden="1" customWidth="1"/>
    <col min="1748" max="1748" width="9.109375" style="333" customWidth="1"/>
    <col min="1749" max="1749" width="8.6640625" style="333" customWidth="1"/>
    <col min="1750" max="1750" width="10.6640625" style="333" customWidth="1"/>
    <col min="1751" max="1751" width="25.44140625" style="333" customWidth="1"/>
    <col min="1752" max="1752" width="14.33203125" style="333" customWidth="1"/>
    <col min="1753" max="1753" width="4.5546875" style="333" customWidth="1"/>
    <col min="1754" max="1754" width="9.88671875" style="333" customWidth="1"/>
    <col min="1755" max="1755" width="9.5546875" style="333" customWidth="1"/>
    <col min="1756" max="1975" width="7.88671875" style="333"/>
    <col min="1976" max="1977" width="5.109375" style="333" customWidth="1"/>
    <col min="1978" max="1978" width="5.33203125" style="333" customWidth="1"/>
    <col min="1979" max="1979" width="6.5546875" style="333" customWidth="1"/>
    <col min="1980" max="1980" width="8.6640625" style="333" customWidth="1"/>
    <col min="1981" max="1981" width="12.33203125" style="333" customWidth="1"/>
    <col min="1982" max="1982" width="10.5546875" style="333" customWidth="1"/>
    <col min="1983" max="1983" width="9.88671875" style="333" customWidth="1"/>
    <col min="1984" max="1984" width="9.5546875" style="333" customWidth="1"/>
    <col min="1985" max="1990" width="8.109375" style="333" customWidth="1"/>
    <col min="1991" max="1991" width="9.33203125" style="333" customWidth="1"/>
    <col min="1992" max="1992" width="8" style="333" customWidth="1"/>
    <col min="1993" max="1993" width="8.109375" style="333" customWidth="1"/>
    <col min="1994" max="1994" width="7.44140625" style="333" customWidth="1"/>
    <col min="1995" max="1995" width="7.6640625" style="333" customWidth="1"/>
    <col min="1996" max="2003" width="7.88671875" style="333" hidden="1" customWidth="1"/>
    <col min="2004" max="2004" width="9.109375" style="333" customWidth="1"/>
    <col min="2005" max="2005" width="8.6640625" style="333" customWidth="1"/>
    <col min="2006" max="2006" width="10.6640625" style="333" customWidth="1"/>
    <col min="2007" max="2007" width="25.44140625" style="333" customWidth="1"/>
    <col min="2008" max="2008" width="14.33203125" style="333" customWidth="1"/>
    <col min="2009" max="2009" width="4.5546875" style="333" customWidth="1"/>
    <col min="2010" max="2010" width="9.88671875" style="333" customWidth="1"/>
    <col min="2011" max="2011" width="9.5546875" style="333" customWidth="1"/>
    <col min="2012" max="2231" width="7.88671875" style="333"/>
    <col min="2232" max="2233" width="5.109375" style="333" customWidth="1"/>
    <col min="2234" max="2234" width="5.33203125" style="333" customWidth="1"/>
    <col min="2235" max="2235" width="6.5546875" style="333" customWidth="1"/>
    <col min="2236" max="2236" width="8.6640625" style="333" customWidth="1"/>
    <col min="2237" max="2237" width="12.33203125" style="333" customWidth="1"/>
    <col min="2238" max="2238" width="10.5546875" style="333" customWidth="1"/>
    <col min="2239" max="2239" width="9.88671875" style="333" customWidth="1"/>
    <col min="2240" max="2240" width="9.5546875" style="333" customWidth="1"/>
    <col min="2241" max="2246" width="8.109375" style="333" customWidth="1"/>
    <col min="2247" max="2247" width="9.33203125" style="333" customWidth="1"/>
    <col min="2248" max="2248" width="8" style="333" customWidth="1"/>
    <col min="2249" max="2249" width="8.109375" style="333" customWidth="1"/>
    <col min="2250" max="2250" width="7.44140625" style="333" customWidth="1"/>
    <col min="2251" max="2251" width="7.6640625" style="333" customWidth="1"/>
    <col min="2252" max="2259" width="7.88671875" style="333" hidden="1" customWidth="1"/>
    <col min="2260" max="2260" width="9.109375" style="333" customWidth="1"/>
    <col min="2261" max="2261" width="8.6640625" style="333" customWidth="1"/>
    <col min="2262" max="2262" width="10.6640625" style="333" customWidth="1"/>
    <col min="2263" max="2263" width="25.44140625" style="333" customWidth="1"/>
    <col min="2264" max="2264" width="14.33203125" style="333" customWidth="1"/>
    <col min="2265" max="2265" width="4.5546875" style="333" customWidth="1"/>
    <col min="2266" max="2266" width="9.88671875" style="333" customWidth="1"/>
    <col min="2267" max="2267" width="9.5546875" style="333" customWidth="1"/>
    <col min="2268" max="2487" width="7.88671875" style="333"/>
    <col min="2488" max="2489" width="5.109375" style="333" customWidth="1"/>
    <col min="2490" max="2490" width="5.33203125" style="333" customWidth="1"/>
    <col min="2491" max="2491" width="6.5546875" style="333" customWidth="1"/>
    <col min="2492" max="2492" width="8.6640625" style="333" customWidth="1"/>
    <col min="2493" max="2493" width="12.33203125" style="333" customWidth="1"/>
    <col min="2494" max="2494" width="10.5546875" style="333" customWidth="1"/>
    <col min="2495" max="2495" width="9.88671875" style="333" customWidth="1"/>
    <col min="2496" max="2496" width="9.5546875" style="333" customWidth="1"/>
    <col min="2497" max="2502" width="8.109375" style="333" customWidth="1"/>
    <col min="2503" max="2503" width="9.33203125" style="333" customWidth="1"/>
    <col min="2504" max="2504" width="8" style="333" customWidth="1"/>
    <col min="2505" max="2505" width="8.109375" style="333" customWidth="1"/>
    <col min="2506" max="2506" width="7.44140625" style="333" customWidth="1"/>
    <col min="2507" max="2507" width="7.6640625" style="333" customWidth="1"/>
    <col min="2508" max="2515" width="7.88671875" style="333" hidden="1" customWidth="1"/>
    <col min="2516" max="2516" width="9.109375" style="333" customWidth="1"/>
    <col min="2517" max="2517" width="8.6640625" style="333" customWidth="1"/>
    <col min="2518" max="2518" width="10.6640625" style="333" customWidth="1"/>
    <col min="2519" max="2519" width="25.44140625" style="333" customWidth="1"/>
    <col min="2520" max="2520" width="14.33203125" style="333" customWidth="1"/>
    <col min="2521" max="2521" width="4.5546875" style="333" customWidth="1"/>
    <col min="2522" max="2522" width="9.88671875" style="333" customWidth="1"/>
    <col min="2523" max="2523" width="9.5546875" style="333" customWidth="1"/>
    <col min="2524" max="2743" width="7.88671875" style="333"/>
    <col min="2744" max="2745" width="5.109375" style="333" customWidth="1"/>
    <col min="2746" max="2746" width="5.33203125" style="333" customWidth="1"/>
    <col min="2747" max="2747" width="6.5546875" style="333" customWidth="1"/>
    <col min="2748" max="2748" width="8.6640625" style="333" customWidth="1"/>
    <col min="2749" max="2749" width="12.33203125" style="333" customWidth="1"/>
    <col min="2750" max="2750" width="10.5546875" style="333" customWidth="1"/>
    <col min="2751" max="2751" width="9.88671875" style="333" customWidth="1"/>
    <col min="2752" max="2752" width="9.5546875" style="333" customWidth="1"/>
    <col min="2753" max="2758" width="8.109375" style="333" customWidth="1"/>
    <col min="2759" max="2759" width="9.33203125" style="333" customWidth="1"/>
    <col min="2760" max="2760" width="8" style="333" customWidth="1"/>
    <col min="2761" max="2761" width="8.109375" style="333" customWidth="1"/>
    <col min="2762" max="2762" width="7.44140625" style="333" customWidth="1"/>
    <col min="2763" max="2763" width="7.6640625" style="333" customWidth="1"/>
    <col min="2764" max="2771" width="7.88671875" style="333" hidden="1" customWidth="1"/>
    <col min="2772" max="2772" width="9.109375" style="333" customWidth="1"/>
    <col min="2773" max="2773" width="8.6640625" style="333" customWidth="1"/>
    <col min="2774" max="2774" width="10.6640625" style="333" customWidth="1"/>
    <col min="2775" max="2775" width="25.44140625" style="333" customWidth="1"/>
    <col min="2776" max="2776" width="14.33203125" style="333" customWidth="1"/>
    <col min="2777" max="2777" width="4.5546875" style="333" customWidth="1"/>
    <col min="2778" max="2778" width="9.88671875" style="333" customWidth="1"/>
    <col min="2779" max="2779" width="9.5546875" style="333" customWidth="1"/>
    <col min="2780" max="2999" width="7.88671875" style="333"/>
    <col min="3000" max="3001" width="5.109375" style="333" customWidth="1"/>
    <col min="3002" max="3002" width="5.33203125" style="333" customWidth="1"/>
    <col min="3003" max="3003" width="6.5546875" style="333" customWidth="1"/>
    <col min="3004" max="3004" width="8.6640625" style="333" customWidth="1"/>
    <col min="3005" max="3005" width="12.33203125" style="333" customWidth="1"/>
    <col min="3006" max="3006" width="10.5546875" style="333" customWidth="1"/>
    <col min="3007" max="3007" width="9.88671875" style="333" customWidth="1"/>
    <col min="3008" max="3008" width="9.5546875" style="333" customWidth="1"/>
    <col min="3009" max="3014" width="8.109375" style="333" customWidth="1"/>
    <col min="3015" max="3015" width="9.33203125" style="333" customWidth="1"/>
    <col min="3016" max="3016" width="8" style="333" customWidth="1"/>
    <col min="3017" max="3017" width="8.109375" style="333" customWidth="1"/>
    <col min="3018" max="3018" width="7.44140625" style="333" customWidth="1"/>
    <col min="3019" max="3019" width="7.6640625" style="333" customWidth="1"/>
    <col min="3020" max="3027" width="7.88671875" style="333" hidden="1" customWidth="1"/>
    <col min="3028" max="3028" width="9.109375" style="333" customWidth="1"/>
    <col min="3029" max="3029" width="8.6640625" style="333" customWidth="1"/>
    <col min="3030" max="3030" width="10.6640625" style="333" customWidth="1"/>
    <col min="3031" max="3031" width="25.44140625" style="333" customWidth="1"/>
    <col min="3032" max="3032" width="14.33203125" style="333" customWidth="1"/>
    <col min="3033" max="3033" width="4.5546875" style="333" customWidth="1"/>
    <col min="3034" max="3034" width="9.88671875" style="333" customWidth="1"/>
    <col min="3035" max="3035" width="9.5546875" style="333" customWidth="1"/>
    <col min="3036" max="3255" width="7.88671875" style="333"/>
    <col min="3256" max="3257" width="5.109375" style="333" customWidth="1"/>
    <col min="3258" max="3258" width="5.33203125" style="333" customWidth="1"/>
    <col min="3259" max="3259" width="6.5546875" style="333" customWidth="1"/>
    <col min="3260" max="3260" width="8.6640625" style="333" customWidth="1"/>
    <col min="3261" max="3261" width="12.33203125" style="333" customWidth="1"/>
    <col min="3262" max="3262" width="10.5546875" style="333" customWidth="1"/>
    <col min="3263" max="3263" width="9.88671875" style="333" customWidth="1"/>
    <col min="3264" max="3264" width="9.5546875" style="333" customWidth="1"/>
    <col min="3265" max="3270" width="8.109375" style="333" customWidth="1"/>
    <col min="3271" max="3271" width="9.33203125" style="333" customWidth="1"/>
    <col min="3272" max="3272" width="8" style="333" customWidth="1"/>
    <col min="3273" max="3273" width="8.109375" style="333" customWidth="1"/>
    <col min="3274" max="3274" width="7.44140625" style="333" customWidth="1"/>
    <col min="3275" max="3275" width="7.6640625" style="333" customWidth="1"/>
    <col min="3276" max="3283" width="7.88671875" style="333" hidden="1" customWidth="1"/>
    <col min="3284" max="3284" width="9.109375" style="333" customWidth="1"/>
    <col min="3285" max="3285" width="8.6640625" style="333" customWidth="1"/>
    <col min="3286" max="3286" width="10.6640625" style="333" customWidth="1"/>
    <col min="3287" max="3287" width="25.44140625" style="333" customWidth="1"/>
    <col min="3288" max="3288" width="14.33203125" style="333" customWidth="1"/>
    <col min="3289" max="3289" width="4.5546875" style="333" customWidth="1"/>
    <col min="3290" max="3290" width="9.88671875" style="333" customWidth="1"/>
    <col min="3291" max="3291" width="9.5546875" style="333" customWidth="1"/>
    <col min="3292" max="3511" width="7.88671875" style="333"/>
    <col min="3512" max="3513" width="5.109375" style="333" customWidth="1"/>
    <col min="3514" max="3514" width="5.33203125" style="333" customWidth="1"/>
    <col min="3515" max="3515" width="6.5546875" style="333" customWidth="1"/>
    <col min="3516" max="3516" width="8.6640625" style="333" customWidth="1"/>
    <col min="3517" max="3517" width="12.33203125" style="333" customWidth="1"/>
    <col min="3518" max="3518" width="10.5546875" style="333" customWidth="1"/>
    <col min="3519" max="3519" width="9.88671875" style="333" customWidth="1"/>
    <col min="3520" max="3520" width="9.5546875" style="333" customWidth="1"/>
    <col min="3521" max="3526" width="8.109375" style="333" customWidth="1"/>
    <col min="3527" max="3527" width="9.33203125" style="333" customWidth="1"/>
    <col min="3528" max="3528" width="8" style="333" customWidth="1"/>
    <col min="3529" max="3529" width="8.109375" style="333" customWidth="1"/>
    <col min="3530" max="3530" width="7.44140625" style="333" customWidth="1"/>
    <col min="3531" max="3531" width="7.6640625" style="333" customWidth="1"/>
    <col min="3532" max="3539" width="7.88671875" style="333" hidden="1" customWidth="1"/>
    <col min="3540" max="3540" width="9.109375" style="333" customWidth="1"/>
    <col min="3541" max="3541" width="8.6640625" style="333" customWidth="1"/>
    <col min="3542" max="3542" width="10.6640625" style="333" customWidth="1"/>
    <col min="3543" max="3543" width="25.44140625" style="333" customWidth="1"/>
    <col min="3544" max="3544" width="14.33203125" style="333" customWidth="1"/>
    <col min="3545" max="3545" width="4.5546875" style="333" customWidth="1"/>
    <col min="3546" max="3546" width="9.88671875" style="333" customWidth="1"/>
    <col min="3547" max="3547" width="9.5546875" style="333" customWidth="1"/>
    <col min="3548" max="3767" width="7.88671875" style="333"/>
    <col min="3768" max="3769" width="5.109375" style="333" customWidth="1"/>
    <col min="3770" max="3770" width="5.33203125" style="333" customWidth="1"/>
    <col min="3771" max="3771" width="6.5546875" style="333" customWidth="1"/>
    <col min="3772" max="3772" width="8.6640625" style="333" customWidth="1"/>
    <col min="3773" max="3773" width="12.33203125" style="333" customWidth="1"/>
    <col min="3774" max="3774" width="10.5546875" style="333" customWidth="1"/>
    <col min="3775" max="3775" width="9.88671875" style="333" customWidth="1"/>
    <col min="3776" max="3776" width="9.5546875" style="333" customWidth="1"/>
    <col min="3777" max="3782" width="8.109375" style="333" customWidth="1"/>
    <col min="3783" max="3783" width="9.33203125" style="333" customWidth="1"/>
    <col min="3784" max="3784" width="8" style="333" customWidth="1"/>
    <col min="3785" max="3785" width="8.109375" style="333" customWidth="1"/>
    <col min="3786" max="3786" width="7.44140625" style="333" customWidth="1"/>
    <col min="3787" max="3787" width="7.6640625" style="333" customWidth="1"/>
    <col min="3788" max="3795" width="7.88671875" style="333" hidden="1" customWidth="1"/>
    <col min="3796" max="3796" width="9.109375" style="333" customWidth="1"/>
    <col min="3797" max="3797" width="8.6640625" style="333" customWidth="1"/>
    <col min="3798" max="3798" width="10.6640625" style="333" customWidth="1"/>
    <col min="3799" max="3799" width="25.44140625" style="333" customWidth="1"/>
    <col min="3800" max="3800" width="14.33203125" style="333" customWidth="1"/>
    <col min="3801" max="3801" width="4.5546875" style="333" customWidth="1"/>
    <col min="3802" max="3802" width="9.88671875" style="333" customWidth="1"/>
    <col min="3803" max="3803" width="9.5546875" style="333" customWidth="1"/>
    <col min="3804" max="4023" width="7.88671875" style="333"/>
    <col min="4024" max="4025" width="5.109375" style="333" customWidth="1"/>
    <col min="4026" max="4026" width="5.33203125" style="333" customWidth="1"/>
    <col min="4027" max="4027" width="6.5546875" style="333" customWidth="1"/>
    <col min="4028" max="4028" width="8.6640625" style="333" customWidth="1"/>
    <col min="4029" max="4029" width="12.33203125" style="333" customWidth="1"/>
    <col min="4030" max="4030" width="10.5546875" style="333" customWidth="1"/>
    <col min="4031" max="4031" width="9.88671875" style="333" customWidth="1"/>
    <col min="4032" max="4032" width="9.5546875" style="333" customWidth="1"/>
    <col min="4033" max="4038" width="8.109375" style="333" customWidth="1"/>
    <col min="4039" max="4039" width="9.33203125" style="333" customWidth="1"/>
    <col min="4040" max="4040" width="8" style="333" customWidth="1"/>
    <col min="4041" max="4041" width="8.109375" style="333" customWidth="1"/>
    <col min="4042" max="4042" width="7.44140625" style="333" customWidth="1"/>
    <col min="4043" max="4043" width="7.6640625" style="333" customWidth="1"/>
    <col min="4044" max="4051" width="7.88671875" style="333" hidden="1" customWidth="1"/>
    <col min="4052" max="4052" width="9.109375" style="333" customWidth="1"/>
    <col min="4053" max="4053" width="8.6640625" style="333" customWidth="1"/>
    <col min="4054" max="4054" width="10.6640625" style="333" customWidth="1"/>
    <col min="4055" max="4055" width="25.44140625" style="333" customWidth="1"/>
    <col min="4056" max="4056" width="14.33203125" style="333" customWidth="1"/>
    <col min="4057" max="4057" width="4.5546875" style="333" customWidth="1"/>
    <col min="4058" max="4058" width="9.88671875" style="333" customWidth="1"/>
    <col min="4059" max="4059" width="9.5546875" style="333" customWidth="1"/>
    <col min="4060" max="4279" width="7.88671875" style="333"/>
    <col min="4280" max="4281" width="5.109375" style="333" customWidth="1"/>
    <col min="4282" max="4282" width="5.33203125" style="333" customWidth="1"/>
    <col min="4283" max="4283" width="6.5546875" style="333" customWidth="1"/>
    <col min="4284" max="4284" width="8.6640625" style="333" customWidth="1"/>
    <col min="4285" max="4285" width="12.33203125" style="333" customWidth="1"/>
    <col min="4286" max="4286" width="10.5546875" style="333" customWidth="1"/>
    <col min="4287" max="4287" width="9.88671875" style="333" customWidth="1"/>
    <col min="4288" max="4288" width="9.5546875" style="333" customWidth="1"/>
    <col min="4289" max="4294" width="8.109375" style="333" customWidth="1"/>
    <col min="4295" max="4295" width="9.33203125" style="333" customWidth="1"/>
    <col min="4296" max="4296" width="8" style="333" customWidth="1"/>
    <col min="4297" max="4297" width="8.109375" style="333" customWidth="1"/>
    <col min="4298" max="4298" width="7.44140625" style="333" customWidth="1"/>
    <col min="4299" max="4299" width="7.6640625" style="333" customWidth="1"/>
    <col min="4300" max="4307" width="7.88671875" style="333" hidden="1" customWidth="1"/>
    <col min="4308" max="4308" width="9.109375" style="333" customWidth="1"/>
    <col min="4309" max="4309" width="8.6640625" style="333" customWidth="1"/>
    <col min="4310" max="4310" width="10.6640625" style="333" customWidth="1"/>
    <col min="4311" max="4311" width="25.44140625" style="333" customWidth="1"/>
    <col min="4312" max="4312" width="14.33203125" style="333" customWidth="1"/>
    <col min="4313" max="4313" width="4.5546875" style="333" customWidth="1"/>
    <col min="4314" max="4314" width="9.88671875" style="333" customWidth="1"/>
    <col min="4315" max="4315" width="9.5546875" style="333" customWidth="1"/>
    <col min="4316" max="4535" width="7.88671875" style="333"/>
    <col min="4536" max="4537" width="5.109375" style="333" customWidth="1"/>
    <col min="4538" max="4538" width="5.33203125" style="333" customWidth="1"/>
    <col min="4539" max="4539" width="6.5546875" style="333" customWidth="1"/>
    <col min="4540" max="4540" width="8.6640625" style="333" customWidth="1"/>
    <col min="4541" max="4541" width="12.33203125" style="333" customWidth="1"/>
    <col min="4542" max="4542" width="10.5546875" style="333" customWidth="1"/>
    <col min="4543" max="4543" width="9.88671875" style="333" customWidth="1"/>
    <col min="4544" max="4544" width="9.5546875" style="333" customWidth="1"/>
    <col min="4545" max="4550" width="8.109375" style="333" customWidth="1"/>
    <col min="4551" max="4551" width="9.33203125" style="333" customWidth="1"/>
    <col min="4552" max="4552" width="8" style="333" customWidth="1"/>
    <col min="4553" max="4553" width="8.109375" style="333" customWidth="1"/>
    <col min="4554" max="4554" width="7.44140625" style="333" customWidth="1"/>
    <col min="4555" max="4555" width="7.6640625" style="333" customWidth="1"/>
    <col min="4556" max="4563" width="7.88671875" style="333" hidden="1" customWidth="1"/>
    <col min="4564" max="4564" width="9.109375" style="333" customWidth="1"/>
    <col min="4565" max="4565" width="8.6640625" style="333" customWidth="1"/>
    <col min="4566" max="4566" width="10.6640625" style="333" customWidth="1"/>
    <col min="4567" max="4567" width="25.44140625" style="333" customWidth="1"/>
    <col min="4568" max="4568" width="14.33203125" style="333" customWidth="1"/>
    <col min="4569" max="4569" width="4.5546875" style="333" customWidth="1"/>
    <col min="4570" max="4570" width="9.88671875" style="333" customWidth="1"/>
    <col min="4571" max="4571" width="9.5546875" style="333" customWidth="1"/>
    <col min="4572" max="4791" width="7.88671875" style="333"/>
    <col min="4792" max="4793" width="5.109375" style="333" customWidth="1"/>
    <col min="4794" max="4794" width="5.33203125" style="333" customWidth="1"/>
    <col min="4795" max="4795" width="6.5546875" style="333" customWidth="1"/>
    <col min="4796" max="4796" width="8.6640625" style="333" customWidth="1"/>
    <col min="4797" max="4797" width="12.33203125" style="333" customWidth="1"/>
    <col min="4798" max="4798" width="10.5546875" style="333" customWidth="1"/>
    <col min="4799" max="4799" width="9.88671875" style="333" customWidth="1"/>
    <col min="4800" max="4800" width="9.5546875" style="333" customWidth="1"/>
    <col min="4801" max="4806" width="8.109375" style="333" customWidth="1"/>
    <col min="4807" max="4807" width="9.33203125" style="333" customWidth="1"/>
    <col min="4808" max="4808" width="8" style="333" customWidth="1"/>
    <col min="4809" max="4809" width="8.109375" style="333" customWidth="1"/>
    <col min="4810" max="4810" width="7.44140625" style="333" customWidth="1"/>
    <col min="4811" max="4811" width="7.6640625" style="333" customWidth="1"/>
    <col min="4812" max="4819" width="7.88671875" style="333" hidden="1" customWidth="1"/>
    <col min="4820" max="4820" width="9.109375" style="333" customWidth="1"/>
    <col min="4821" max="4821" width="8.6640625" style="333" customWidth="1"/>
    <col min="4822" max="4822" width="10.6640625" style="333" customWidth="1"/>
    <col min="4823" max="4823" width="25.44140625" style="333" customWidth="1"/>
    <col min="4824" max="4824" width="14.33203125" style="333" customWidth="1"/>
    <col min="4825" max="4825" width="4.5546875" style="333" customWidth="1"/>
    <col min="4826" max="4826" width="9.88671875" style="333" customWidth="1"/>
    <col min="4827" max="4827" width="9.5546875" style="333" customWidth="1"/>
    <col min="4828" max="5047" width="7.88671875" style="333"/>
    <col min="5048" max="5049" width="5.109375" style="333" customWidth="1"/>
    <col min="5050" max="5050" width="5.33203125" style="333" customWidth="1"/>
    <col min="5051" max="5051" width="6.5546875" style="333" customWidth="1"/>
    <col min="5052" max="5052" width="8.6640625" style="333" customWidth="1"/>
    <col min="5053" max="5053" width="12.33203125" style="333" customWidth="1"/>
    <col min="5054" max="5054" width="10.5546875" style="333" customWidth="1"/>
    <col min="5055" max="5055" width="9.88671875" style="333" customWidth="1"/>
    <col min="5056" max="5056" width="9.5546875" style="333" customWidth="1"/>
    <col min="5057" max="5062" width="8.109375" style="333" customWidth="1"/>
    <col min="5063" max="5063" width="9.33203125" style="333" customWidth="1"/>
    <col min="5064" max="5064" width="8" style="333" customWidth="1"/>
    <col min="5065" max="5065" width="8.109375" style="333" customWidth="1"/>
    <col min="5066" max="5066" width="7.44140625" style="333" customWidth="1"/>
    <col min="5067" max="5067" width="7.6640625" style="333" customWidth="1"/>
    <col min="5068" max="5075" width="7.88671875" style="333" hidden="1" customWidth="1"/>
    <col min="5076" max="5076" width="9.109375" style="333" customWidth="1"/>
    <col min="5077" max="5077" width="8.6640625" style="333" customWidth="1"/>
    <col min="5078" max="5078" width="10.6640625" style="333" customWidth="1"/>
    <col min="5079" max="5079" width="25.44140625" style="333" customWidth="1"/>
    <col min="5080" max="5080" width="14.33203125" style="333" customWidth="1"/>
    <col min="5081" max="5081" width="4.5546875" style="333" customWidth="1"/>
    <col min="5082" max="5082" width="9.88671875" style="333" customWidth="1"/>
    <col min="5083" max="5083" width="9.5546875" style="333" customWidth="1"/>
    <col min="5084" max="5303" width="7.88671875" style="333"/>
    <col min="5304" max="5305" width="5.109375" style="333" customWidth="1"/>
    <col min="5306" max="5306" width="5.33203125" style="333" customWidth="1"/>
    <col min="5307" max="5307" width="6.5546875" style="333" customWidth="1"/>
    <col min="5308" max="5308" width="8.6640625" style="333" customWidth="1"/>
    <col min="5309" max="5309" width="12.33203125" style="333" customWidth="1"/>
    <col min="5310" max="5310" width="10.5546875" style="333" customWidth="1"/>
    <col min="5311" max="5311" width="9.88671875" style="333" customWidth="1"/>
    <col min="5312" max="5312" width="9.5546875" style="333" customWidth="1"/>
    <col min="5313" max="5318" width="8.109375" style="333" customWidth="1"/>
    <col min="5319" max="5319" width="9.33203125" style="333" customWidth="1"/>
    <col min="5320" max="5320" width="8" style="333" customWidth="1"/>
    <col min="5321" max="5321" width="8.109375" style="333" customWidth="1"/>
    <col min="5322" max="5322" width="7.44140625" style="333" customWidth="1"/>
    <col min="5323" max="5323" width="7.6640625" style="333" customWidth="1"/>
    <col min="5324" max="5331" width="7.88671875" style="333" hidden="1" customWidth="1"/>
    <col min="5332" max="5332" width="9.109375" style="333" customWidth="1"/>
    <col min="5333" max="5333" width="8.6640625" style="333" customWidth="1"/>
    <col min="5334" max="5334" width="10.6640625" style="333" customWidth="1"/>
    <col min="5335" max="5335" width="25.44140625" style="333" customWidth="1"/>
    <col min="5336" max="5336" width="14.33203125" style="333" customWidth="1"/>
    <col min="5337" max="5337" width="4.5546875" style="333" customWidth="1"/>
    <col min="5338" max="5338" width="9.88671875" style="333" customWidth="1"/>
    <col min="5339" max="5339" width="9.5546875" style="333" customWidth="1"/>
    <col min="5340" max="5559" width="7.88671875" style="333"/>
    <col min="5560" max="5561" width="5.109375" style="333" customWidth="1"/>
    <col min="5562" max="5562" width="5.33203125" style="333" customWidth="1"/>
    <col min="5563" max="5563" width="6.5546875" style="333" customWidth="1"/>
    <col min="5564" max="5564" width="8.6640625" style="333" customWidth="1"/>
    <col min="5565" max="5565" width="12.33203125" style="333" customWidth="1"/>
    <col min="5566" max="5566" width="10.5546875" style="333" customWidth="1"/>
    <col min="5567" max="5567" width="9.88671875" style="333" customWidth="1"/>
    <col min="5568" max="5568" width="9.5546875" style="333" customWidth="1"/>
    <col min="5569" max="5574" width="8.109375" style="333" customWidth="1"/>
    <col min="5575" max="5575" width="9.33203125" style="333" customWidth="1"/>
    <col min="5576" max="5576" width="8" style="333" customWidth="1"/>
    <col min="5577" max="5577" width="8.109375" style="333" customWidth="1"/>
    <col min="5578" max="5578" width="7.44140625" style="333" customWidth="1"/>
    <col min="5579" max="5579" width="7.6640625" style="333" customWidth="1"/>
    <col min="5580" max="5587" width="7.88671875" style="333" hidden="1" customWidth="1"/>
    <col min="5588" max="5588" width="9.109375" style="333" customWidth="1"/>
    <col min="5589" max="5589" width="8.6640625" style="333" customWidth="1"/>
    <col min="5590" max="5590" width="10.6640625" style="333" customWidth="1"/>
    <col min="5591" max="5591" width="25.44140625" style="333" customWidth="1"/>
    <col min="5592" max="5592" width="14.33203125" style="333" customWidth="1"/>
    <col min="5593" max="5593" width="4.5546875" style="333" customWidth="1"/>
    <col min="5594" max="5594" width="9.88671875" style="333" customWidth="1"/>
    <col min="5595" max="5595" width="9.5546875" style="333" customWidth="1"/>
    <col min="5596" max="5815" width="7.88671875" style="333"/>
    <col min="5816" max="5817" width="5.109375" style="333" customWidth="1"/>
    <col min="5818" max="5818" width="5.33203125" style="333" customWidth="1"/>
    <col min="5819" max="5819" width="6.5546875" style="333" customWidth="1"/>
    <col min="5820" max="5820" width="8.6640625" style="333" customWidth="1"/>
    <col min="5821" max="5821" width="12.33203125" style="333" customWidth="1"/>
    <col min="5822" max="5822" width="10.5546875" style="333" customWidth="1"/>
    <col min="5823" max="5823" width="9.88671875" style="333" customWidth="1"/>
    <col min="5824" max="5824" width="9.5546875" style="333" customWidth="1"/>
    <col min="5825" max="5830" width="8.109375" style="333" customWidth="1"/>
    <col min="5831" max="5831" width="9.33203125" style="333" customWidth="1"/>
    <col min="5832" max="5832" width="8" style="333" customWidth="1"/>
    <col min="5833" max="5833" width="8.109375" style="333" customWidth="1"/>
    <col min="5834" max="5834" width="7.44140625" style="333" customWidth="1"/>
    <col min="5835" max="5835" width="7.6640625" style="333" customWidth="1"/>
    <col min="5836" max="5843" width="7.88671875" style="333" hidden="1" customWidth="1"/>
    <col min="5844" max="5844" width="9.109375" style="333" customWidth="1"/>
    <col min="5845" max="5845" width="8.6640625" style="333" customWidth="1"/>
    <col min="5846" max="5846" width="10.6640625" style="333" customWidth="1"/>
    <col min="5847" max="5847" width="25.44140625" style="333" customWidth="1"/>
    <col min="5848" max="5848" width="14.33203125" style="333" customWidth="1"/>
    <col min="5849" max="5849" width="4.5546875" style="333" customWidth="1"/>
    <col min="5850" max="5850" width="9.88671875" style="333" customWidth="1"/>
    <col min="5851" max="5851" width="9.5546875" style="333" customWidth="1"/>
    <col min="5852" max="6071" width="7.88671875" style="333"/>
    <col min="6072" max="6073" width="5.109375" style="333" customWidth="1"/>
    <col min="6074" max="6074" width="5.33203125" style="333" customWidth="1"/>
    <col min="6075" max="6075" width="6.5546875" style="333" customWidth="1"/>
    <col min="6076" max="6076" width="8.6640625" style="333" customWidth="1"/>
    <col min="6077" max="6077" width="12.33203125" style="333" customWidth="1"/>
    <col min="6078" max="6078" width="10.5546875" style="333" customWidth="1"/>
    <col min="6079" max="6079" width="9.88671875" style="333" customWidth="1"/>
    <col min="6080" max="6080" width="9.5546875" style="333" customWidth="1"/>
    <col min="6081" max="6086" width="8.109375" style="333" customWidth="1"/>
    <col min="6087" max="6087" width="9.33203125" style="333" customWidth="1"/>
    <col min="6088" max="6088" width="8" style="333" customWidth="1"/>
    <col min="6089" max="6089" width="8.109375" style="333" customWidth="1"/>
    <col min="6090" max="6090" width="7.44140625" style="333" customWidth="1"/>
    <col min="6091" max="6091" width="7.6640625" style="333" customWidth="1"/>
    <col min="6092" max="6099" width="7.88671875" style="333" hidden="1" customWidth="1"/>
    <col min="6100" max="6100" width="9.109375" style="333" customWidth="1"/>
    <col min="6101" max="6101" width="8.6640625" style="333" customWidth="1"/>
    <col min="6102" max="6102" width="10.6640625" style="333" customWidth="1"/>
    <col min="6103" max="6103" width="25.44140625" style="333" customWidth="1"/>
    <col min="6104" max="6104" width="14.33203125" style="333" customWidth="1"/>
    <col min="6105" max="6105" width="4.5546875" style="333" customWidth="1"/>
    <col min="6106" max="6106" width="9.88671875" style="333" customWidth="1"/>
    <col min="6107" max="6107" width="9.5546875" style="333" customWidth="1"/>
    <col min="6108" max="6327" width="7.88671875" style="333"/>
    <col min="6328" max="6329" width="5.109375" style="333" customWidth="1"/>
    <col min="6330" max="6330" width="5.33203125" style="333" customWidth="1"/>
    <col min="6331" max="6331" width="6.5546875" style="333" customWidth="1"/>
    <col min="6332" max="6332" width="8.6640625" style="333" customWidth="1"/>
    <col min="6333" max="6333" width="12.33203125" style="333" customWidth="1"/>
    <col min="6334" max="6334" width="10.5546875" style="333" customWidth="1"/>
    <col min="6335" max="6335" width="9.88671875" style="333" customWidth="1"/>
    <col min="6336" max="6336" width="9.5546875" style="333" customWidth="1"/>
    <col min="6337" max="6342" width="8.109375" style="333" customWidth="1"/>
    <col min="6343" max="6343" width="9.33203125" style="333" customWidth="1"/>
    <col min="6344" max="6344" width="8" style="333" customWidth="1"/>
    <col min="6345" max="6345" width="8.109375" style="333" customWidth="1"/>
    <col min="6346" max="6346" width="7.44140625" style="333" customWidth="1"/>
    <col min="6347" max="6347" width="7.6640625" style="333" customWidth="1"/>
    <col min="6348" max="6355" width="7.88671875" style="333" hidden="1" customWidth="1"/>
    <col min="6356" max="6356" width="9.109375" style="333" customWidth="1"/>
    <col min="6357" max="6357" width="8.6640625" style="333" customWidth="1"/>
    <col min="6358" max="6358" width="10.6640625" style="333" customWidth="1"/>
    <col min="6359" max="6359" width="25.44140625" style="333" customWidth="1"/>
    <col min="6360" max="6360" width="14.33203125" style="333" customWidth="1"/>
    <col min="6361" max="6361" width="4.5546875" style="333" customWidth="1"/>
    <col min="6362" max="6362" width="9.88671875" style="333" customWidth="1"/>
    <col min="6363" max="6363" width="9.5546875" style="333" customWidth="1"/>
    <col min="6364" max="6583" width="7.88671875" style="333"/>
    <col min="6584" max="6585" width="5.109375" style="333" customWidth="1"/>
    <col min="6586" max="6586" width="5.33203125" style="333" customWidth="1"/>
    <col min="6587" max="6587" width="6.5546875" style="333" customWidth="1"/>
    <col min="6588" max="6588" width="8.6640625" style="333" customWidth="1"/>
    <col min="6589" max="6589" width="12.33203125" style="333" customWidth="1"/>
    <col min="6590" max="6590" width="10.5546875" style="333" customWidth="1"/>
    <col min="6591" max="6591" width="9.88671875" style="333" customWidth="1"/>
    <col min="6592" max="6592" width="9.5546875" style="333" customWidth="1"/>
    <col min="6593" max="6598" width="8.109375" style="333" customWidth="1"/>
    <col min="6599" max="6599" width="9.33203125" style="333" customWidth="1"/>
    <col min="6600" max="6600" width="8" style="333" customWidth="1"/>
    <col min="6601" max="6601" width="8.109375" style="333" customWidth="1"/>
    <col min="6602" max="6602" width="7.44140625" style="333" customWidth="1"/>
    <col min="6603" max="6603" width="7.6640625" style="333" customWidth="1"/>
    <col min="6604" max="6611" width="7.88671875" style="333" hidden="1" customWidth="1"/>
    <col min="6612" max="6612" width="9.109375" style="333" customWidth="1"/>
    <col min="6613" max="6613" width="8.6640625" style="333" customWidth="1"/>
    <col min="6614" max="6614" width="10.6640625" style="333" customWidth="1"/>
    <col min="6615" max="6615" width="25.44140625" style="333" customWidth="1"/>
    <col min="6616" max="6616" width="14.33203125" style="333" customWidth="1"/>
    <col min="6617" max="6617" width="4.5546875" style="333" customWidth="1"/>
    <col min="6618" max="6618" width="9.88671875" style="333" customWidth="1"/>
    <col min="6619" max="6619" width="9.5546875" style="333" customWidth="1"/>
    <col min="6620" max="6839" width="7.88671875" style="333"/>
    <col min="6840" max="6841" width="5.109375" style="333" customWidth="1"/>
    <col min="6842" max="6842" width="5.33203125" style="333" customWidth="1"/>
    <col min="6843" max="6843" width="6.5546875" style="333" customWidth="1"/>
    <col min="6844" max="6844" width="8.6640625" style="333" customWidth="1"/>
    <col min="6845" max="6845" width="12.33203125" style="333" customWidth="1"/>
    <col min="6846" max="6846" width="10.5546875" style="333" customWidth="1"/>
    <col min="6847" max="6847" width="9.88671875" style="333" customWidth="1"/>
    <col min="6848" max="6848" width="9.5546875" style="333" customWidth="1"/>
    <col min="6849" max="6854" width="8.109375" style="333" customWidth="1"/>
    <col min="6855" max="6855" width="9.33203125" style="333" customWidth="1"/>
    <col min="6856" max="6856" width="8" style="333" customWidth="1"/>
    <col min="6857" max="6857" width="8.109375" style="333" customWidth="1"/>
    <col min="6858" max="6858" width="7.44140625" style="333" customWidth="1"/>
    <col min="6859" max="6859" width="7.6640625" style="333" customWidth="1"/>
    <col min="6860" max="6867" width="7.88671875" style="333" hidden="1" customWidth="1"/>
    <col min="6868" max="6868" width="9.109375" style="333" customWidth="1"/>
    <col min="6869" max="6869" width="8.6640625" style="333" customWidth="1"/>
    <col min="6870" max="6870" width="10.6640625" style="333" customWidth="1"/>
    <col min="6871" max="6871" width="25.44140625" style="333" customWidth="1"/>
    <col min="6872" max="6872" width="14.33203125" style="333" customWidth="1"/>
    <col min="6873" max="6873" width="4.5546875" style="333" customWidth="1"/>
    <col min="6874" max="6874" width="9.88671875" style="333" customWidth="1"/>
    <col min="6875" max="6875" width="9.5546875" style="333" customWidth="1"/>
    <col min="6876" max="7095" width="7.88671875" style="333"/>
    <col min="7096" max="7097" width="5.109375" style="333" customWidth="1"/>
    <col min="7098" max="7098" width="5.33203125" style="333" customWidth="1"/>
    <col min="7099" max="7099" width="6.5546875" style="333" customWidth="1"/>
    <col min="7100" max="7100" width="8.6640625" style="333" customWidth="1"/>
    <col min="7101" max="7101" width="12.33203125" style="333" customWidth="1"/>
    <col min="7102" max="7102" width="10.5546875" style="333" customWidth="1"/>
    <col min="7103" max="7103" width="9.88671875" style="333" customWidth="1"/>
    <col min="7104" max="7104" width="9.5546875" style="333" customWidth="1"/>
    <col min="7105" max="7110" width="8.109375" style="333" customWidth="1"/>
    <col min="7111" max="7111" width="9.33203125" style="333" customWidth="1"/>
    <col min="7112" max="7112" width="8" style="333" customWidth="1"/>
    <col min="7113" max="7113" width="8.109375" style="333" customWidth="1"/>
    <col min="7114" max="7114" width="7.44140625" style="333" customWidth="1"/>
    <col min="7115" max="7115" width="7.6640625" style="333" customWidth="1"/>
    <col min="7116" max="7123" width="7.88671875" style="333" hidden="1" customWidth="1"/>
    <col min="7124" max="7124" width="9.109375" style="333" customWidth="1"/>
    <col min="7125" max="7125" width="8.6640625" style="333" customWidth="1"/>
    <col min="7126" max="7126" width="10.6640625" style="333" customWidth="1"/>
    <col min="7127" max="7127" width="25.44140625" style="333" customWidth="1"/>
    <col min="7128" max="7128" width="14.33203125" style="333" customWidth="1"/>
    <col min="7129" max="7129" width="4.5546875" style="333" customWidth="1"/>
    <col min="7130" max="7130" width="9.88671875" style="333" customWidth="1"/>
    <col min="7131" max="7131" width="9.5546875" style="333" customWidth="1"/>
    <col min="7132" max="7351" width="7.88671875" style="333"/>
    <col min="7352" max="7353" width="5.109375" style="333" customWidth="1"/>
    <col min="7354" max="7354" width="5.33203125" style="333" customWidth="1"/>
    <col min="7355" max="7355" width="6.5546875" style="333" customWidth="1"/>
    <col min="7356" max="7356" width="8.6640625" style="333" customWidth="1"/>
    <col min="7357" max="7357" width="12.33203125" style="333" customWidth="1"/>
    <col min="7358" max="7358" width="10.5546875" style="333" customWidth="1"/>
    <col min="7359" max="7359" width="9.88671875" style="333" customWidth="1"/>
    <col min="7360" max="7360" width="9.5546875" style="333" customWidth="1"/>
    <col min="7361" max="7366" width="8.109375" style="333" customWidth="1"/>
    <col min="7367" max="7367" width="9.33203125" style="333" customWidth="1"/>
    <col min="7368" max="7368" width="8" style="333" customWidth="1"/>
    <col min="7369" max="7369" width="8.109375" style="333" customWidth="1"/>
    <col min="7370" max="7370" width="7.44140625" style="333" customWidth="1"/>
    <col min="7371" max="7371" width="7.6640625" style="333" customWidth="1"/>
    <col min="7372" max="7379" width="7.88671875" style="333" hidden="1" customWidth="1"/>
    <col min="7380" max="7380" width="9.109375" style="333" customWidth="1"/>
    <col min="7381" max="7381" width="8.6640625" style="333" customWidth="1"/>
    <col min="7382" max="7382" width="10.6640625" style="333" customWidth="1"/>
    <col min="7383" max="7383" width="25.44140625" style="333" customWidth="1"/>
    <col min="7384" max="7384" width="14.33203125" style="333" customWidth="1"/>
    <col min="7385" max="7385" width="4.5546875" style="333" customWidth="1"/>
    <col min="7386" max="7386" width="9.88671875" style="333" customWidth="1"/>
    <col min="7387" max="7387" width="9.5546875" style="333" customWidth="1"/>
    <col min="7388" max="7607" width="7.88671875" style="333"/>
    <col min="7608" max="7609" width="5.109375" style="333" customWidth="1"/>
    <col min="7610" max="7610" width="5.33203125" style="333" customWidth="1"/>
    <col min="7611" max="7611" width="6.5546875" style="333" customWidth="1"/>
    <col min="7612" max="7612" width="8.6640625" style="333" customWidth="1"/>
    <col min="7613" max="7613" width="12.33203125" style="333" customWidth="1"/>
    <col min="7614" max="7614" width="10.5546875" style="333" customWidth="1"/>
    <col min="7615" max="7615" width="9.88671875" style="333" customWidth="1"/>
    <col min="7616" max="7616" width="9.5546875" style="333" customWidth="1"/>
    <col min="7617" max="7622" width="8.109375" style="333" customWidth="1"/>
    <col min="7623" max="7623" width="9.33203125" style="333" customWidth="1"/>
    <col min="7624" max="7624" width="8" style="333" customWidth="1"/>
    <col min="7625" max="7625" width="8.109375" style="333" customWidth="1"/>
    <col min="7626" max="7626" width="7.44140625" style="333" customWidth="1"/>
    <col min="7627" max="7627" width="7.6640625" style="333" customWidth="1"/>
    <col min="7628" max="7635" width="7.88671875" style="333" hidden="1" customWidth="1"/>
    <col min="7636" max="7636" width="9.109375" style="333" customWidth="1"/>
    <col min="7637" max="7637" width="8.6640625" style="333" customWidth="1"/>
    <col min="7638" max="7638" width="10.6640625" style="333" customWidth="1"/>
    <col min="7639" max="7639" width="25.44140625" style="333" customWidth="1"/>
    <col min="7640" max="7640" width="14.33203125" style="333" customWidth="1"/>
    <col min="7641" max="7641" width="4.5546875" style="333" customWidth="1"/>
    <col min="7642" max="7642" width="9.88671875" style="333" customWidth="1"/>
    <col min="7643" max="7643" width="9.5546875" style="333" customWidth="1"/>
    <col min="7644" max="7863" width="7.88671875" style="333"/>
    <col min="7864" max="7865" width="5.109375" style="333" customWidth="1"/>
    <col min="7866" max="7866" width="5.33203125" style="333" customWidth="1"/>
    <col min="7867" max="7867" width="6.5546875" style="333" customWidth="1"/>
    <col min="7868" max="7868" width="8.6640625" style="333" customWidth="1"/>
    <col min="7869" max="7869" width="12.33203125" style="333" customWidth="1"/>
    <col min="7870" max="7870" width="10.5546875" style="333" customWidth="1"/>
    <col min="7871" max="7871" width="9.88671875" style="333" customWidth="1"/>
    <col min="7872" max="7872" width="9.5546875" style="333" customWidth="1"/>
    <col min="7873" max="7878" width="8.109375" style="333" customWidth="1"/>
    <col min="7879" max="7879" width="9.33203125" style="333" customWidth="1"/>
    <col min="7880" max="7880" width="8" style="333" customWidth="1"/>
    <col min="7881" max="7881" width="8.109375" style="333" customWidth="1"/>
    <col min="7882" max="7882" width="7.44140625" style="333" customWidth="1"/>
    <col min="7883" max="7883" width="7.6640625" style="333" customWidth="1"/>
    <col min="7884" max="7891" width="7.88671875" style="333" hidden="1" customWidth="1"/>
    <col min="7892" max="7892" width="9.109375" style="333" customWidth="1"/>
    <col min="7893" max="7893" width="8.6640625" style="333" customWidth="1"/>
    <col min="7894" max="7894" width="10.6640625" style="333" customWidth="1"/>
    <col min="7895" max="7895" width="25.44140625" style="333" customWidth="1"/>
    <col min="7896" max="7896" width="14.33203125" style="333" customWidth="1"/>
    <col min="7897" max="7897" width="4.5546875" style="333" customWidth="1"/>
    <col min="7898" max="7898" width="9.88671875" style="333" customWidth="1"/>
    <col min="7899" max="7899" width="9.5546875" style="333" customWidth="1"/>
    <col min="7900" max="8119" width="7.88671875" style="333"/>
    <col min="8120" max="8121" width="5.109375" style="333" customWidth="1"/>
    <col min="8122" max="8122" width="5.33203125" style="333" customWidth="1"/>
    <col min="8123" max="8123" width="6.5546875" style="333" customWidth="1"/>
    <col min="8124" max="8124" width="8.6640625" style="333" customWidth="1"/>
    <col min="8125" max="8125" width="12.33203125" style="333" customWidth="1"/>
    <col min="8126" max="8126" width="10.5546875" style="333" customWidth="1"/>
    <col min="8127" max="8127" width="9.88671875" style="333" customWidth="1"/>
    <col min="8128" max="8128" width="9.5546875" style="333" customWidth="1"/>
    <col min="8129" max="8134" width="8.109375" style="333" customWidth="1"/>
    <col min="8135" max="8135" width="9.33203125" style="333" customWidth="1"/>
    <col min="8136" max="8136" width="8" style="333" customWidth="1"/>
    <col min="8137" max="8137" width="8.109375" style="333" customWidth="1"/>
    <col min="8138" max="8138" width="7.44140625" style="333" customWidth="1"/>
    <col min="8139" max="8139" width="7.6640625" style="333" customWidth="1"/>
    <col min="8140" max="8147" width="7.88671875" style="333" hidden="1" customWidth="1"/>
    <col min="8148" max="8148" width="9.109375" style="333" customWidth="1"/>
    <col min="8149" max="8149" width="8.6640625" style="333" customWidth="1"/>
    <col min="8150" max="8150" width="10.6640625" style="333" customWidth="1"/>
    <col min="8151" max="8151" width="25.44140625" style="333" customWidth="1"/>
    <col min="8152" max="8152" width="14.33203125" style="333" customWidth="1"/>
    <col min="8153" max="8153" width="4.5546875" style="333" customWidth="1"/>
    <col min="8154" max="8154" width="9.88671875" style="333" customWidth="1"/>
    <col min="8155" max="8155" width="9.5546875" style="333" customWidth="1"/>
    <col min="8156" max="8375" width="7.88671875" style="333"/>
    <col min="8376" max="8377" width="5.109375" style="333" customWidth="1"/>
    <col min="8378" max="8378" width="5.33203125" style="333" customWidth="1"/>
    <col min="8379" max="8379" width="6.5546875" style="333" customWidth="1"/>
    <col min="8380" max="8380" width="8.6640625" style="333" customWidth="1"/>
    <col min="8381" max="8381" width="12.33203125" style="333" customWidth="1"/>
    <col min="8382" max="8382" width="10.5546875" style="333" customWidth="1"/>
    <col min="8383" max="8383" width="9.88671875" style="333" customWidth="1"/>
    <col min="8384" max="8384" width="9.5546875" style="333" customWidth="1"/>
    <col min="8385" max="8390" width="8.109375" style="333" customWidth="1"/>
    <col min="8391" max="8391" width="9.33203125" style="333" customWidth="1"/>
    <col min="8392" max="8392" width="8" style="333" customWidth="1"/>
    <col min="8393" max="8393" width="8.109375" style="333" customWidth="1"/>
    <col min="8394" max="8394" width="7.44140625" style="333" customWidth="1"/>
    <col min="8395" max="8395" width="7.6640625" style="333" customWidth="1"/>
    <col min="8396" max="8403" width="7.88671875" style="333" hidden="1" customWidth="1"/>
    <col min="8404" max="8404" width="9.109375" style="333" customWidth="1"/>
    <col min="8405" max="8405" width="8.6640625" style="333" customWidth="1"/>
    <col min="8406" max="8406" width="10.6640625" style="333" customWidth="1"/>
    <col min="8407" max="8407" width="25.44140625" style="333" customWidth="1"/>
    <col min="8408" max="8408" width="14.33203125" style="333" customWidth="1"/>
    <col min="8409" max="8409" width="4.5546875" style="333" customWidth="1"/>
    <col min="8410" max="8410" width="9.88671875" style="333" customWidth="1"/>
    <col min="8411" max="8411" width="9.5546875" style="333" customWidth="1"/>
    <col min="8412" max="8631" width="7.88671875" style="333"/>
    <col min="8632" max="8633" width="5.109375" style="333" customWidth="1"/>
    <col min="8634" max="8634" width="5.33203125" style="333" customWidth="1"/>
    <col min="8635" max="8635" width="6.5546875" style="333" customWidth="1"/>
    <col min="8636" max="8636" width="8.6640625" style="333" customWidth="1"/>
    <col min="8637" max="8637" width="12.33203125" style="333" customWidth="1"/>
    <col min="8638" max="8638" width="10.5546875" style="333" customWidth="1"/>
    <col min="8639" max="8639" width="9.88671875" style="333" customWidth="1"/>
    <col min="8640" max="8640" width="9.5546875" style="333" customWidth="1"/>
    <col min="8641" max="8646" width="8.109375" style="333" customWidth="1"/>
    <col min="8647" max="8647" width="9.33203125" style="333" customWidth="1"/>
    <col min="8648" max="8648" width="8" style="333" customWidth="1"/>
    <col min="8649" max="8649" width="8.109375" style="333" customWidth="1"/>
    <col min="8650" max="8650" width="7.44140625" style="333" customWidth="1"/>
    <col min="8651" max="8651" width="7.6640625" style="333" customWidth="1"/>
    <col min="8652" max="8659" width="7.88671875" style="333" hidden="1" customWidth="1"/>
    <col min="8660" max="8660" width="9.109375" style="333" customWidth="1"/>
    <col min="8661" max="8661" width="8.6640625" style="333" customWidth="1"/>
    <col min="8662" max="8662" width="10.6640625" style="333" customWidth="1"/>
    <col min="8663" max="8663" width="25.44140625" style="333" customWidth="1"/>
    <col min="8664" max="8664" width="14.33203125" style="333" customWidth="1"/>
    <col min="8665" max="8665" width="4.5546875" style="333" customWidth="1"/>
    <col min="8666" max="8666" width="9.88671875" style="333" customWidth="1"/>
    <col min="8667" max="8667" width="9.5546875" style="333" customWidth="1"/>
    <col min="8668" max="8887" width="7.88671875" style="333"/>
    <col min="8888" max="8889" width="5.109375" style="333" customWidth="1"/>
    <col min="8890" max="8890" width="5.33203125" style="333" customWidth="1"/>
    <col min="8891" max="8891" width="6.5546875" style="333" customWidth="1"/>
    <col min="8892" max="8892" width="8.6640625" style="333" customWidth="1"/>
    <col min="8893" max="8893" width="12.33203125" style="333" customWidth="1"/>
    <col min="8894" max="8894" width="10.5546875" style="333" customWidth="1"/>
    <col min="8895" max="8895" width="9.88671875" style="333" customWidth="1"/>
    <col min="8896" max="8896" width="9.5546875" style="333" customWidth="1"/>
    <col min="8897" max="8902" width="8.109375" style="333" customWidth="1"/>
    <col min="8903" max="8903" width="9.33203125" style="333" customWidth="1"/>
    <col min="8904" max="8904" width="8" style="333" customWidth="1"/>
    <col min="8905" max="8905" width="8.109375" style="333" customWidth="1"/>
    <col min="8906" max="8906" width="7.44140625" style="333" customWidth="1"/>
    <col min="8907" max="8907" width="7.6640625" style="333" customWidth="1"/>
    <col min="8908" max="8915" width="7.88671875" style="333" hidden="1" customWidth="1"/>
    <col min="8916" max="8916" width="9.109375" style="333" customWidth="1"/>
    <col min="8917" max="8917" width="8.6640625" style="333" customWidth="1"/>
    <col min="8918" max="8918" width="10.6640625" style="333" customWidth="1"/>
    <col min="8919" max="8919" width="25.44140625" style="333" customWidth="1"/>
    <col min="8920" max="8920" width="14.33203125" style="333" customWidth="1"/>
    <col min="8921" max="8921" width="4.5546875" style="333" customWidth="1"/>
    <col min="8922" max="8922" width="9.88671875" style="333" customWidth="1"/>
    <col min="8923" max="8923" width="9.5546875" style="333" customWidth="1"/>
    <col min="8924" max="9143" width="7.88671875" style="333"/>
    <col min="9144" max="9145" width="5.109375" style="333" customWidth="1"/>
    <col min="9146" max="9146" width="5.33203125" style="333" customWidth="1"/>
    <col min="9147" max="9147" width="6.5546875" style="333" customWidth="1"/>
    <col min="9148" max="9148" width="8.6640625" style="333" customWidth="1"/>
    <col min="9149" max="9149" width="12.33203125" style="333" customWidth="1"/>
    <col min="9150" max="9150" width="10.5546875" style="333" customWidth="1"/>
    <col min="9151" max="9151" width="9.88671875" style="333" customWidth="1"/>
    <col min="9152" max="9152" width="9.5546875" style="333" customWidth="1"/>
    <col min="9153" max="9158" width="8.109375" style="333" customWidth="1"/>
    <col min="9159" max="9159" width="9.33203125" style="333" customWidth="1"/>
    <col min="9160" max="9160" width="8" style="333" customWidth="1"/>
    <col min="9161" max="9161" width="8.109375" style="333" customWidth="1"/>
    <col min="9162" max="9162" width="7.44140625" style="333" customWidth="1"/>
    <col min="9163" max="9163" width="7.6640625" style="333" customWidth="1"/>
    <col min="9164" max="9171" width="7.88671875" style="333" hidden="1" customWidth="1"/>
    <col min="9172" max="9172" width="9.109375" style="333" customWidth="1"/>
    <col min="9173" max="9173" width="8.6640625" style="333" customWidth="1"/>
    <col min="9174" max="9174" width="10.6640625" style="333" customWidth="1"/>
    <col min="9175" max="9175" width="25.44140625" style="333" customWidth="1"/>
    <col min="9176" max="9176" width="14.33203125" style="333" customWidth="1"/>
    <col min="9177" max="9177" width="4.5546875" style="333" customWidth="1"/>
    <col min="9178" max="9178" width="9.88671875" style="333" customWidth="1"/>
    <col min="9179" max="9179" width="9.5546875" style="333" customWidth="1"/>
    <col min="9180" max="9399" width="7.88671875" style="333"/>
    <col min="9400" max="9401" width="5.109375" style="333" customWidth="1"/>
    <col min="9402" max="9402" width="5.33203125" style="333" customWidth="1"/>
    <col min="9403" max="9403" width="6.5546875" style="333" customWidth="1"/>
    <col min="9404" max="9404" width="8.6640625" style="333" customWidth="1"/>
    <col min="9405" max="9405" width="12.33203125" style="333" customWidth="1"/>
    <col min="9406" max="9406" width="10.5546875" style="333" customWidth="1"/>
    <col min="9407" max="9407" width="9.88671875" style="333" customWidth="1"/>
    <col min="9408" max="9408" width="9.5546875" style="333" customWidth="1"/>
    <col min="9409" max="9414" width="8.109375" style="333" customWidth="1"/>
    <col min="9415" max="9415" width="9.33203125" style="333" customWidth="1"/>
    <col min="9416" max="9416" width="8" style="333" customWidth="1"/>
    <col min="9417" max="9417" width="8.109375" style="333" customWidth="1"/>
    <col min="9418" max="9418" width="7.44140625" style="333" customWidth="1"/>
    <col min="9419" max="9419" width="7.6640625" style="333" customWidth="1"/>
    <col min="9420" max="9427" width="7.88671875" style="333" hidden="1" customWidth="1"/>
    <col min="9428" max="9428" width="9.109375" style="333" customWidth="1"/>
    <col min="9429" max="9429" width="8.6640625" style="333" customWidth="1"/>
    <col min="9430" max="9430" width="10.6640625" style="333" customWidth="1"/>
    <col min="9431" max="9431" width="25.44140625" style="333" customWidth="1"/>
    <col min="9432" max="9432" width="14.33203125" style="333" customWidth="1"/>
    <col min="9433" max="9433" width="4.5546875" style="333" customWidth="1"/>
    <col min="9434" max="9434" width="9.88671875" style="333" customWidth="1"/>
    <col min="9435" max="9435" width="9.5546875" style="333" customWidth="1"/>
    <col min="9436" max="9655" width="7.88671875" style="333"/>
    <col min="9656" max="9657" width="5.109375" style="333" customWidth="1"/>
    <col min="9658" max="9658" width="5.33203125" style="333" customWidth="1"/>
    <col min="9659" max="9659" width="6.5546875" style="333" customWidth="1"/>
    <col min="9660" max="9660" width="8.6640625" style="333" customWidth="1"/>
    <col min="9661" max="9661" width="12.33203125" style="333" customWidth="1"/>
    <col min="9662" max="9662" width="10.5546875" style="333" customWidth="1"/>
    <col min="9663" max="9663" width="9.88671875" style="333" customWidth="1"/>
    <col min="9664" max="9664" width="9.5546875" style="333" customWidth="1"/>
    <col min="9665" max="9670" width="8.109375" style="333" customWidth="1"/>
    <col min="9671" max="9671" width="9.33203125" style="333" customWidth="1"/>
    <col min="9672" max="9672" width="8" style="333" customWidth="1"/>
    <col min="9673" max="9673" width="8.109375" style="333" customWidth="1"/>
    <col min="9674" max="9674" width="7.44140625" style="333" customWidth="1"/>
    <col min="9675" max="9675" width="7.6640625" style="333" customWidth="1"/>
    <col min="9676" max="9683" width="7.88671875" style="333" hidden="1" customWidth="1"/>
    <col min="9684" max="9684" width="9.109375" style="333" customWidth="1"/>
    <col min="9685" max="9685" width="8.6640625" style="333" customWidth="1"/>
    <col min="9686" max="9686" width="10.6640625" style="333" customWidth="1"/>
    <col min="9687" max="9687" width="25.44140625" style="333" customWidth="1"/>
    <col min="9688" max="9688" width="14.33203125" style="333" customWidth="1"/>
    <col min="9689" max="9689" width="4.5546875" style="333" customWidth="1"/>
    <col min="9690" max="9690" width="9.88671875" style="333" customWidth="1"/>
    <col min="9691" max="9691" width="9.5546875" style="333" customWidth="1"/>
    <col min="9692" max="9911" width="7.88671875" style="333"/>
    <col min="9912" max="9913" width="5.109375" style="333" customWidth="1"/>
    <col min="9914" max="9914" width="5.33203125" style="333" customWidth="1"/>
    <col min="9915" max="9915" width="6.5546875" style="333" customWidth="1"/>
    <col min="9916" max="9916" width="8.6640625" style="333" customWidth="1"/>
    <col min="9917" max="9917" width="12.33203125" style="333" customWidth="1"/>
    <col min="9918" max="9918" width="10.5546875" style="333" customWidth="1"/>
    <col min="9919" max="9919" width="9.88671875" style="333" customWidth="1"/>
    <col min="9920" max="9920" width="9.5546875" style="333" customWidth="1"/>
    <col min="9921" max="9926" width="8.109375" style="333" customWidth="1"/>
    <col min="9927" max="9927" width="9.33203125" style="333" customWidth="1"/>
    <col min="9928" max="9928" width="8" style="333" customWidth="1"/>
    <col min="9929" max="9929" width="8.109375" style="333" customWidth="1"/>
    <col min="9930" max="9930" width="7.44140625" style="333" customWidth="1"/>
    <col min="9931" max="9931" width="7.6640625" style="333" customWidth="1"/>
    <col min="9932" max="9939" width="7.88671875" style="333" hidden="1" customWidth="1"/>
    <col min="9940" max="9940" width="9.109375" style="333" customWidth="1"/>
    <col min="9941" max="9941" width="8.6640625" style="333" customWidth="1"/>
    <col min="9942" max="9942" width="10.6640625" style="333" customWidth="1"/>
    <col min="9943" max="9943" width="25.44140625" style="333" customWidth="1"/>
    <col min="9944" max="9944" width="14.33203125" style="333" customWidth="1"/>
    <col min="9945" max="9945" width="4.5546875" style="333" customWidth="1"/>
    <col min="9946" max="9946" width="9.88671875" style="333" customWidth="1"/>
    <col min="9947" max="9947" width="9.5546875" style="333" customWidth="1"/>
    <col min="9948" max="10167" width="7.88671875" style="333"/>
    <col min="10168" max="10169" width="5.109375" style="333" customWidth="1"/>
    <col min="10170" max="10170" width="5.33203125" style="333" customWidth="1"/>
    <col min="10171" max="10171" width="6.5546875" style="333" customWidth="1"/>
    <col min="10172" max="10172" width="8.6640625" style="333" customWidth="1"/>
    <col min="10173" max="10173" width="12.33203125" style="333" customWidth="1"/>
    <col min="10174" max="10174" width="10.5546875" style="333" customWidth="1"/>
    <col min="10175" max="10175" width="9.88671875" style="333" customWidth="1"/>
    <col min="10176" max="10176" width="9.5546875" style="333" customWidth="1"/>
    <col min="10177" max="10182" width="8.109375" style="333" customWidth="1"/>
    <col min="10183" max="10183" width="9.33203125" style="333" customWidth="1"/>
    <col min="10184" max="10184" width="8" style="333" customWidth="1"/>
    <col min="10185" max="10185" width="8.109375" style="333" customWidth="1"/>
    <col min="10186" max="10186" width="7.44140625" style="333" customWidth="1"/>
    <col min="10187" max="10187" width="7.6640625" style="333" customWidth="1"/>
    <col min="10188" max="10195" width="7.88671875" style="333" hidden="1" customWidth="1"/>
    <col min="10196" max="10196" width="9.109375" style="333" customWidth="1"/>
    <col min="10197" max="10197" width="8.6640625" style="333" customWidth="1"/>
    <col min="10198" max="10198" width="10.6640625" style="333" customWidth="1"/>
    <col min="10199" max="10199" width="25.44140625" style="333" customWidth="1"/>
    <col min="10200" max="10200" width="14.33203125" style="333" customWidth="1"/>
    <col min="10201" max="10201" width="4.5546875" style="333" customWidth="1"/>
    <col min="10202" max="10202" width="9.88671875" style="333" customWidth="1"/>
    <col min="10203" max="10203" width="9.5546875" style="333" customWidth="1"/>
    <col min="10204" max="10423" width="7.88671875" style="333"/>
    <col min="10424" max="10425" width="5.109375" style="333" customWidth="1"/>
    <col min="10426" max="10426" width="5.33203125" style="333" customWidth="1"/>
    <col min="10427" max="10427" width="6.5546875" style="333" customWidth="1"/>
    <col min="10428" max="10428" width="8.6640625" style="333" customWidth="1"/>
    <col min="10429" max="10429" width="12.33203125" style="333" customWidth="1"/>
    <col min="10430" max="10430" width="10.5546875" style="333" customWidth="1"/>
    <col min="10431" max="10431" width="9.88671875" style="333" customWidth="1"/>
    <col min="10432" max="10432" width="9.5546875" style="333" customWidth="1"/>
    <col min="10433" max="10438" width="8.109375" style="333" customWidth="1"/>
    <col min="10439" max="10439" width="9.33203125" style="333" customWidth="1"/>
    <col min="10440" max="10440" width="8" style="333" customWidth="1"/>
    <col min="10441" max="10441" width="8.109375" style="333" customWidth="1"/>
    <col min="10442" max="10442" width="7.44140625" style="333" customWidth="1"/>
    <col min="10443" max="10443" width="7.6640625" style="333" customWidth="1"/>
    <col min="10444" max="10451" width="7.88671875" style="333" hidden="1" customWidth="1"/>
    <col min="10452" max="10452" width="9.109375" style="333" customWidth="1"/>
    <col min="10453" max="10453" width="8.6640625" style="333" customWidth="1"/>
    <col min="10454" max="10454" width="10.6640625" style="333" customWidth="1"/>
    <col min="10455" max="10455" width="25.44140625" style="333" customWidth="1"/>
    <col min="10456" max="10456" width="14.33203125" style="333" customWidth="1"/>
    <col min="10457" max="10457" width="4.5546875" style="333" customWidth="1"/>
    <col min="10458" max="10458" width="9.88671875" style="333" customWidth="1"/>
    <col min="10459" max="10459" width="9.5546875" style="333" customWidth="1"/>
    <col min="10460" max="10679" width="7.88671875" style="333"/>
    <col min="10680" max="10681" width="5.109375" style="333" customWidth="1"/>
    <col min="10682" max="10682" width="5.33203125" style="333" customWidth="1"/>
    <col min="10683" max="10683" width="6.5546875" style="333" customWidth="1"/>
    <col min="10684" max="10684" width="8.6640625" style="333" customWidth="1"/>
    <col min="10685" max="10685" width="12.33203125" style="333" customWidth="1"/>
    <col min="10686" max="10686" width="10.5546875" style="333" customWidth="1"/>
    <col min="10687" max="10687" width="9.88671875" style="333" customWidth="1"/>
    <col min="10688" max="10688" width="9.5546875" style="333" customWidth="1"/>
    <col min="10689" max="10694" width="8.109375" style="333" customWidth="1"/>
    <col min="10695" max="10695" width="9.33203125" style="333" customWidth="1"/>
    <col min="10696" max="10696" width="8" style="333" customWidth="1"/>
    <col min="10697" max="10697" width="8.109375" style="333" customWidth="1"/>
    <col min="10698" max="10698" width="7.44140625" style="333" customWidth="1"/>
    <col min="10699" max="10699" width="7.6640625" style="333" customWidth="1"/>
    <col min="10700" max="10707" width="7.88671875" style="333" hidden="1" customWidth="1"/>
    <col min="10708" max="10708" width="9.109375" style="333" customWidth="1"/>
    <col min="10709" max="10709" width="8.6640625" style="333" customWidth="1"/>
    <col min="10710" max="10710" width="10.6640625" style="333" customWidth="1"/>
    <col min="10711" max="10711" width="25.44140625" style="333" customWidth="1"/>
    <col min="10712" max="10712" width="14.33203125" style="333" customWidth="1"/>
    <col min="10713" max="10713" width="4.5546875" style="333" customWidth="1"/>
    <col min="10714" max="10714" width="9.88671875" style="333" customWidth="1"/>
    <col min="10715" max="10715" width="9.5546875" style="333" customWidth="1"/>
    <col min="10716" max="10935" width="7.88671875" style="333"/>
    <col min="10936" max="10937" width="5.109375" style="333" customWidth="1"/>
    <col min="10938" max="10938" width="5.33203125" style="333" customWidth="1"/>
    <col min="10939" max="10939" width="6.5546875" style="333" customWidth="1"/>
    <col min="10940" max="10940" width="8.6640625" style="333" customWidth="1"/>
    <col min="10941" max="10941" width="12.33203125" style="333" customWidth="1"/>
    <col min="10942" max="10942" width="10.5546875" style="333" customWidth="1"/>
    <col min="10943" max="10943" width="9.88671875" style="333" customWidth="1"/>
    <col min="10944" max="10944" width="9.5546875" style="333" customWidth="1"/>
    <col min="10945" max="10950" width="8.109375" style="333" customWidth="1"/>
    <col min="10951" max="10951" width="9.33203125" style="333" customWidth="1"/>
    <col min="10952" max="10952" width="8" style="333" customWidth="1"/>
    <col min="10953" max="10953" width="8.109375" style="333" customWidth="1"/>
    <col min="10954" max="10954" width="7.44140625" style="333" customWidth="1"/>
    <col min="10955" max="10955" width="7.6640625" style="333" customWidth="1"/>
    <col min="10956" max="10963" width="7.88671875" style="333" hidden="1" customWidth="1"/>
    <col min="10964" max="10964" width="9.109375" style="333" customWidth="1"/>
    <col min="10965" max="10965" width="8.6640625" style="333" customWidth="1"/>
    <col min="10966" max="10966" width="10.6640625" style="333" customWidth="1"/>
    <col min="10967" max="10967" width="25.44140625" style="333" customWidth="1"/>
    <col min="10968" max="10968" width="14.33203125" style="333" customWidth="1"/>
    <col min="10969" max="10969" width="4.5546875" style="333" customWidth="1"/>
    <col min="10970" max="10970" width="9.88671875" style="333" customWidth="1"/>
    <col min="10971" max="10971" width="9.5546875" style="333" customWidth="1"/>
    <col min="10972" max="11191" width="7.88671875" style="333"/>
    <col min="11192" max="11193" width="5.109375" style="333" customWidth="1"/>
    <col min="11194" max="11194" width="5.33203125" style="333" customWidth="1"/>
    <col min="11195" max="11195" width="6.5546875" style="333" customWidth="1"/>
    <col min="11196" max="11196" width="8.6640625" style="333" customWidth="1"/>
    <col min="11197" max="11197" width="12.33203125" style="333" customWidth="1"/>
    <col min="11198" max="11198" width="10.5546875" style="333" customWidth="1"/>
    <col min="11199" max="11199" width="9.88671875" style="333" customWidth="1"/>
    <col min="11200" max="11200" width="9.5546875" style="333" customWidth="1"/>
    <col min="11201" max="11206" width="8.109375" style="333" customWidth="1"/>
    <col min="11207" max="11207" width="9.33203125" style="333" customWidth="1"/>
    <col min="11208" max="11208" width="8" style="333" customWidth="1"/>
    <col min="11209" max="11209" width="8.109375" style="333" customWidth="1"/>
    <col min="11210" max="11210" width="7.44140625" style="333" customWidth="1"/>
    <col min="11211" max="11211" width="7.6640625" style="333" customWidth="1"/>
    <col min="11212" max="11219" width="7.88671875" style="333" hidden="1" customWidth="1"/>
    <col min="11220" max="11220" width="9.109375" style="333" customWidth="1"/>
    <col min="11221" max="11221" width="8.6640625" style="333" customWidth="1"/>
    <col min="11222" max="11222" width="10.6640625" style="333" customWidth="1"/>
    <col min="11223" max="11223" width="25.44140625" style="333" customWidth="1"/>
    <col min="11224" max="11224" width="14.33203125" style="333" customWidth="1"/>
    <col min="11225" max="11225" width="4.5546875" style="333" customWidth="1"/>
    <col min="11226" max="11226" width="9.88671875" style="333" customWidth="1"/>
    <col min="11227" max="11227" width="9.5546875" style="333" customWidth="1"/>
    <col min="11228" max="11447" width="7.88671875" style="333"/>
    <col min="11448" max="11449" width="5.109375" style="333" customWidth="1"/>
    <col min="11450" max="11450" width="5.33203125" style="333" customWidth="1"/>
    <col min="11451" max="11451" width="6.5546875" style="333" customWidth="1"/>
    <col min="11452" max="11452" width="8.6640625" style="333" customWidth="1"/>
    <col min="11453" max="11453" width="12.33203125" style="333" customWidth="1"/>
    <col min="11454" max="11454" width="10.5546875" style="333" customWidth="1"/>
    <col min="11455" max="11455" width="9.88671875" style="333" customWidth="1"/>
    <col min="11456" max="11456" width="9.5546875" style="333" customWidth="1"/>
    <col min="11457" max="11462" width="8.109375" style="333" customWidth="1"/>
    <col min="11463" max="11463" width="9.33203125" style="333" customWidth="1"/>
    <col min="11464" max="11464" width="8" style="333" customWidth="1"/>
    <col min="11465" max="11465" width="8.109375" style="333" customWidth="1"/>
    <col min="11466" max="11466" width="7.44140625" style="333" customWidth="1"/>
    <col min="11467" max="11467" width="7.6640625" style="333" customWidth="1"/>
    <col min="11468" max="11475" width="7.88671875" style="333" hidden="1" customWidth="1"/>
    <col min="11476" max="11476" width="9.109375" style="333" customWidth="1"/>
    <col min="11477" max="11477" width="8.6640625" style="333" customWidth="1"/>
    <col min="11478" max="11478" width="10.6640625" style="333" customWidth="1"/>
    <col min="11479" max="11479" width="25.44140625" style="333" customWidth="1"/>
    <col min="11480" max="11480" width="14.33203125" style="333" customWidth="1"/>
    <col min="11481" max="11481" width="4.5546875" style="333" customWidth="1"/>
    <col min="11482" max="11482" width="9.88671875" style="333" customWidth="1"/>
    <col min="11483" max="11483" width="9.5546875" style="333" customWidth="1"/>
    <col min="11484" max="11703" width="7.88671875" style="333"/>
    <col min="11704" max="11705" width="5.109375" style="333" customWidth="1"/>
    <col min="11706" max="11706" width="5.33203125" style="333" customWidth="1"/>
    <col min="11707" max="11707" width="6.5546875" style="333" customWidth="1"/>
    <col min="11708" max="11708" width="8.6640625" style="333" customWidth="1"/>
    <col min="11709" max="11709" width="12.33203125" style="333" customWidth="1"/>
    <col min="11710" max="11710" width="10.5546875" style="333" customWidth="1"/>
    <col min="11711" max="11711" width="9.88671875" style="333" customWidth="1"/>
    <col min="11712" max="11712" width="9.5546875" style="333" customWidth="1"/>
    <col min="11713" max="11718" width="8.109375" style="333" customWidth="1"/>
    <col min="11719" max="11719" width="9.33203125" style="333" customWidth="1"/>
    <col min="11720" max="11720" width="8" style="333" customWidth="1"/>
    <col min="11721" max="11721" width="8.109375" style="333" customWidth="1"/>
    <col min="11722" max="11722" width="7.44140625" style="333" customWidth="1"/>
    <col min="11723" max="11723" width="7.6640625" style="333" customWidth="1"/>
    <col min="11724" max="11731" width="7.88671875" style="333" hidden="1" customWidth="1"/>
    <col min="11732" max="11732" width="9.109375" style="333" customWidth="1"/>
    <col min="11733" max="11733" width="8.6640625" style="333" customWidth="1"/>
    <col min="11734" max="11734" width="10.6640625" style="333" customWidth="1"/>
    <col min="11735" max="11735" width="25.44140625" style="333" customWidth="1"/>
    <col min="11736" max="11736" width="14.33203125" style="333" customWidth="1"/>
    <col min="11737" max="11737" width="4.5546875" style="333" customWidth="1"/>
    <col min="11738" max="11738" width="9.88671875" style="333" customWidth="1"/>
    <col min="11739" max="11739" width="9.5546875" style="333" customWidth="1"/>
    <col min="11740" max="11959" width="7.88671875" style="333"/>
    <col min="11960" max="11961" width="5.109375" style="333" customWidth="1"/>
    <col min="11962" max="11962" width="5.33203125" style="333" customWidth="1"/>
    <col min="11963" max="11963" width="6.5546875" style="333" customWidth="1"/>
    <col min="11964" max="11964" width="8.6640625" style="333" customWidth="1"/>
    <col min="11965" max="11965" width="12.33203125" style="333" customWidth="1"/>
    <col min="11966" max="11966" width="10.5546875" style="333" customWidth="1"/>
    <col min="11967" max="11967" width="9.88671875" style="333" customWidth="1"/>
    <col min="11968" max="11968" width="9.5546875" style="333" customWidth="1"/>
    <col min="11969" max="11974" width="8.109375" style="333" customWidth="1"/>
    <col min="11975" max="11975" width="9.33203125" style="333" customWidth="1"/>
    <col min="11976" max="11976" width="8" style="333" customWidth="1"/>
    <col min="11977" max="11977" width="8.109375" style="333" customWidth="1"/>
    <col min="11978" max="11978" width="7.44140625" style="333" customWidth="1"/>
    <col min="11979" max="11979" width="7.6640625" style="333" customWidth="1"/>
    <col min="11980" max="11987" width="7.88671875" style="333" hidden="1" customWidth="1"/>
    <col min="11988" max="11988" width="9.109375" style="333" customWidth="1"/>
    <col min="11989" max="11989" width="8.6640625" style="333" customWidth="1"/>
    <col min="11990" max="11990" width="10.6640625" style="333" customWidth="1"/>
    <col min="11991" max="11991" width="25.44140625" style="333" customWidth="1"/>
    <col min="11992" max="11992" width="14.33203125" style="333" customWidth="1"/>
    <col min="11993" max="11993" width="4.5546875" style="333" customWidth="1"/>
    <col min="11994" max="11994" width="9.88671875" style="333" customWidth="1"/>
    <col min="11995" max="11995" width="9.5546875" style="333" customWidth="1"/>
    <col min="11996" max="12215" width="7.88671875" style="333"/>
    <col min="12216" max="12217" width="5.109375" style="333" customWidth="1"/>
    <col min="12218" max="12218" width="5.33203125" style="333" customWidth="1"/>
    <col min="12219" max="12219" width="6.5546875" style="333" customWidth="1"/>
    <col min="12220" max="12220" width="8.6640625" style="333" customWidth="1"/>
    <col min="12221" max="12221" width="12.33203125" style="333" customWidth="1"/>
    <col min="12222" max="12222" width="10.5546875" style="333" customWidth="1"/>
    <col min="12223" max="12223" width="9.88671875" style="333" customWidth="1"/>
    <col min="12224" max="12224" width="9.5546875" style="333" customWidth="1"/>
    <col min="12225" max="12230" width="8.109375" style="333" customWidth="1"/>
    <col min="12231" max="12231" width="9.33203125" style="333" customWidth="1"/>
    <col min="12232" max="12232" width="8" style="333" customWidth="1"/>
    <col min="12233" max="12233" width="8.109375" style="333" customWidth="1"/>
    <col min="12234" max="12234" width="7.44140625" style="333" customWidth="1"/>
    <col min="12235" max="12235" width="7.6640625" style="333" customWidth="1"/>
    <col min="12236" max="12243" width="7.88671875" style="333" hidden="1" customWidth="1"/>
    <col min="12244" max="12244" width="9.109375" style="333" customWidth="1"/>
    <col min="12245" max="12245" width="8.6640625" style="333" customWidth="1"/>
    <col min="12246" max="12246" width="10.6640625" style="333" customWidth="1"/>
    <col min="12247" max="12247" width="25.44140625" style="333" customWidth="1"/>
    <col min="12248" max="12248" width="14.33203125" style="333" customWidth="1"/>
    <col min="12249" max="12249" width="4.5546875" style="333" customWidth="1"/>
    <col min="12250" max="12250" width="9.88671875" style="333" customWidth="1"/>
    <col min="12251" max="12251" width="9.5546875" style="333" customWidth="1"/>
    <col min="12252" max="12471" width="7.88671875" style="333"/>
    <col min="12472" max="12473" width="5.109375" style="333" customWidth="1"/>
    <col min="12474" max="12474" width="5.33203125" style="333" customWidth="1"/>
    <col min="12475" max="12475" width="6.5546875" style="333" customWidth="1"/>
    <col min="12476" max="12476" width="8.6640625" style="333" customWidth="1"/>
    <col min="12477" max="12477" width="12.33203125" style="333" customWidth="1"/>
    <col min="12478" max="12478" width="10.5546875" style="333" customWidth="1"/>
    <col min="12479" max="12479" width="9.88671875" style="333" customWidth="1"/>
    <col min="12480" max="12480" width="9.5546875" style="333" customWidth="1"/>
    <col min="12481" max="12486" width="8.109375" style="333" customWidth="1"/>
    <col min="12487" max="12487" width="9.33203125" style="333" customWidth="1"/>
    <col min="12488" max="12488" width="8" style="333" customWidth="1"/>
    <col min="12489" max="12489" width="8.109375" style="333" customWidth="1"/>
    <col min="12490" max="12490" width="7.44140625" style="333" customWidth="1"/>
    <col min="12491" max="12491" width="7.6640625" style="333" customWidth="1"/>
    <col min="12492" max="12499" width="7.88671875" style="333" hidden="1" customWidth="1"/>
    <col min="12500" max="12500" width="9.109375" style="333" customWidth="1"/>
    <col min="12501" max="12501" width="8.6640625" style="333" customWidth="1"/>
    <col min="12502" max="12502" width="10.6640625" style="333" customWidth="1"/>
    <col min="12503" max="12503" width="25.44140625" style="333" customWidth="1"/>
    <col min="12504" max="12504" width="14.33203125" style="333" customWidth="1"/>
    <col min="12505" max="12505" width="4.5546875" style="333" customWidth="1"/>
    <col min="12506" max="12506" width="9.88671875" style="333" customWidth="1"/>
    <col min="12507" max="12507" width="9.5546875" style="333" customWidth="1"/>
    <col min="12508" max="12727" width="7.88671875" style="333"/>
    <col min="12728" max="12729" width="5.109375" style="333" customWidth="1"/>
    <col min="12730" max="12730" width="5.33203125" style="333" customWidth="1"/>
    <col min="12731" max="12731" width="6.5546875" style="333" customWidth="1"/>
    <col min="12732" max="12732" width="8.6640625" style="333" customWidth="1"/>
    <col min="12733" max="12733" width="12.33203125" style="333" customWidth="1"/>
    <col min="12734" max="12734" width="10.5546875" style="333" customWidth="1"/>
    <col min="12735" max="12735" width="9.88671875" style="333" customWidth="1"/>
    <col min="12736" max="12736" width="9.5546875" style="333" customWidth="1"/>
    <col min="12737" max="12742" width="8.109375" style="333" customWidth="1"/>
    <col min="12743" max="12743" width="9.33203125" style="333" customWidth="1"/>
    <col min="12744" max="12744" width="8" style="333" customWidth="1"/>
    <col min="12745" max="12745" width="8.109375" style="333" customWidth="1"/>
    <col min="12746" max="12746" width="7.44140625" style="333" customWidth="1"/>
    <col min="12747" max="12747" width="7.6640625" style="333" customWidth="1"/>
    <col min="12748" max="12755" width="7.88671875" style="333" hidden="1" customWidth="1"/>
    <col min="12756" max="12756" width="9.109375" style="333" customWidth="1"/>
    <col min="12757" max="12757" width="8.6640625" style="333" customWidth="1"/>
    <col min="12758" max="12758" width="10.6640625" style="333" customWidth="1"/>
    <col min="12759" max="12759" width="25.44140625" style="333" customWidth="1"/>
    <col min="12760" max="12760" width="14.33203125" style="333" customWidth="1"/>
    <col min="12761" max="12761" width="4.5546875" style="333" customWidth="1"/>
    <col min="12762" max="12762" width="9.88671875" style="333" customWidth="1"/>
    <col min="12763" max="12763" width="9.5546875" style="333" customWidth="1"/>
    <col min="12764" max="12983" width="7.88671875" style="333"/>
    <col min="12984" max="12985" width="5.109375" style="333" customWidth="1"/>
    <col min="12986" max="12986" width="5.33203125" style="333" customWidth="1"/>
    <col min="12987" max="12987" width="6.5546875" style="333" customWidth="1"/>
    <col min="12988" max="12988" width="8.6640625" style="333" customWidth="1"/>
    <col min="12989" max="12989" width="12.33203125" style="333" customWidth="1"/>
    <col min="12990" max="12990" width="10.5546875" style="333" customWidth="1"/>
    <col min="12991" max="12991" width="9.88671875" style="333" customWidth="1"/>
    <col min="12992" max="12992" width="9.5546875" style="333" customWidth="1"/>
    <col min="12993" max="12998" width="8.109375" style="333" customWidth="1"/>
    <col min="12999" max="12999" width="9.33203125" style="333" customWidth="1"/>
    <col min="13000" max="13000" width="8" style="333" customWidth="1"/>
    <col min="13001" max="13001" width="8.109375" style="333" customWidth="1"/>
    <col min="13002" max="13002" width="7.44140625" style="333" customWidth="1"/>
    <col min="13003" max="13003" width="7.6640625" style="333" customWidth="1"/>
    <col min="13004" max="13011" width="7.88671875" style="333" hidden="1" customWidth="1"/>
    <col min="13012" max="13012" width="9.109375" style="333" customWidth="1"/>
    <col min="13013" max="13013" width="8.6640625" style="333" customWidth="1"/>
    <col min="13014" max="13014" width="10.6640625" style="333" customWidth="1"/>
    <col min="13015" max="13015" width="25.44140625" style="333" customWidth="1"/>
    <col min="13016" max="13016" width="14.33203125" style="333" customWidth="1"/>
    <col min="13017" max="13017" width="4.5546875" style="333" customWidth="1"/>
    <col min="13018" max="13018" width="9.88671875" style="333" customWidth="1"/>
    <col min="13019" max="13019" width="9.5546875" style="333" customWidth="1"/>
    <col min="13020" max="13239" width="7.88671875" style="333"/>
    <col min="13240" max="13241" width="5.109375" style="333" customWidth="1"/>
    <col min="13242" max="13242" width="5.33203125" style="333" customWidth="1"/>
    <col min="13243" max="13243" width="6.5546875" style="333" customWidth="1"/>
    <col min="13244" max="13244" width="8.6640625" style="333" customWidth="1"/>
    <col min="13245" max="13245" width="12.33203125" style="333" customWidth="1"/>
    <col min="13246" max="13246" width="10.5546875" style="333" customWidth="1"/>
    <col min="13247" max="13247" width="9.88671875" style="333" customWidth="1"/>
    <col min="13248" max="13248" width="9.5546875" style="333" customWidth="1"/>
    <col min="13249" max="13254" width="8.109375" style="333" customWidth="1"/>
    <col min="13255" max="13255" width="9.33203125" style="333" customWidth="1"/>
    <col min="13256" max="13256" width="8" style="333" customWidth="1"/>
    <col min="13257" max="13257" width="8.109375" style="333" customWidth="1"/>
    <col min="13258" max="13258" width="7.44140625" style="333" customWidth="1"/>
    <col min="13259" max="13259" width="7.6640625" style="333" customWidth="1"/>
    <col min="13260" max="13267" width="7.88671875" style="333" hidden="1" customWidth="1"/>
    <col min="13268" max="13268" width="9.109375" style="333" customWidth="1"/>
    <col min="13269" max="13269" width="8.6640625" style="333" customWidth="1"/>
    <col min="13270" max="13270" width="10.6640625" style="333" customWidth="1"/>
    <col min="13271" max="13271" width="25.44140625" style="333" customWidth="1"/>
    <col min="13272" max="13272" width="14.33203125" style="333" customWidth="1"/>
    <col min="13273" max="13273" width="4.5546875" style="333" customWidth="1"/>
    <col min="13274" max="13274" width="9.88671875" style="333" customWidth="1"/>
    <col min="13275" max="13275" width="9.5546875" style="333" customWidth="1"/>
    <col min="13276" max="13495" width="7.88671875" style="333"/>
    <col min="13496" max="13497" width="5.109375" style="333" customWidth="1"/>
    <col min="13498" max="13498" width="5.33203125" style="333" customWidth="1"/>
    <col min="13499" max="13499" width="6.5546875" style="333" customWidth="1"/>
    <col min="13500" max="13500" width="8.6640625" style="333" customWidth="1"/>
    <col min="13501" max="13501" width="12.33203125" style="333" customWidth="1"/>
    <col min="13502" max="13502" width="10.5546875" style="333" customWidth="1"/>
    <col min="13503" max="13503" width="9.88671875" style="333" customWidth="1"/>
    <col min="13504" max="13504" width="9.5546875" style="333" customWidth="1"/>
    <col min="13505" max="13510" width="8.109375" style="333" customWidth="1"/>
    <col min="13511" max="13511" width="9.33203125" style="333" customWidth="1"/>
    <col min="13512" max="13512" width="8" style="333" customWidth="1"/>
    <col min="13513" max="13513" width="8.109375" style="333" customWidth="1"/>
    <col min="13514" max="13514" width="7.44140625" style="333" customWidth="1"/>
    <col min="13515" max="13515" width="7.6640625" style="333" customWidth="1"/>
    <col min="13516" max="13523" width="7.88671875" style="333" hidden="1" customWidth="1"/>
    <col min="13524" max="13524" width="9.109375" style="333" customWidth="1"/>
    <col min="13525" max="13525" width="8.6640625" style="333" customWidth="1"/>
    <col min="13526" max="13526" width="10.6640625" style="333" customWidth="1"/>
    <col min="13527" max="13527" width="25.44140625" style="333" customWidth="1"/>
    <col min="13528" max="13528" width="14.33203125" style="333" customWidth="1"/>
    <col min="13529" max="13529" width="4.5546875" style="333" customWidth="1"/>
    <col min="13530" max="13530" width="9.88671875" style="333" customWidth="1"/>
    <col min="13531" max="13531" width="9.5546875" style="333" customWidth="1"/>
    <col min="13532" max="13751" width="7.88671875" style="333"/>
    <col min="13752" max="13753" width="5.109375" style="333" customWidth="1"/>
    <col min="13754" max="13754" width="5.33203125" style="333" customWidth="1"/>
    <col min="13755" max="13755" width="6.5546875" style="333" customWidth="1"/>
    <col min="13756" max="13756" width="8.6640625" style="333" customWidth="1"/>
    <col min="13757" max="13757" width="12.33203125" style="333" customWidth="1"/>
    <col min="13758" max="13758" width="10.5546875" style="333" customWidth="1"/>
    <col min="13759" max="13759" width="9.88671875" style="333" customWidth="1"/>
    <col min="13760" max="13760" width="9.5546875" style="333" customWidth="1"/>
    <col min="13761" max="13766" width="8.109375" style="333" customWidth="1"/>
    <col min="13767" max="13767" width="9.33203125" style="333" customWidth="1"/>
    <col min="13768" max="13768" width="8" style="333" customWidth="1"/>
    <col min="13769" max="13769" width="8.109375" style="333" customWidth="1"/>
    <col min="13770" max="13770" width="7.44140625" style="333" customWidth="1"/>
    <col min="13771" max="13771" width="7.6640625" style="333" customWidth="1"/>
    <col min="13772" max="13779" width="7.88671875" style="333" hidden="1" customWidth="1"/>
    <col min="13780" max="13780" width="9.109375" style="333" customWidth="1"/>
    <col min="13781" max="13781" width="8.6640625" style="333" customWidth="1"/>
    <col min="13782" max="13782" width="10.6640625" style="333" customWidth="1"/>
    <col min="13783" max="13783" width="25.44140625" style="333" customWidth="1"/>
    <col min="13784" max="13784" width="14.33203125" style="333" customWidth="1"/>
    <col min="13785" max="13785" width="4.5546875" style="333" customWidth="1"/>
    <col min="13786" max="13786" width="9.88671875" style="333" customWidth="1"/>
    <col min="13787" max="13787" width="9.5546875" style="333" customWidth="1"/>
    <col min="13788" max="14007" width="7.88671875" style="333"/>
    <col min="14008" max="14009" width="5.109375" style="333" customWidth="1"/>
    <col min="14010" max="14010" width="5.33203125" style="333" customWidth="1"/>
    <col min="14011" max="14011" width="6.5546875" style="333" customWidth="1"/>
    <col min="14012" max="14012" width="8.6640625" style="333" customWidth="1"/>
    <col min="14013" max="14013" width="12.33203125" style="333" customWidth="1"/>
    <col min="14014" max="14014" width="10.5546875" style="333" customWidth="1"/>
    <col min="14015" max="14015" width="9.88671875" style="333" customWidth="1"/>
    <col min="14016" max="14016" width="9.5546875" style="333" customWidth="1"/>
    <col min="14017" max="14022" width="8.109375" style="333" customWidth="1"/>
    <col min="14023" max="14023" width="9.33203125" style="333" customWidth="1"/>
    <col min="14024" max="14024" width="8" style="333" customWidth="1"/>
    <col min="14025" max="14025" width="8.109375" style="333" customWidth="1"/>
    <col min="14026" max="14026" width="7.44140625" style="333" customWidth="1"/>
    <col min="14027" max="14027" width="7.6640625" style="333" customWidth="1"/>
    <col min="14028" max="14035" width="7.88671875" style="333" hidden="1" customWidth="1"/>
    <col min="14036" max="14036" width="9.109375" style="333" customWidth="1"/>
    <col min="14037" max="14037" width="8.6640625" style="333" customWidth="1"/>
    <col min="14038" max="14038" width="10.6640625" style="333" customWidth="1"/>
    <col min="14039" max="14039" width="25.44140625" style="333" customWidth="1"/>
    <col min="14040" max="14040" width="14.33203125" style="333" customWidth="1"/>
    <col min="14041" max="14041" width="4.5546875" style="333" customWidth="1"/>
    <col min="14042" max="14042" width="9.88671875" style="333" customWidth="1"/>
    <col min="14043" max="14043" width="9.5546875" style="333" customWidth="1"/>
    <col min="14044" max="14263" width="7.88671875" style="333"/>
    <col min="14264" max="14265" width="5.109375" style="333" customWidth="1"/>
    <col min="14266" max="14266" width="5.33203125" style="333" customWidth="1"/>
    <col min="14267" max="14267" width="6.5546875" style="333" customWidth="1"/>
    <col min="14268" max="14268" width="8.6640625" style="333" customWidth="1"/>
    <col min="14269" max="14269" width="12.33203125" style="333" customWidth="1"/>
    <col min="14270" max="14270" width="10.5546875" style="333" customWidth="1"/>
    <col min="14271" max="14271" width="9.88671875" style="333" customWidth="1"/>
    <col min="14272" max="14272" width="9.5546875" style="333" customWidth="1"/>
    <col min="14273" max="14278" width="8.109375" style="333" customWidth="1"/>
    <col min="14279" max="14279" width="9.33203125" style="333" customWidth="1"/>
    <col min="14280" max="14280" width="8" style="333" customWidth="1"/>
    <col min="14281" max="14281" width="8.109375" style="333" customWidth="1"/>
    <col min="14282" max="14282" width="7.44140625" style="333" customWidth="1"/>
    <col min="14283" max="14283" width="7.6640625" style="333" customWidth="1"/>
    <col min="14284" max="14291" width="7.88671875" style="333" hidden="1" customWidth="1"/>
    <col min="14292" max="14292" width="9.109375" style="333" customWidth="1"/>
    <col min="14293" max="14293" width="8.6640625" style="333" customWidth="1"/>
    <col min="14294" max="14294" width="10.6640625" style="333" customWidth="1"/>
    <col min="14295" max="14295" width="25.44140625" style="333" customWidth="1"/>
    <col min="14296" max="14296" width="14.33203125" style="333" customWidth="1"/>
    <col min="14297" max="14297" width="4.5546875" style="333" customWidth="1"/>
    <col min="14298" max="14298" width="9.88671875" style="333" customWidth="1"/>
    <col min="14299" max="14299" width="9.5546875" style="333" customWidth="1"/>
    <col min="14300" max="14519" width="7.88671875" style="333"/>
    <col min="14520" max="14521" width="5.109375" style="333" customWidth="1"/>
    <col min="14522" max="14522" width="5.33203125" style="333" customWidth="1"/>
    <col min="14523" max="14523" width="6.5546875" style="333" customWidth="1"/>
    <col min="14524" max="14524" width="8.6640625" style="333" customWidth="1"/>
    <col min="14525" max="14525" width="12.33203125" style="333" customWidth="1"/>
    <col min="14526" max="14526" width="10.5546875" style="333" customWidth="1"/>
    <col min="14527" max="14527" width="9.88671875" style="333" customWidth="1"/>
    <col min="14528" max="14528" width="9.5546875" style="333" customWidth="1"/>
    <col min="14529" max="14534" width="8.109375" style="333" customWidth="1"/>
    <col min="14535" max="14535" width="9.33203125" style="333" customWidth="1"/>
    <col min="14536" max="14536" width="8" style="333" customWidth="1"/>
    <col min="14537" max="14537" width="8.109375" style="333" customWidth="1"/>
    <col min="14538" max="14538" width="7.44140625" style="333" customWidth="1"/>
    <col min="14539" max="14539" width="7.6640625" style="333" customWidth="1"/>
    <col min="14540" max="14547" width="7.88671875" style="333" hidden="1" customWidth="1"/>
    <col min="14548" max="14548" width="9.109375" style="333" customWidth="1"/>
    <col min="14549" max="14549" width="8.6640625" style="333" customWidth="1"/>
    <col min="14550" max="14550" width="10.6640625" style="333" customWidth="1"/>
    <col min="14551" max="14551" width="25.44140625" style="333" customWidth="1"/>
    <col min="14552" max="14552" width="14.33203125" style="333" customWidth="1"/>
    <col min="14553" max="14553" width="4.5546875" style="333" customWidth="1"/>
    <col min="14554" max="14554" width="9.88671875" style="333" customWidth="1"/>
    <col min="14555" max="14555" width="9.5546875" style="333" customWidth="1"/>
    <col min="14556" max="14775" width="7.88671875" style="333"/>
    <col min="14776" max="14777" width="5.109375" style="333" customWidth="1"/>
    <col min="14778" max="14778" width="5.33203125" style="333" customWidth="1"/>
    <col min="14779" max="14779" width="6.5546875" style="333" customWidth="1"/>
    <col min="14780" max="14780" width="8.6640625" style="333" customWidth="1"/>
    <col min="14781" max="14781" width="12.33203125" style="333" customWidth="1"/>
    <col min="14782" max="14782" width="10.5546875" style="333" customWidth="1"/>
    <col min="14783" max="14783" width="9.88671875" style="333" customWidth="1"/>
    <col min="14784" max="14784" width="9.5546875" style="333" customWidth="1"/>
    <col min="14785" max="14790" width="8.109375" style="333" customWidth="1"/>
    <col min="14791" max="14791" width="9.33203125" style="333" customWidth="1"/>
    <col min="14792" max="14792" width="8" style="333" customWidth="1"/>
    <col min="14793" max="14793" width="8.109375" style="333" customWidth="1"/>
    <col min="14794" max="14794" width="7.44140625" style="333" customWidth="1"/>
    <col min="14795" max="14795" width="7.6640625" style="333" customWidth="1"/>
    <col min="14796" max="14803" width="7.88671875" style="333" hidden="1" customWidth="1"/>
    <col min="14804" max="14804" width="9.109375" style="333" customWidth="1"/>
    <col min="14805" max="14805" width="8.6640625" style="333" customWidth="1"/>
    <col min="14806" max="14806" width="10.6640625" style="333" customWidth="1"/>
    <col min="14807" max="14807" width="25.44140625" style="333" customWidth="1"/>
    <col min="14808" max="14808" width="14.33203125" style="333" customWidth="1"/>
    <col min="14809" max="14809" width="4.5546875" style="333" customWidth="1"/>
    <col min="14810" max="14810" width="9.88671875" style="333" customWidth="1"/>
    <col min="14811" max="14811" width="9.5546875" style="333" customWidth="1"/>
    <col min="14812" max="15031" width="7.88671875" style="333"/>
    <col min="15032" max="15033" width="5.109375" style="333" customWidth="1"/>
    <col min="15034" max="15034" width="5.33203125" style="333" customWidth="1"/>
    <col min="15035" max="15035" width="6.5546875" style="333" customWidth="1"/>
    <col min="15036" max="15036" width="8.6640625" style="333" customWidth="1"/>
    <col min="15037" max="15037" width="12.33203125" style="333" customWidth="1"/>
    <col min="15038" max="15038" width="10.5546875" style="333" customWidth="1"/>
    <col min="15039" max="15039" width="9.88671875" style="333" customWidth="1"/>
    <col min="15040" max="15040" width="9.5546875" style="333" customWidth="1"/>
    <col min="15041" max="15046" width="8.109375" style="333" customWidth="1"/>
    <col min="15047" max="15047" width="9.33203125" style="333" customWidth="1"/>
    <col min="15048" max="15048" width="8" style="333" customWidth="1"/>
    <col min="15049" max="15049" width="8.109375" style="333" customWidth="1"/>
    <col min="15050" max="15050" width="7.44140625" style="333" customWidth="1"/>
    <col min="15051" max="15051" width="7.6640625" style="333" customWidth="1"/>
    <col min="15052" max="15059" width="7.88671875" style="333" hidden="1" customWidth="1"/>
    <col min="15060" max="15060" width="9.109375" style="333" customWidth="1"/>
    <col min="15061" max="15061" width="8.6640625" style="333" customWidth="1"/>
    <col min="15062" max="15062" width="10.6640625" style="333" customWidth="1"/>
    <col min="15063" max="15063" width="25.44140625" style="333" customWidth="1"/>
    <col min="15064" max="15064" width="14.33203125" style="333" customWidth="1"/>
    <col min="15065" max="15065" width="4.5546875" style="333" customWidth="1"/>
    <col min="15066" max="15066" width="9.88671875" style="333" customWidth="1"/>
    <col min="15067" max="15067" width="9.5546875" style="333" customWidth="1"/>
    <col min="15068" max="15287" width="7.88671875" style="333"/>
    <col min="15288" max="15289" width="5.109375" style="333" customWidth="1"/>
    <col min="15290" max="15290" width="5.33203125" style="333" customWidth="1"/>
    <col min="15291" max="15291" width="6.5546875" style="333" customWidth="1"/>
    <col min="15292" max="15292" width="8.6640625" style="333" customWidth="1"/>
    <col min="15293" max="15293" width="12.33203125" style="333" customWidth="1"/>
    <col min="15294" max="15294" width="10.5546875" style="333" customWidth="1"/>
    <col min="15295" max="15295" width="9.88671875" style="333" customWidth="1"/>
    <col min="15296" max="15296" width="9.5546875" style="333" customWidth="1"/>
    <col min="15297" max="15302" width="8.109375" style="333" customWidth="1"/>
    <col min="15303" max="15303" width="9.33203125" style="333" customWidth="1"/>
    <col min="15304" max="15304" width="8" style="333" customWidth="1"/>
    <col min="15305" max="15305" width="8.109375" style="333" customWidth="1"/>
    <col min="15306" max="15306" width="7.44140625" style="333" customWidth="1"/>
    <col min="15307" max="15307" width="7.6640625" style="333" customWidth="1"/>
    <col min="15308" max="15315" width="7.88671875" style="333" hidden="1" customWidth="1"/>
    <col min="15316" max="15316" width="9.109375" style="333" customWidth="1"/>
    <col min="15317" max="15317" width="8.6640625" style="333" customWidth="1"/>
    <col min="15318" max="15318" width="10.6640625" style="333" customWidth="1"/>
    <col min="15319" max="15319" width="25.44140625" style="333" customWidth="1"/>
    <col min="15320" max="15320" width="14.33203125" style="333" customWidth="1"/>
    <col min="15321" max="15321" width="4.5546875" style="333" customWidth="1"/>
    <col min="15322" max="15322" width="9.88671875" style="333" customWidth="1"/>
    <col min="15323" max="15323" width="9.5546875" style="333" customWidth="1"/>
    <col min="15324" max="15543" width="7.88671875" style="333"/>
    <col min="15544" max="15545" width="5.109375" style="333" customWidth="1"/>
    <col min="15546" max="15546" width="5.33203125" style="333" customWidth="1"/>
    <col min="15547" max="15547" width="6.5546875" style="333" customWidth="1"/>
    <col min="15548" max="15548" width="8.6640625" style="333" customWidth="1"/>
    <col min="15549" max="15549" width="12.33203125" style="333" customWidth="1"/>
    <col min="15550" max="15550" width="10.5546875" style="333" customWidth="1"/>
    <col min="15551" max="15551" width="9.88671875" style="333" customWidth="1"/>
    <col min="15552" max="15552" width="9.5546875" style="333" customWidth="1"/>
    <col min="15553" max="15558" width="8.109375" style="333" customWidth="1"/>
    <col min="15559" max="15559" width="9.33203125" style="333" customWidth="1"/>
    <col min="15560" max="15560" width="8" style="333" customWidth="1"/>
    <col min="15561" max="15561" width="8.109375" style="333" customWidth="1"/>
    <col min="15562" max="15562" width="7.44140625" style="333" customWidth="1"/>
    <col min="15563" max="15563" width="7.6640625" style="333" customWidth="1"/>
    <col min="15564" max="15571" width="7.88671875" style="333" hidden="1" customWidth="1"/>
    <col min="15572" max="15572" width="9.109375" style="333" customWidth="1"/>
    <col min="15573" max="15573" width="8.6640625" style="333" customWidth="1"/>
    <col min="15574" max="15574" width="10.6640625" style="333" customWidth="1"/>
    <col min="15575" max="15575" width="25.44140625" style="333" customWidth="1"/>
    <col min="15576" max="15576" width="14.33203125" style="333" customWidth="1"/>
    <col min="15577" max="15577" width="4.5546875" style="333" customWidth="1"/>
    <col min="15578" max="15578" width="9.88671875" style="333" customWidth="1"/>
    <col min="15579" max="15579" width="9.5546875" style="333" customWidth="1"/>
    <col min="15580" max="15799" width="7.88671875" style="333"/>
    <col min="15800" max="15801" width="5.109375" style="333" customWidth="1"/>
    <col min="15802" max="15802" width="5.33203125" style="333" customWidth="1"/>
    <col min="15803" max="15803" width="6.5546875" style="333" customWidth="1"/>
    <col min="15804" max="15804" width="8.6640625" style="333" customWidth="1"/>
    <col min="15805" max="15805" width="12.33203125" style="333" customWidth="1"/>
    <col min="15806" max="15806" width="10.5546875" style="333" customWidth="1"/>
    <col min="15807" max="15807" width="9.88671875" style="333" customWidth="1"/>
    <col min="15808" max="15808" width="9.5546875" style="333" customWidth="1"/>
    <col min="15809" max="15814" width="8.109375" style="333" customWidth="1"/>
    <col min="15815" max="15815" width="9.33203125" style="333" customWidth="1"/>
    <col min="15816" max="15816" width="8" style="333" customWidth="1"/>
    <col min="15817" max="15817" width="8.109375" style="333" customWidth="1"/>
    <col min="15818" max="15818" width="7.44140625" style="333" customWidth="1"/>
    <col min="15819" max="15819" width="7.6640625" style="333" customWidth="1"/>
    <col min="15820" max="15827" width="7.88671875" style="333" hidden="1" customWidth="1"/>
    <col min="15828" max="15828" width="9.109375" style="333" customWidth="1"/>
    <col min="15829" max="15829" width="8.6640625" style="333" customWidth="1"/>
    <col min="15830" max="15830" width="10.6640625" style="333" customWidth="1"/>
    <col min="15831" max="15831" width="25.44140625" style="333" customWidth="1"/>
    <col min="15832" max="15832" width="14.33203125" style="333" customWidth="1"/>
    <col min="15833" max="15833" width="4.5546875" style="333" customWidth="1"/>
    <col min="15834" max="15834" width="9.88671875" style="333" customWidth="1"/>
    <col min="15835" max="15835" width="9.5546875" style="333" customWidth="1"/>
    <col min="15836" max="16055" width="7.88671875" style="333"/>
    <col min="16056" max="16057" width="5.109375" style="333" customWidth="1"/>
    <col min="16058" max="16058" width="5.33203125" style="333" customWidth="1"/>
    <col min="16059" max="16059" width="6.5546875" style="333" customWidth="1"/>
    <col min="16060" max="16060" width="8.6640625" style="333" customWidth="1"/>
    <col min="16061" max="16061" width="12.33203125" style="333" customWidth="1"/>
    <col min="16062" max="16062" width="10.5546875" style="333" customWidth="1"/>
    <col min="16063" max="16063" width="9.88671875" style="333" customWidth="1"/>
    <col min="16064" max="16064" width="9.5546875" style="333" customWidth="1"/>
    <col min="16065" max="16070" width="8.109375" style="333" customWidth="1"/>
    <col min="16071" max="16071" width="9.33203125" style="333" customWidth="1"/>
    <col min="16072" max="16072" width="8" style="333" customWidth="1"/>
    <col min="16073" max="16073" width="8.109375" style="333" customWidth="1"/>
    <col min="16074" max="16074" width="7.44140625" style="333" customWidth="1"/>
    <col min="16075" max="16075" width="7.6640625" style="333" customWidth="1"/>
    <col min="16076" max="16083" width="7.88671875" style="333" hidden="1" customWidth="1"/>
    <col min="16084" max="16084" width="9.109375" style="333" customWidth="1"/>
    <col min="16085" max="16085" width="8.6640625" style="333" customWidth="1"/>
    <col min="16086" max="16086" width="10.6640625" style="333" customWidth="1"/>
    <col min="16087" max="16087" width="25.44140625" style="333" customWidth="1"/>
    <col min="16088" max="16088" width="14.33203125" style="333" customWidth="1"/>
    <col min="16089" max="16089" width="4.5546875" style="333" customWidth="1"/>
    <col min="16090" max="16090" width="9.88671875" style="333" customWidth="1"/>
    <col min="16091" max="16091" width="9.5546875" style="333" customWidth="1"/>
    <col min="16092" max="16384" width="7.88671875" style="333"/>
  </cols>
  <sheetData>
    <row r="1" spans="1:15" ht="12">
      <c r="A1" s="336" t="s">
        <v>37</v>
      </c>
      <c r="B1" s="337"/>
      <c r="C1" s="338"/>
      <c r="D1" s="338"/>
      <c r="E1" s="338"/>
      <c r="F1" s="338"/>
      <c r="G1" s="339"/>
      <c r="H1" s="340"/>
    </row>
    <row r="2" spans="1:15" ht="12">
      <c r="A2" s="341" t="s">
        <v>39</v>
      </c>
      <c r="B2" s="342"/>
      <c r="C2" s="343"/>
      <c r="D2" s="343"/>
      <c r="E2" s="343"/>
      <c r="F2" s="343"/>
      <c r="G2" s="344"/>
      <c r="H2" s="345"/>
    </row>
    <row r="3" spans="1:15" ht="12">
      <c r="A3" s="341" t="s">
        <v>1476</v>
      </c>
      <c r="B3" s="341"/>
      <c r="C3" s="346"/>
      <c r="D3" s="346"/>
      <c r="E3" s="346"/>
      <c r="F3" s="346"/>
      <c r="G3" s="347"/>
      <c r="H3" s="348"/>
    </row>
    <row r="4" spans="1:15" s="332" customFormat="1" ht="12">
      <c r="A4" s="1274" t="s">
        <v>1357</v>
      </c>
      <c r="B4" s="1274" t="s">
        <v>42</v>
      </c>
      <c r="C4" s="1275" t="s">
        <v>43</v>
      </c>
      <c r="D4" s="1270" t="s">
        <v>44</v>
      </c>
      <c r="E4" s="1270" t="s">
        <v>45</v>
      </c>
      <c r="F4" s="1270" t="s">
        <v>1387</v>
      </c>
      <c r="G4" s="1273" t="s">
        <v>48</v>
      </c>
      <c r="H4" s="1270" t="s">
        <v>1358</v>
      </c>
      <c r="I4" s="1269" t="s">
        <v>50</v>
      </c>
      <c r="J4" s="1269" t="s">
        <v>1360</v>
      </c>
    </row>
    <row r="5" spans="1:15" s="332" customFormat="1" ht="14.4">
      <c r="A5" s="1274"/>
      <c r="B5" s="1274"/>
      <c r="C5" s="1275"/>
      <c r="D5" s="1270"/>
      <c r="E5" s="1270"/>
      <c r="F5" s="1270"/>
      <c r="G5" s="1273"/>
      <c r="H5" s="1270"/>
      <c r="I5" s="1269"/>
      <c r="J5" s="1269"/>
      <c r="O5"/>
    </row>
    <row r="6" spans="1:15" s="332" customFormat="1" ht="14.4">
      <c r="A6" s="301"/>
      <c r="B6" s="638" t="s">
        <v>198</v>
      </c>
      <c r="C6" s="330"/>
      <c r="D6" s="302"/>
      <c r="E6" s="302"/>
      <c r="F6" s="302"/>
      <c r="G6" s="303"/>
      <c r="H6" s="302"/>
      <c r="I6" s="304"/>
      <c r="J6" s="304"/>
      <c r="O6"/>
    </row>
    <row r="7" spans="1:15" ht="12">
      <c r="A7" s="301">
        <v>1</v>
      </c>
      <c r="B7" s="307">
        <v>1</v>
      </c>
      <c r="C7" s="307"/>
      <c r="D7" s="305" t="s">
        <v>114</v>
      </c>
      <c r="E7" s="307" t="s">
        <v>64</v>
      </c>
      <c r="F7" s="307"/>
      <c r="G7" s="306" t="s">
        <v>1477</v>
      </c>
      <c r="H7" s="307" t="s">
        <v>207</v>
      </c>
      <c r="I7" s="307" t="s">
        <v>1431</v>
      </c>
      <c r="J7" s="305" t="s">
        <v>62</v>
      </c>
      <c r="N7" s="333">
        <v>38.847000000000001</v>
      </c>
    </row>
    <row r="8" spans="1:15" ht="12">
      <c r="A8" s="307">
        <v>2</v>
      </c>
      <c r="B8" s="307">
        <v>2</v>
      </c>
      <c r="C8" s="307"/>
      <c r="D8" s="305" t="s">
        <v>76</v>
      </c>
      <c r="E8" s="307" t="s">
        <v>64</v>
      </c>
      <c r="F8" s="307"/>
      <c r="G8" s="306" t="s">
        <v>200</v>
      </c>
      <c r="H8" s="307" t="s">
        <v>212</v>
      </c>
      <c r="I8" s="307" t="s">
        <v>1461</v>
      </c>
      <c r="J8" s="305" t="s">
        <v>62</v>
      </c>
      <c r="N8" s="333">
        <v>38.847000000000001</v>
      </c>
    </row>
    <row r="9" spans="1:15" ht="12">
      <c r="A9" s="307">
        <v>3</v>
      </c>
      <c r="B9" s="307">
        <v>3</v>
      </c>
      <c r="C9" s="307"/>
      <c r="D9" s="305" t="s">
        <v>103</v>
      </c>
      <c r="E9" s="307" t="s">
        <v>64</v>
      </c>
      <c r="F9" s="307"/>
      <c r="G9" s="306" t="s">
        <v>206</v>
      </c>
      <c r="H9" s="307" t="s">
        <v>221</v>
      </c>
      <c r="I9" s="307" t="s">
        <v>1478</v>
      </c>
      <c r="J9" s="305" t="s">
        <v>62</v>
      </c>
      <c r="N9" s="333">
        <v>38.847000000000001</v>
      </c>
    </row>
    <row r="10" spans="1:15" ht="12">
      <c r="A10" s="301">
        <v>4</v>
      </c>
      <c r="B10" s="307">
        <v>4</v>
      </c>
      <c r="C10" s="307"/>
      <c r="D10" s="305" t="s">
        <v>107</v>
      </c>
      <c r="E10" s="307" t="s">
        <v>64</v>
      </c>
      <c r="F10" s="307"/>
      <c r="G10" s="306" t="s">
        <v>215</v>
      </c>
      <c r="H10" s="307" t="s">
        <v>223</v>
      </c>
      <c r="I10" s="307" t="s">
        <v>1479</v>
      </c>
      <c r="J10" s="305" t="s">
        <v>62</v>
      </c>
      <c r="N10" s="333">
        <v>38.847000000000001</v>
      </c>
    </row>
    <row r="11" spans="1:15" ht="12">
      <c r="A11" s="301">
        <v>5</v>
      </c>
      <c r="B11" s="307">
        <v>5</v>
      </c>
      <c r="C11" s="349"/>
      <c r="D11" s="305" t="s">
        <v>70</v>
      </c>
      <c r="E11" s="307" t="s">
        <v>54</v>
      </c>
      <c r="F11" s="307"/>
      <c r="G11" s="306" t="s">
        <v>220</v>
      </c>
      <c r="H11" s="307" t="s">
        <v>232</v>
      </c>
      <c r="I11" s="307" t="s">
        <v>1461</v>
      </c>
      <c r="J11" s="305" t="s">
        <v>62</v>
      </c>
      <c r="N11" s="333">
        <v>45.412999999999997</v>
      </c>
    </row>
    <row r="12" spans="1:15" ht="12">
      <c r="A12" s="301">
        <v>6</v>
      </c>
      <c r="B12" s="307">
        <v>6</v>
      </c>
      <c r="C12" s="349"/>
      <c r="D12" s="305" t="s">
        <v>104</v>
      </c>
      <c r="E12" s="307" t="s">
        <v>82</v>
      </c>
      <c r="F12" s="307"/>
      <c r="G12" s="306" t="s">
        <v>217</v>
      </c>
      <c r="H12" s="307" t="s">
        <v>251</v>
      </c>
      <c r="I12" s="307" t="s">
        <v>1431</v>
      </c>
      <c r="J12" s="305" t="s">
        <v>62</v>
      </c>
      <c r="N12" s="333">
        <v>37.503999999999998</v>
      </c>
    </row>
    <row r="13" spans="1:15" ht="12">
      <c r="A13" s="307">
        <v>7</v>
      </c>
      <c r="B13" s="307">
        <v>7</v>
      </c>
      <c r="C13" s="349"/>
      <c r="D13" s="305" t="s">
        <v>181</v>
      </c>
      <c r="E13" s="307" t="s">
        <v>64</v>
      </c>
      <c r="F13" s="307"/>
      <c r="G13" s="306" t="s">
        <v>223</v>
      </c>
      <c r="H13" s="307" t="s">
        <v>251</v>
      </c>
      <c r="I13" s="307" t="s">
        <v>1478</v>
      </c>
      <c r="J13" s="305" t="s">
        <v>62</v>
      </c>
      <c r="N13" s="333">
        <v>38.847000000000001</v>
      </c>
    </row>
    <row r="14" spans="1:15" ht="12">
      <c r="A14" s="307">
        <v>8</v>
      </c>
      <c r="B14" s="307">
        <v>8</v>
      </c>
      <c r="C14" s="349"/>
      <c r="D14" s="305" t="s">
        <v>100</v>
      </c>
      <c r="E14" s="307" t="s">
        <v>64</v>
      </c>
      <c r="F14" s="307"/>
      <c r="G14" s="306" t="s">
        <v>225</v>
      </c>
      <c r="H14" s="307" t="s">
        <v>243</v>
      </c>
      <c r="I14" s="307" t="s">
        <v>1479</v>
      </c>
      <c r="J14" s="305" t="s">
        <v>62</v>
      </c>
      <c r="N14" s="333">
        <v>38.847000000000001</v>
      </c>
    </row>
    <row r="15" spans="1:15" ht="12.9" customHeight="1">
      <c r="A15" s="301">
        <v>9</v>
      </c>
      <c r="B15" s="307">
        <v>9</v>
      </c>
      <c r="C15" s="349"/>
      <c r="D15" s="305" t="s">
        <v>111</v>
      </c>
      <c r="E15" s="307" t="s">
        <v>54</v>
      </c>
      <c r="F15" s="307"/>
      <c r="G15" s="306" t="s">
        <v>232</v>
      </c>
      <c r="H15" s="307" t="s">
        <v>249</v>
      </c>
      <c r="I15" s="307" t="s">
        <v>1461</v>
      </c>
      <c r="J15" s="305" t="s">
        <v>62</v>
      </c>
      <c r="N15" s="333">
        <v>45.412999999999997</v>
      </c>
    </row>
    <row r="16" spans="1:15" ht="12.9" customHeight="1">
      <c r="A16" s="301">
        <v>10</v>
      </c>
      <c r="B16" s="307">
        <v>10</v>
      </c>
      <c r="C16" s="349"/>
      <c r="D16" s="305" t="s">
        <v>77</v>
      </c>
      <c r="E16" s="307" t="s">
        <v>64</v>
      </c>
      <c r="F16" s="307"/>
      <c r="G16" s="306" t="s">
        <v>251</v>
      </c>
      <c r="H16" s="307" t="s">
        <v>249</v>
      </c>
      <c r="I16" s="307" t="s">
        <v>1478</v>
      </c>
      <c r="J16" s="305" t="s">
        <v>62</v>
      </c>
      <c r="N16" s="333">
        <v>38.847000000000001</v>
      </c>
    </row>
    <row r="17" spans="1:15" ht="12.9" customHeight="1">
      <c r="A17" s="301">
        <v>11</v>
      </c>
      <c r="B17" s="307">
        <v>11</v>
      </c>
      <c r="C17" s="349"/>
      <c r="D17" s="305" t="s">
        <v>149</v>
      </c>
      <c r="E17" s="307" t="s">
        <v>82</v>
      </c>
      <c r="F17" s="307"/>
      <c r="G17" s="306" t="s">
        <v>251</v>
      </c>
      <c r="H17" s="307" t="s">
        <v>252</v>
      </c>
      <c r="I17" s="307" t="s">
        <v>1431</v>
      </c>
      <c r="J17" s="305" t="s">
        <v>62</v>
      </c>
      <c r="N17" s="333">
        <v>37.503999999999998</v>
      </c>
    </row>
    <row r="18" spans="1:15" ht="12.9" customHeight="1">
      <c r="A18" s="307">
        <v>12</v>
      </c>
      <c r="B18" s="307">
        <v>12</v>
      </c>
      <c r="C18" s="349"/>
      <c r="D18" s="305" t="s">
        <v>85</v>
      </c>
      <c r="E18" s="307" t="s">
        <v>82</v>
      </c>
      <c r="F18" s="307"/>
      <c r="G18" s="306" t="s">
        <v>241</v>
      </c>
      <c r="H18" s="307" t="s">
        <v>254</v>
      </c>
      <c r="I18" s="307" t="s">
        <v>1429</v>
      </c>
      <c r="J18" s="305" t="s">
        <v>62</v>
      </c>
      <c r="N18" s="333">
        <v>37.503999999999998</v>
      </c>
      <c r="O18" s="353"/>
    </row>
    <row r="19" spans="1:15" ht="12.9" customHeight="1">
      <c r="A19" s="307">
        <v>13</v>
      </c>
      <c r="B19" s="307">
        <v>13</v>
      </c>
      <c r="C19" s="349"/>
      <c r="D19" s="305" t="s">
        <v>105</v>
      </c>
      <c r="E19" s="307" t="s">
        <v>64</v>
      </c>
      <c r="F19" s="307"/>
      <c r="G19" s="306" t="s">
        <v>243</v>
      </c>
      <c r="H19" s="307" t="s">
        <v>257</v>
      </c>
      <c r="I19" s="307" t="s">
        <v>1479</v>
      </c>
      <c r="J19" s="305" t="s">
        <v>62</v>
      </c>
      <c r="N19" s="333">
        <v>38.847000000000001</v>
      </c>
    </row>
    <row r="20" spans="1:15" ht="12.9" customHeight="1">
      <c r="A20" s="301">
        <v>14</v>
      </c>
      <c r="B20" s="307">
        <v>14</v>
      </c>
      <c r="C20" s="349"/>
      <c r="D20" s="305" t="s">
        <v>81</v>
      </c>
      <c r="E20" s="307" t="s">
        <v>82</v>
      </c>
      <c r="F20" s="307"/>
      <c r="G20" s="306" t="s">
        <v>249</v>
      </c>
      <c r="H20" s="307" t="s">
        <v>257</v>
      </c>
      <c r="I20" s="307" t="s">
        <v>1461</v>
      </c>
      <c r="J20" s="305" t="s">
        <v>62</v>
      </c>
      <c r="N20" s="333">
        <v>37.503999999999998</v>
      </c>
    </row>
    <row r="21" spans="1:15" ht="12.9" customHeight="1">
      <c r="A21" s="301">
        <v>15</v>
      </c>
      <c r="B21" s="307">
        <v>15</v>
      </c>
      <c r="C21" s="349"/>
      <c r="D21" s="305" t="s">
        <v>158</v>
      </c>
      <c r="E21" s="307" t="s">
        <v>82</v>
      </c>
      <c r="F21" s="307"/>
      <c r="G21" s="306" t="s">
        <v>249</v>
      </c>
      <c r="H21" s="307" t="s">
        <v>257</v>
      </c>
      <c r="I21" s="307" t="s">
        <v>1478</v>
      </c>
      <c r="J21" s="305" t="s">
        <v>62</v>
      </c>
      <c r="N21" s="333">
        <v>37.503999999999998</v>
      </c>
    </row>
    <row r="22" spans="1:15" ht="12.9" customHeight="1">
      <c r="A22" s="301">
        <v>16</v>
      </c>
      <c r="B22" s="307">
        <v>16</v>
      </c>
      <c r="C22" s="349"/>
      <c r="D22" s="305" t="s">
        <v>179</v>
      </c>
      <c r="E22" s="307" t="s">
        <v>64</v>
      </c>
      <c r="F22" s="307"/>
      <c r="G22" s="306" t="s">
        <v>252</v>
      </c>
      <c r="H22" s="307" t="s">
        <v>922</v>
      </c>
      <c r="I22" s="307" t="s">
        <v>1431</v>
      </c>
      <c r="J22" s="305" t="s">
        <v>62</v>
      </c>
      <c r="N22" s="333">
        <v>38.847000000000001</v>
      </c>
    </row>
    <row r="23" spans="1:15" ht="12.9" customHeight="1">
      <c r="A23" s="307">
        <v>17</v>
      </c>
      <c r="B23" s="307">
        <v>17</v>
      </c>
      <c r="C23" s="349"/>
      <c r="D23" s="305" t="s">
        <v>94</v>
      </c>
      <c r="E23" s="307" t="s">
        <v>64</v>
      </c>
      <c r="F23" s="307"/>
      <c r="G23" s="306" t="s">
        <v>254</v>
      </c>
      <c r="H23" s="307" t="s">
        <v>922</v>
      </c>
      <c r="I23" s="307" t="s">
        <v>1429</v>
      </c>
      <c r="J23" s="305" t="s">
        <v>62</v>
      </c>
      <c r="N23" s="333">
        <v>38.847000000000001</v>
      </c>
    </row>
    <row r="24" spans="1:15" ht="12.9" customHeight="1">
      <c r="A24" s="307">
        <v>18</v>
      </c>
      <c r="B24" s="307">
        <v>18</v>
      </c>
      <c r="C24" s="307"/>
      <c r="D24" s="305" t="s">
        <v>1480</v>
      </c>
      <c r="E24" s="313" t="s">
        <v>64</v>
      </c>
      <c r="F24" s="307"/>
      <c r="G24" s="306" t="s">
        <v>257</v>
      </c>
      <c r="H24" s="307" t="s">
        <v>262</v>
      </c>
      <c r="I24" s="307" t="s">
        <v>1461</v>
      </c>
      <c r="J24" s="305" t="s">
        <v>62</v>
      </c>
      <c r="N24" s="333">
        <v>38.847000000000001</v>
      </c>
    </row>
    <row r="25" spans="1:15" ht="12.9" customHeight="1">
      <c r="A25" s="301">
        <v>19</v>
      </c>
      <c r="B25" s="307">
        <v>19</v>
      </c>
      <c r="C25" s="307"/>
      <c r="D25" s="305" t="s">
        <v>110</v>
      </c>
      <c r="E25" s="313" t="s">
        <v>82</v>
      </c>
      <c r="F25" s="307"/>
      <c r="G25" s="306" t="s">
        <v>922</v>
      </c>
      <c r="H25" s="307" t="s">
        <v>262</v>
      </c>
      <c r="I25" s="307" t="s">
        <v>1429</v>
      </c>
      <c r="J25" s="305" t="s">
        <v>62</v>
      </c>
      <c r="N25" s="333">
        <v>37.503999999999998</v>
      </c>
    </row>
    <row r="26" spans="1:15" ht="12.9" customHeight="1">
      <c r="A26" s="301">
        <v>20</v>
      </c>
      <c r="B26" s="307">
        <v>20</v>
      </c>
      <c r="C26" s="307"/>
      <c r="D26" s="305" t="s">
        <v>97</v>
      </c>
      <c r="E26" s="313" t="s">
        <v>1154</v>
      </c>
      <c r="F26" s="307"/>
      <c r="G26" s="306" t="s">
        <v>257</v>
      </c>
      <c r="H26" s="307" t="s">
        <v>265</v>
      </c>
      <c r="I26" s="307" t="s">
        <v>1479</v>
      </c>
      <c r="J26" s="305" t="s">
        <v>62</v>
      </c>
      <c r="N26" s="333">
        <v>60.097000000000001</v>
      </c>
    </row>
    <row r="27" spans="1:15" ht="12.9" customHeight="1">
      <c r="A27" s="301">
        <v>21</v>
      </c>
      <c r="B27" s="307">
        <v>21</v>
      </c>
      <c r="C27" s="307"/>
      <c r="D27" s="305" t="s">
        <v>145</v>
      </c>
      <c r="E27" s="313" t="s">
        <v>64</v>
      </c>
      <c r="F27" s="307"/>
      <c r="G27" s="306" t="s">
        <v>257</v>
      </c>
      <c r="H27" s="307" t="s">
        <v>265</v>
      </c>
      <c r="I27" s="307" t="s">
        <v>1478</v>
      </c>
      <c r="J27" s="305" t="s">
        <v>62</v>
      </c>
      <c r="N27" s="333">
        <v>38.847000000000001</v>
      </c>
    </row>
    <row r="28" spans="1:15" ht="12.9" customHeight="1">
      <c r="A28" s="307">
        <v>22</v>
      </c>
      <c r="B28" s="307">
        <v>22</v>
      </c>
      <c r="C28" s="307"/>
      <c r="D28" s="305" t="s">
        <v>135</v>
      </c>
      <c r="E28" s="313" t="s">
        <v>82</v>
      </c>
      <c r="F28" s="307"/>
      <c r="G28" s="306" t="s">
        <v>922</v>
      </c>
      <c r="H28" s="307" t="s">
        <v>265</v>
      </c>
      <c r="I28" s="307" t="s">
        <v>1431</v>
      </c>
      <c r="J28" s="305" t="s">
        <v>62</v>
      </c>
      <c r="N28" s="333">
        <v>37.503999999999998</v>
      </c>
    </row>
    <row r="29" spans="1:15" ht="12.9" customHeight="1">
      <c r="A29" s="307"/>
      <c r="B29" s="327" t="s">
        <v>268</v>
      </c>
      <c r="C29" s="307"/>
      <c r="D29" s="307"/>
      <c r="E29" s="350"/>
      <c r="F29" s="307"/>
      <c r="G29" s="306"/>
      <c r="H29" s="307"/>
      <c r="I29" s="307"/>
      <c r="J29" s="307"/>
      <c r="O29" s="333">
        <f>SUM(N7:N28)</f>
        <v>879.61500000000001</v>
      </c>
    </row>
    <row r="30" spans="1:15" ht="12.9" customHeight="1">
      <c r="A30" s="307">
        <v>23</v>
      </c>
      <c r="B30" s="307">
        <v>1</v>
      </c>
      <c r="C30" s="307"/>
      <c r="D30" s="305" t="s">
        <v>116</v>
      </c>
      <c r="E30" s="313" t="s">
        <v>64</v>
      </c>
      <c r="F30" s="307"/>
      <c r="G30" s="306" t="s">
        <v>265</v>
      </c>
      <c r="H30" s="307" t="s">
        <v>273</v>
      </c>
      <c r="I30" s="307" t="s">
        <v>1429</v>
      </c>
      <c r="J30" s="305" t="s">
        <v>62</v>
      </c>
      <c r="N30" s="333">
        <v>38.847000000000001</v>
      </c>
    </row>
    <row r="31" spans="1:15" ht="12.9" customHeight="1">
      <c r="A31" s="301">
        <v>24</v>
      </c>
      <c r="B31" s="307">
        <v>2</v>
      </c>
      <c r="C31" s="307"/>
      <c r="D31" s="305" t="s">
        <v>161</v>
      </c>
      <c r="E31" s="313" t="s">
        <v>64</v>
      </c>
      <c r="F31" s="307"/>
      <c r="G31" s="306" t="s">
        <v>265</v>
      </c>
      <c r="H31" s="307" t="s">
        <v>271</v>
      </c>
      <c r="I31" s="307" t="s">
        <v>1478</v>
      </c>
      <c r="J31" s="305" t="s">
        <v>62</v>
      </c>
      <c r="N31" s="333">
        <v>38.847000000000001</v>
      </c>
    </row>
    <row r="32" spans="1:15" ht="12.9" customHeight="1">
      <c r="A32" s="307">
        <v>25</v>
      </c>
      <c r="B32" s="307">
        <v>3</v>
      </c>
      <c r="C32" s="307"/>
      <c r="D32" s="305" t="s">
        <v>128</v>
      </c>
      <c r="E32" s="313" t="s">
        <v>82</v>
      </c>
      <c r="F32" s="307"/>
      <c r="G32" s="306" t="s">
        <v>265</v>
      </c>
      <c r="H32" s="307" t="s">
        <v>276</v>
      </c>
      <c r="I32" s="307" t="s">
        <v>1461</v>
      </c>
      <c r="J32" s="305" t="s">
        <v>62</v>
      </c>
      <c r="N32" s="333">
        <v>37.503999999999998</v>
      </c>
    </row>
    <row r="33" spans="1:14" ht="12.9" customHeight="1">
      <c r="A33" s="307">
        <v>26</v>
      </c>
      <c r="B33" s="307">
        <v>4</v>
      </c>
      <c r="C33" s="307"/>
      <c r="D33" s="305" t="s">
        <v>72</v>
      </c>
      <c r="E33" s="313" t="s">
        <v>64</v>
      </c>
      <c r="F33" s="307"/>
      <c r="G33" s="306" t="s">
        <v>271</v>
      </c>
      <c r="H33" s="307" t="s">
        <v>933</v>
      </c>
      <c r="I33" s="307" t="s">
        <v>1429</v>
      </c>
      <c r="J33" s="305" t="s">
        <v>62</v>
      </c>
      <c r="N33" s="333">
        <v>38.847000000000001</v>
      </c>
    </row>
    <row r="34" spans="1:14" ht="12.9" customHeight="1">
      <c r="A34" s="301">
        <v>27</v>
      </c>
      <c r="B34" s="307">
        <v>5</v>
      </c>
      <c r="C34" s="307"/>
      <c r="D34" s="305" t="s">
        <v>226</v>
      </c>
      <c r="E34" s="313" t="s">
        <v>270</v>
      </c>
      <c r="F34" s="307"/>
      <c r="G34" s="306" t="s">
        <v>265</v>
      </c>
      <c r="H34" s="306" t="s">
        <v>282</v>
      </c>
      <c r="I34" s="307" t="s">
        <v>1433</v>
      </c>
      <c r="J34" s="305" t="s">
        <v>62</v>
      </c>
      <c r="N34" s="333">
        <v>47.183999999999997</v>
      </c>
    </row>
    <row r="35" spans="1:14" ht="12.9" customHeight="1">
      <c r="A35" s="307">
        <v>28</v>
      </c>
      <c r="B35" s="307">
        <v>6</v>
      </c>
      <c r="C35" s="307"/>
      <c r="D35" s="305" t="s">
        <v>180</v>
      </c>
      <c r="E35" s="313" t="s">
        <v>82</v>
      </c>
      <c r="F35" s="307"/>
      <c r="G35" s="306" t="s">
        <v>276</v>
      </c>
      <c r="H35" s="306" t="s">
        <v>282</v>
      </c>
      <c r="I35" s="307" t="s">
        <v>1461</v>
      </c>
      <c r="J35" s="305" t="s">
        <v>62</v>
      </c>
      <c r="N35" s="333">
        <v>37.503999999999998</v>
      </c>
    </row>
    <row r="36" spans="1:14" ht="12.9" customHeight="1">
      <c r="A36" s="307">
        <v>29</v>
      </c>
      <c r="B36" s="307">
        <v>7</v>
      </c>
      <c r="C36" s="307"/>
      <c r="D36" s="305" t="s">
        <v>151</v>
      </c>
      <c r="E36" s="313" t="s">
        <v>82</v>
      </c>
      <c r="F36" s="307"/>
      <c r="G36" s="306" t="s">
        <v>933</v>
      </c>
      <c r="H36" s="306" t="s">
        <v>282</v>
      </c>
      <c r="I36" s="307" t="s">
        <v>1429</v>
      </c>
      <c r="J36" s="305" t="s">
        <v>62</v>
      </c>
      <c r="N36" s="333">
        <v>37.503999999999998</v>
      </c>
    </row>
    <row r="37" spans="1:14" ht="12.9" customHeight="1">
      <c r="A37" s="301">
        <v>30</v>
      </c>
      <c r="B37" s="307">
        <v>8</v>
      </c>
      <c r="D37" s="305" t="s">
        <v>166</v>
      </c>
      <c r="E37" s="313" t="s">
        <v>64</v>
      </c>
      <c r="F37" s="307"/>
      <c r="G37" s="306" t="s">
        <v>282</v>
      </c>
      <c r="H37" s="307" t="s">
        <v>283</v>
      </c>
      <c r="I37" s="307" t="s">
        <v>1429</v>
      </c>
      <c r="J37" s="305" t="s">
        <v>62</v>
      </c>
      <c r="N37" s="333">
        <v>38.847000000000001</v>
      </c>
    </row>
    <row r="38" spans="1:14" ht="12.9" customHeight="1">
      <c r="A38" s="307">
        <v>31</v>
      </c>
      <c r="B38" s="307">
        <v>9</v>
      </c>
      <c r="D38" s="305" t="s">
        <v>146</v>
      </c>
      <c r="E38" s="35" t="s">
        <v>64</v>
      </c>
      <c r="F38" s="307"/>
      <c r="G38" s="306" t="s">
        <v>282</v>
      </c>
      <c r="H38" s="307" t="s">
        <v>293</v>
      </c>
      <c r="I38" s="307" t="s">
        <v>1461</v>
      </c>
      <c r="J38" s="305" t="s">
        <v>62</v>
      </c>
      <c r="N38" s="333">
        <v>38.847000000000001</v>
      </c>
    </row>
    <row r="39" spans="1:14" ht="12.9" customHeight="1">
      <c r="A39" s="307">
        <v>32</v>
      </c>
      <c r="B39" s="307">
        <v>10</v>
      </c>
      <c r="D39" s="305" t="s">
        <v>126</v>
      </c>
      <c r="E39" s="313" t="s">
        <v>64</v>
      </c>
      <c r="F39" s="307"/>
      <c r="G39" s="306" t="s">
        <v>282</v>
      </c>
      <c r="H39" s="307" t="s">
        <v>285</v>
      </c>
      <c r="I39" s="307" t="s">
        <v>1433</v>
      </c>
      <c r="J39" s="305" t="s">
        <v>62</v>
      </c>
      <c r="N39" s="333">
        <v>38.847000000000001</v>
      </c>
    </row>
    <row r="40" spans="1:14" ht="12.9" customHeight="1">
      <c r="A40" s="301">
        <v>33</v>
      </c>
      <c r="B40" s="307">
        <v>11</v>
      </c>
      <c r="D40" s="305" t="s">
        <v>139</v>
      </c>
      <c r="E40" s="313" t="s">
        <v>82</v>
      </c>
      <c r="F40" s="307"/>
      <c r="G40" s="307" t="s">
        <v>283</v>
      </c>
      <c r="H40" s="307" t="s">
        <v>290</v>
      </c>
      <c r="I40" s="307" t="s">
        <v>1429</v>
      </c>
      <c r="J40" s="305" t="s">
        <v>62</v>
      </c>
      <c r="N40" s="333">
        <v>37.503999999999998</v>
      </c>
    </row>
    <row r="41" spans="1:14" ht="12.9" customHeight="1">
      <c r="A41" s="307">
        <v>34</v>
      </c>
      <c r="B41" s="307">
        <v>12</v>
      </c>
      <c r="D41" s="305" t="s">
        <v>167</v>
      </c>
      <c r="E41" s="313" t="s">
        <v>82</v>
      </c>
      <c r="F41" s="307"/>
      <c r="G41" s="307" t="s">
        <v>293</v>
      </c>
      <c r="H41" s="307" t="s">
        <v>291</v>
      </c>
      <c r="I41" s="307" t="s">
        <v>1461</v>
      </c>
      <c r="J41" s="305" t="s">
        <v>62</v>
      </c>
      <c r="N41" s="333">
        <v>37.503999999999998</v>
      </c>
    </row>
    <row r="42" spans="1:14" ht="12.9" customHeight="1">
      <c r="A42" s="307">
        <v>35</v>
      </c>
      <c r="B42" s="307">
        <v>13</v>
      </c>
      <c r="D42" s="305" t="s">
        <v>222</v>
      </c>
      <c r="E42" s="313" t="s">
        <v>64</v>
      </c>
      <c r="F42" s="307"/>
      <c r="G42" s="307" t="s">
        <v>290</v>
      </c>
      <c r="H42" s="307" t="s">
        <v>298</v>
      </c>
      <c r="I42" s="307" t="s">
        <v>1429</v>
      </c>
      <c r="J42" s="305" t="s">
        <v>62</v>
      </c>
      <c r="N42" s="333">
        <v>38.847000000000001</v>
      </c>
    </row>
    <row r="43" spans="1:14" ht="12.9" customHeight="1">
      <c r="A43" s="301">
        <v>36</v>
      </c>
      <c r="B43" s="307">
        <v>14</v>
      </c>
      <c r="D43" s="305" t="s">
        <v>266</v>
      </c>
      <c r="E43" s="313" t="s">
        <v>64</v>
      </c>
      <c r="F43" s="307"/>
      <c r="G43" s="307" t="s">
        <v>290</v>
      </c>
      <c r="H43" s="307" t="s">
        <v>296</v>
      </c>
      <c r="I43" s="307" t="s">
        <v>1433</v>
      </c>
      <c r="J43" s="305" t="s">
        <v>62</v>
      </c>
      <c r="N43" s="333">
        <v>38.847000000000001</v>
      </c>
    </row>
    <row r="44" spans="1:14" ht="12.9" customHeight="1">
      <c r="A44" s="307">
        <v>37</v>
      </c>
      <c r="B44" s="307">
        <v>15</v>
      </c>
      <c r="D44" s="305" t="s">
        <v>162</v>
      </c>
      <c r="E44" s="313" t="s">
        <v>82</v>
      </c>
      <c r="F44" s="307"/>
      <c r="G44" s="307" t="s">
        <v>291</v>
      </c>
      <c r="H44" s="307" t="s">
        <v>299</v>
      </c>
      <c r="I44" s="307" t="s">
        <v>1461</v>
      </c>
      <c r="J44" s="305" t="s">
        <v>62</v>
      </c>
      <c r="N44" s="333">
        <v>37.503999999999998</v>
      </c>
    </row>
    <row r="45" spans="1:14" ht="12.9" customHeight="1">
      <c r="A45" s="307">
        <v>38</v>
      </c>
      <c r="B45" s="307">
        <v>16</v>
      </c>
      <c r="D45" s="305" t="s">
        <v>211</v>
      </c>
      <c r="E45" s="313" t="s">
        <v>82</v>
      </c>
      <c r="F45" s="307"/>
      <c r="G45" s="307" t="s">
        <v>295</v>
      </c>
      <c r="H45" s="307" t="s">
        <v>299</v>
      </c>
      <c r="I45" s="307" t="s">
        <v>1478</v>
      </c>
      <c r="J45" s="305" t="s">
        <v>62</v>
      </c>
      <c r="N45" s="333">
        <v>37.503999999999998</v>
      </c>
    </row>
    <row r="46" spans="1:14" ht="12.9" customHeight="1">
      <c r="A46" s="301">
        <v>39</v>
      </c>
      <c r="B46" s="307">
        <v>17</v>
      </c>
      <c r="D46" s="305" t="s">
        <v>235</v>
      </c>
      <c r="E46" s="313" t="s">
        <v>270</v>
      </c>
      <c r="F46" s="307"/>
      <c r="G46" s="307" t="s">
        <v>298</v>
      </c>
      <c r="H46" s="307" t="s">
        <v>1373</v>
      </c>
      <c r="I46" s="307" t="s">
        <v>1429</v>
      </c>
      <c r="J46" s="305" t="s">
        <v>62</v>
      </c>
      <c r="N46" s="333">
        <v>47.183999999999997</v>
      </c>
    </row>
    <row r="47" spans="1:14" ht="12.9" customHeight="1">
      <c r="A47" s="307">
        <v>40</v>
      </c>
      <c r="B47" s="307">
        <v>18</v>
      </c>
      <c r="D47" s="305" t="s">
        <v>199</v>
      </c>
      <c r="E47" s="313" t="s">
        <v>64</v>
      </c>
      <c r="F47" s="307"/>
      <c r="G47" s="307" t="s">
        <v>299</v>
      </c>
      <c r="H47" s="307" t="s">
        <v>303</v>
      </c>
      <c r="I47" s="307" t="s">
        <v>1478</v>
      </c>
      <c r="J47" s="305" t="s">
        <v>62</v>
      </c>
      <c r="N47" s="333">
        <v>38.847000000000001</v>
      </c>
    </row>
    <row r="48" spans="1:14" ht="12.9" customHeight="1">
      <c r="A48" s="307">
        <v>41</v>
      </c>
      <c r="B48" s="307">
        <v>19</v>
      </c>
      <c r="D48" s="305" t="s">
        <v>260</v>
      </c>
      <c r="E48" s="313" t="s">
        <v>64</v>
      </c>
      <c r="F48" s="307"/>
      <c r="G48" s="307" t="s">
        <v>296</v>
      </c>
      <c r="H48" s="307" t="s">
        <v>304</v>
      </c>
      <c r="I48" s="307" t="s">
        <v>1433</v>
      </c>
      <c r="J48" s="305" t="s">
        <v>62</v>
      </c>
      <c r="N48" s="333">
        <v>38.847000000000001</v>
      </c>
    </row>
    <row r="49" spans="1:15" ht="12.9" customHeight="1">
      <c r="A49" s="301">
        <v>42</v>
      </c>
      <c r="B49" s="307">
        <v>20</v>
      </c>
      <c r="D49" s="305" t="s">
        <v>141</v>
      </c>
      <c r="E49" s="313" t="s">
        <v>82</v>
      </c>
      <c r="F49" s="307"/>
      <c r="G49" s="307" t="s">
        <v>299</v>
      </c>
      <c r="H49" s="307" t="s">
        <v>304</v>
      </c>
      <c r="I49" s="307" t="s">
        <v>1461</v>
      </c>
      <c r="J49" s="305" t="s">
        <v>62</v>
      </c>
      <c r="N49" s="333">
        <v>37.503999999999998</v>
      </c>
    </row>
    <row r="50" spans="1:15" ht="12.9" customHeight="1">
      <c r="A50" s="301"/>
      <c r="B50" s="327" t="s">
        <v>1481</v>
      </c>
      <c r="C50" s="307"/>
      <c r="D50" s="307"/>
      <c r="E50" s="350"/>
      <c r="F50" s="307"/>
      <c r="G50" s="306"/>
      <c r="H50" s="307"/>
      <c r="I50" s="307"/>
      <c r="J50" s="307"/>
      <c r="O50" s="333">
        <f>SUM(N30:N49)</f>
        <v>782.87</v>
      </c>
    </row>
    <row r="51" spans="1:15" ht="12.9" customHeight="1">
      <c r="A51" s="307">
        <v>43</v>
      </c>
      <c r="B51" s="307">
        <v>1</v>
      </c>
      <c r="D51" s="305" t="s">
        <v>195</v>
      </c>
      <c r="E51" s="313" t="s">
        <v>64</v>
      </c>
      <c r="F51" s="307"/>
      <c r="G51" s="307" t="s">
        <v>303</v>
      </c>
      <c r="H51" s="307" t="s">
        <v>310</v>
      </c>
      <c r="I51" s="307" t="s">
        <v>1478</v>
      </c>
      <c r="J51" s="305" t="s">
        <v>62</v>
      </c>
      <c r="N51" s="333">
        <v>38.847000000000001</v>
      </c>
    </row>
    <row r="52" spans="1:15" ht="12.9" customHeight="1">
      <c r="A52" s="301">
        <v>44</v>
      </c>
      <c r="B52" s="307">
        <v>2</v>
      </c>
      <c r="D52" s="305" t="s">
        <v>133</v>
      </c>
      <c r="E52" s="313" t="s">
        <v>82</v>
      </c>
      <c r="F52" s="307"/>
      <c r="G52" s="307" t="s">
        <v>304</v>
      </c>
      <c r="H52" s="307" t="s">
        <v>317</v>
      </c>
      <c r="I52" s="307" t="s">
        <v>1461</v>
      </c>
      <c r="J52" s="305" t="s">
        <v>62</v>
      </c>
      <c r="N52" s="333">
        <v>37.503999999999998</v>
      </c>
    </row>
    <row r="53" spans="1:15" ht="12.9" customHeight="1">
      <c r="A53" s="307">
        <v>45</v>
      </c>
      <c r="B53" s="307">
        <v>3</v>
      </c>
      <c r="D53" s="305" t="s">
        <v>259</v>
      </c>
      <c r="E53" s="313" t="s">
        <v>64</v>
      </c>
      <c r="F53" s="307"/>
      <c r="G53" s="307" t="s">
        <v>304</v>
      </c>
      <c r="H53" s="307" t="s">
        <v>311</v>
      </c>
      <c r="I53" s="307" t="s">
        <v>1433</v>
      </c>
      <c r="J53" s="305" t="s">
        <v>62</v>
      </c>
      <c r="N53" s="333">
        <v>38.847000000000001</v>
      </c>
    </row>
    <row r="54" spans="1:15" ht="12.9" customHeight="1">
      <c r="A54" s="307">
        <v>46</v>
      </c>
      <c r="B54" s="307">
        <v>4</v>
      </c>
      <c r="D54" s="305" t="s">
        <v>213</v>
      </c>
      <c r="E54" s="313" t="s">
        <v>64</v>
      </c>
      <c r="F54" s="307"/>
      <c r="G54" s="307" t="s">
        <v>307</v>
      </c>
      <c r="H54" s="307" t="s">
        <v>311</v>
      </c>
      <c r="I54" s="307" t="s">
        <v>1482</v>
      </c>
      <c r="J54" s="305" t="s">
        <v>62</v>
      </c>
      <c r="N54" s="333">
        <v>38.847000000000001</v>
      </c>
    </row>
    <row r="55" spans="1:15" ht="12.9" customHeight="1">
      <c r="A55" s="307">
        <v>47</v>
      </c>
      <c r="B55" s="307">
        <v>5</v>
      </c>
      <c r="D55" s="305" t="s">
        <v>176</v>
      </c>
      <c r="E55" s="313" t="s">
        <v>64</v>
      </c>
      <c r="F55" s="307"/>
      <c r="G55" s="307" t="s">
        <v>310</v>
      </c>
      <c r="H55" s="307" t="s">
        <v>313</v>
      </c>
      <c r="I55" s="307" t="s">
        <v>1478</v>
      </c>
      <c r="J55" s="305" t="s">
        <v>62</v>
      </c>
      <c r="N55" s="333">
        <v>38.847000000000001</v>
      </c>
    </row>
    <row r="56" spans="1:15" ht="12.9" customHeight="1">
      <c r="A56" s="301">
        <v>48</v>
      </c>
      <c r="B56" s="307">
        <v>6</v>
      </c>
      <c r="D56" s="305" t="s">
        <v>218</v>
      </c>
      <c r="E56" s="313" t="s">
        <v>82</v>
      </c>
      <c r="F56" s="307"/>
      <c r="G56" s="307" t="s">
        <v>1389</v>
      </c>
      <c r="H56" s="307" t="s">
        <v>1483</v>
      </c>
      <c r="I56" s="307" t="s">
        <v>1461</v>
      </c>
      <c r="J56" s="305" t="s">
        <v>62</v>
      </c>
      <c r="N56" s="333">
        <v>37.503999999999998</v>
      </c>
    </row>
    <row r="57" spans="1:15" ht="12.9" customHeight="1">
      <c r="A57" s="307">
        <v>49</v>
      </c>
      <c r="B57" s="307">
        <v>7</v>
      </c>
      <c r="D57" s="305" t="s">
        <v>163</v>
      </c>
      <c r="E57" s="313" t="s">
        <v>1371</v>
      </c>
      <c r="F57" s="307"/>
      <c r="G57" s="307" t="s">
        <v>1389</v>
      </c>
      <c r="H57" s="307" t="s">
        <v>1484</v>
      </c>
      <c r="I57" s="307" t="s">
        <v>1429</v>
      </c>
      <c r="J57" s="305" t="s">
        <v>62</v>
      </c>
      <c r="N57" s="333">
        <v>57.597999999999999</v>
      </c>
    </row>
    <row r="58" spans="1:15" ht="12.9" customHeight="1">
      <c r="A58" s="307">
        <v>50</v>
      </c>
      <c r="B58" s="307">
        <v>8</v>
      </c>
      <c r="D58" s="305" t="s">
        <v>204</v>
      </c>
      <c r="E58" s="313" t="s">
        <v>82</v>
      </c>
      <c r="F58" s="307"/>
      <c r="G58" s="307" t="s">
        <v>311</v>
      </c>
      <c r="H58" s="334" t="s">
        <v>315</v>
      </c>
      <c r="I58" s="307" t="s">
        <v>1482</v>
      </c>
      <c r="J58" s="305" t="s">
        <v>62</v>
      </c>
      <c r="N58" s="333">
        <v>37.503999999999998</v>
      </c>
    </row>
    <row r="59" spans="1:15" ht="12.9" customHeight="1">
      <c r="A59" s="307">
        <v>51</v>
      </c>
      <c r="B59" s="307">
        <v>9</v>
      </c>
      <c r="D59" s="351" t="s">
        <v>205</v>
      </c>
      <c r="E59" s="352" t="s">
        <v>82</v>
      </c>
      <c r="F59" s="310"/>
      <c r="G59" s="310" t="s">
        <v>1483</v>
      </c>
      <c r="H59" s="310" t="s">
        <v>318</v>
      </c>
      <c r="I59" s="310" t="s">
        <v>1461</v>
      </c>
      <c r="J59" s="351" t="s">
        <v>62</v>
      </c>
      <c r="N59" s="333">
        <v>37.503999999999998</v>
      </c>
    </row>
    <row r="60" spans="1:15" ht="12.9" customHeight="1">
      <c r="A60" s="301">
        <v>52</v>
      </c>
      <c r="B60" s="307">
        <v>10</v>
      </c>
      <c r="C60" s="307"/>
      <c r="D60" s="305" t="s">
        <v>194</v>
      </c>
      <c r="E60" s="313" t="s">
        <v>64</v>
      </c>
      <c r="F60" s="307"/>
      <c r="G60" s="307" t="s">
        <v>315</v>
      </c>
      <c r="H60" s="307" t="s">
        <v>1485</v>
      </c>
      <c r="I60" s="307" t="s">
        <v>1482</v>
      </c>
      <c r="J60" s="305" t="s">
        <v>62</v>
      </c>
      <c r="N60" s="333">
        <v>38.847000000000001</v>
      </c>
    </row>
    <row r="61" spans="1:15" ht="12.9" customHeight="1">
      <c r="A61" s="307">
        <v>53</v>
      </c>
      <c r="B61" s="307">
        <v>11</v>
      </c>
      <c r="C61" s="307"/>
      <c r="D61" s="305" t="s">
        <v>219</v>
      </c>
      <c r="E61" s="307" t="s">
        <v>64</v>
      </c>
      <c r="F61" s="307"/>
      <c r="G61" s="306" t="s">
        <v>318</v>
      </c>
      <c r="H61" s="307" t="s">
        <v>327</v>
      </c>
      <c r="I61" s="307" t="s">
        <v>1461</v>
      </c>
      <c r="J61" s="305" t="s">
        <v>62</v>
      </c>
      <c r="N61" s="333">
        <v>38.847000000000001</v>
      </c>
    </row>
    <row r="62" spans="1:15" ht="12.9" customHeight="1">
      <c r="A62" s="307">
        <v>54</v>
      </c>
      <c r="B62" s="307">
        <v>12</v>
      </c>
      <c r="C62" s="307"/>
      <c r="D62" s="305" t="s">
        <v>171</v>
      </c>
      <c r="E62" s="307" t="s">
        <v>64</v>
      </c>
      <c r="F62" s="307"/>
      <c r="G62" s="306" t="s">
        <v>1486</v>
      </c>
      <c r="H62" s="307" t="s">
        <v>331</v>
      </c>
      <c r="I62" s="307" t="s">
        <v>1478</v>
      </c>
      <c r="J62" s="305" t="s">
        <v>62</v>
      </c>
      <c r="N62" s="333">
        <v>38.847000000000001</v>
      </c>
    </row>
    <row r="63" spans="1:15" ht="12.9" customHeight="1">
      <c r="A63" s="307">
        <v>55</v>
      </c>
      <c r="B63" s="307">
        <v>13</v>
      </c>
      <c r="C63" s="307"/>
      <c r="D63" s="305" t="s">
        <v>197</v>
      </c>
      <c r="E63" s="307" t="s">
        <v>54</v>
      </c>
      <c r="F63" s="307"/>
      <c r="G63" s="306" t="s">
        <v>325</v>
      </c>
      <c r="H63" s="307" t="s">
        <v>332</v>
      </c>
      <c r="I63" s="307" t="s">
        <v>1429</v>
      </c>
      <c r="J63" s="305" t="s">
        <v>62</v>
      </c>
      <c r="N63" s="333">
        <v>45.412999999999997</v>
      </c>
    </row>
    <row r="64" spans="1:15" ht="12.9" customHeight="1">
      <c r="A64" s="301">
        <v>56</v>
      </c>
      <c r="B64" s="307">
        <v>14</v>
      </c>
      <c r="C64" s="307"/>
      <c r="D64" s="305" t="s">
        <v>186</v>
      </c>
      <c r="E64" s="307" t="s">
        <v>82</v>
      </c>
      <c r="F64" s="307"/>
      <c r="G64" s="306" t="s">
        <v>1485</v>
      </c>
      <c r="H64" s="307" t="s">
        <v>332</v>
      </c>
      <c r="I64" s="307" t="s">
        <v>1431</v>
      </c>
      <c r="J64" s="305" t="s">
        <v>62</v>
      </c>
      <c r="N64" s="333">
        <v>37.503999999999998</v>
      </c>
    </row>
    <row r="65" spans="1:15" ht="12.9" customHeight="1">
      <c r="A65" s="307">
        <v>57</v>
      </c>
      <c r="B65" s="307">
        <v>15</v>
      </c>
      <c r="C65" s="307"/>
      <c r="D65" s="305" t="s">
        <v>239</v>
      </c>
      <c r="E65" s="307" t="s">
        <v>54</v>
      </c>
      <c r="F65" s="307"/>
      <c r="G65" s="306" t="s">
        <v>1457</v>
      </c>
      <c r="H65" s="307" t="s">
        <v>1390</v>
      </c>
      <c r="I65" s="307" t="s">
        <v>1433</v>
      </c>
      <c r="J65" s="305" t="s">
        <v>62</v>
      </c>
      <c r="N65" s="333">
        <v>45.412999999999997</v>
      </c>
    </row>
    <row r="66" spans="1:15" ht="12.9" customHeight="1">
      <c r="A66" s="307">
        <v>58</v>
      </c>
      <c r="B66" s="307">
        <v>16</v>
      </c>
      <c r="C66" s="307"/>
      <c r="D66" s="305" t="s">
        <v>192</v>
      </c>
      <c r="E66" s="307" t="s">
        <v>82</v>
      </c>
      <c r="F66" s="307"/>
      <c r="G66" s="306" t="s">
        <v>331</v>
      </c>
      <c r="H66" s="307" t="s">
        <v>1458</v>
      </c>
      <c r="I66" s="307" t="s">
        <v>1478</v>
      </c>
      <c r="J66" s="305" t="s">
        <v>62</v>
      </c>
      <c r="N66" s="333">
        <v>37.503999999999998</v>
      </c>
    </row>
    <row r="67" spans="1:15" ht="12.9" customHeight="1">
      <c r="A67" s="307">
        <v>59</v>
      </c>
      <c r="B67" s="307">
        <v>17</v>
      </c>
      <c r="C67" s="307"/>
      <c r="D67" s="305" t="s">
        <v>263</v>
      </c>
      <c r="E67" s="307" t="s">
        <v>264</v>
      </c>
      <c r="F67" s="307"/>
      <c r="G67" s="306" t="s">
        <v>331</v>
      </c>
      <c r="H67" s="307" t="s">
        <v>1391</v>
      </c>
      <c r="I67" s="307" t="s">
        <v>1461</v>
      </c>
      <c r="J67" s="305" t="s">
        <v>62</v>
      </c>
      <c r="N67" s="333">
        <v>57.597999999999999</v>
      </c>
    </row>
    <row r="68" spans="1:15" ht="12.9" customHeight="1">
      <c r="A68" s="301">
        <v>60</v>
      </c>
      <c r="B68" s="307">
        <v>18</v>
      </c>
      <c r="C68" s="307"/>
      <c r="D68" s="305" t="s">
        <v>173</v>
      </c>
      <c r="E68" s="307" t="s">
        <v>64</v>
      </c>
      <c r="F68" s="307"/>
      <c r="G68" s="306" t="s">
        <v>332</v>
      </c>
      <c r="H68" s="307" t="s">
        <v>1391</v>
      </c>
      <c r="I68" s="307" t="s">
        <v>1431</v>
      </c>
      <c r="J68" s="305" t="s">
        <v>62</v>
      </c>
      <c r="N68" s="333">
        <v>38.847000000000001</v>
      </c>
    </row>
    <row r="69" spans="1:15" ht="12.9" customHeight="1">
      <c r="A69" s="307">
        <v>61</v>
      </c>
      <c r="B69" s="307">
        <v>19</v>
      </c>
      <c r="C69" s="307"/>
      <c r="D69" s="305" t="s">
        <v>187</v>
      </c>
      <c r="E69" s="307" t="s">
        <v>54</v>
      </c>
      <c r="F69" s="307"/>
      <c r="G69" s="306" t="s">
        <v>332</v>
      </c>
      <c r="H69" s="306" t="s">
        <v>940</v>
      </c>
      <c r="I69" s="307" t="s">
        <v>1429</v>
      </c>
      <c r="J69" s="305" t="s">
        <v>62</v>
      </c>
      <c r="N69" s="333">
        <v>45.412999999999997</v>
      </c>
    </row>
    <row r="70" spans="1:15" ht="12.9" customHeight="1">
      <c r="A70" s="307"/>
      <c r="B70" s="327" t="s">
        <v>328</v>
      </c>
      <c r="C70" s="307"/>
      <c r="D70" s="307"/>
      <c r="E70" s="307"/>
      <c r="F70" s="307"/>
      <c r="G70" s="306"/>
      <c r="H70" s="306"/>
      <c r="I70" s="307"/>
      <c r="J70" s="307"/>
      <c r="O70" s="333">
        <f>SUM(N51:N69)</f>
        <v>787.23500000000001</v>
      </c>
    </row>
    <row r="71" spans="1:15" ht="12.9" customHeight="1">
      <c r="A71" s="307">
        <v>62</v>
      </c>
      <c r="B71" s="307">
        <v>1</v>
      </c>
      <c r="C71" s="307"/>
      <c r="D71" s="305" t="s">
        <v>272</v>
      </c>
      <c r="E71" s="307" t="s">
        <v>82</v>
      </c>
      <c r="F71" s="307"/>
      <c r="G71" s="306" t="s">
        <v>1391</v>
      </c>
      <c r="H71" s="307" t="s">
        <v>333</v>
      </c>
      <c r="I71" s="307" t="s">
        <v>1461</v>
      </c>
      <c r="J71" s="305" t="s">
        <v>62</v>
      </c>
      <c r="N71" s="333">
        <v>37.503999999999998</v>
      </c>
    </row>
    <row r="72" spans="1:15" ht="12.9" customHeight="1">
      <c r="A72" s="307">
        <v>63</v>
      </c>
      <c r="B72" s="307">
        <v>2</v>
      </c>
      <c r="C72" s="307"/>
      <c r="D72" s="305" t="s">
        <v>131</v>
      </c>
      <c r="E72" s="307" t="s">
        <v>64</v>
      </c>
      <c r="F72" s="307"/>
      <c r="G72" s="306" t="s">
        <v>1391</v>
      </c>
      <c r="H72" s="307" t="s">
        <v>333</v>
      </c>
      <c r="I72" s="307" t="s">
        <v>1431</v>
      </c>
      <c r="J72" s="305" t="s">
        <v>62</v>
      </c>
      <c r="N72" s="333">
        <v>38.847000000000001</v>
      </c>
    </row>
    <row r="73" spans="1:15" ht="12.9" customHeight="1">
      <c r="A73" s="307">
        <v>64</v>
      </c>
      <c r="B73" s="307">
        <v>3</v>
      </c>
      <c r="C73" s="307"/>
      <c r="D73" s="305" t="s">
        <v>121</v>
      </c>
      <c r="E73" s="307" t="s">
        <v>122</v>
      </c>
      <c r="F73" s="307"/>
      <c r="G73" s="306" t="s">
        <v>1391</v>
      </c>
      <c r="H73" s="307" t="s">
        <v>336</v>
      </c>
      <c r="I73" s="307" t="s">
        <v>1478</v>
      </c>
      <c r="J73" s="305" t="s">
        <v>62</v>
      </c>
      <c r="N73" s="333">
        <v>57.597999999999999</v>
      </c>
    </row>
    <row r="74" spans="1:15" ht="12.9" customHeight="1">
      <c r="A74" s="307">
        <v>65</v>
      </c>
      <c r="B74" s="307">
        <v>4</v>
      </c>
      <c r="C74" s="307"/>
      <c r="D74" s="305" t="s">
        <v>89</v>
      </c>
      <c r="E74" s="307" t="s">
        <v>64</v>
      </c>
      <c r="F74" s="307"/>
      <c r="G74" s="306" t="s">
        <v>940</v>
      </c>
      <c r="H74" s="307" t="s">
        <v>336</v>
      </c>
      <c r="I74" s="307" t="s">
        <v>1429</v>
      </c>
      <c r="J74" s="305" t="s">
        <v>62</v>
      </c>
      <c r="N74" s="333">
        <v>38.847000000000001</v>
      </c>
    </row>
    <row r="75" spans="1:15" ht="12.9" customHeight="1">
      <c r="A75" s="307">
        <v>66</v>
      </c>
      <c r="B75" s="307">
        <v>5</v>
      </c>
      <c r="C75" s="307"/>
      <c r="D75" s="305" t="s">
        <v>53</v>
      </c>
      <c r="E75" s="307" t="s">
        <v>54</v>
      </c>
      <c r="F75" s="307"/>
      <c r="G75" s="306" t="s">
        <v>336</v>
      </c>
      <c r="H75" s="307" t="s">
        <v>1487</v>
      </c>
      <c r="I75" s="307" t="s">
        <v>1429</v>
      </c>
      <c r="J75" s="305" t="s">
        <v>62</v>
      </c>
      <c r="N75" s="333">
        <v>45.412999999999997</v>
      </c>
    </row>
    <row r="76" spans="1:15" ht="12.9" customHeight="1">
      <c r="A76" s="307">
        <v>67</v>
      </c>
      <c r="B76" s="307">
        <v>6</v>
      </c>
      <c r="C76" s="307"/>
      <c r="D76" s="305" t="s">
        <v>230</v>
      </c>
      <c r="E76" s="307" t="s">
        <v>231</v>
      </c>
      <c r="F76" s="307"/>
      <c r="G76" s="306" t="s">
        <v>333</v>
      </c>
      <c r="H76" s="307" t="s">
        <v>1488</v>
      </c>
      <c r="I76" s="307" t="s">
        <v>1431</v>
      </c>
      <c r="J76" s="305" t="s">
        <v>62</v>
      </c>
      <c r="N76" s="333">
        <v>66.381</v>
      </c>
    </row>
    <row r="77" spans="1:15" ht="12.9" customHeight="1">
      <c r="A77" s="307">
        <v>68</v>
      </c>
      <c r="B77" s="307">
        <v>7</v>
      </c>
      <c r="C77" s="307"/>
      <c r="D77" s="305" t="s">
        <v>278</v>
      </c>
      <c r="E77" s="307" t="s">
        <v>64</v>
      </c>
      <c r="F77" s="307"/>
      <c r="G77" s="307" t="s">
        <v>1487</v>
      </c>
      <c r="H77" s="307" t="s">
        <v>1396</v>
      </c>
      <c r="I77" s="307" t="s">
        <v>1429</v>
      </c>
      <c r="J77" s="305" t="s">
        <v>62</v>
      </c>
      <c r="N77" s="333">
        <v>38.847000000000001</v>
      </c>
    </row>
    <row r="78" spans="1:15" ht="12.9" customHeight="1">
      <c r="A78" s="307">
        <v>69</v>
      </c>
      <c r="B78" s="307">
        <v>8</v>
      </c>
      <c r="C78" s="307"/>
      <c r="D78" s="305" t="s">
        <v>286</v>
      </c>
      <c r="E78" s="307" t="s">
        <v>1379</v>
      </c>
      <c r="F78" s="307"/>
      <c r="G78" s="306" t="s">
        <v>336</v>
      </c>
      <c r="H78" s="307" t="s">
        <v>341</v>
      </c>
      <c r="I78" s="307" t="s">
        <v>92</v>
      </c>
      <c r="J78" s="305" t="s">
        <v>62</v>
      </c>
      <c r="N78" s="333">
        <v>66.381</v>
      </c>
    </row>
    <row r="79" spans="1:15" ht="12.9" customHeight="1">
      <c r="A79" s="307">
        <v>70</v>
      </c>
      <c r="B79" s="307">
        <v>9</v>
      </c>
      <c r="C79" s="307"/>
      <c r="D79" s="305" t="s">
        <v>269</v>
      </c>
      <c r="E79" s="307" t="s">
        <v>270</v>
      </c>
      <c r="F79" s="307"/>
      <c r="G79" s="307" t="s">
        <v>1488</v>
      </c>
      <c r="H79" s="307" t="s">
        <v>349</v>
      </c>
      <c r="I79" s="307" t="s">
        <v>1431</v>
      </c>
      <c r="J79" s="305" t="s">
        <v>62</v>
      </c>
      <c r="N79" s="333">
        <v>47.183999999999997</v>
      </c>
    </row>
    <row r="80" spans="1:15" ht="12.9" customHeight="1">
      <c r="A80" s="307">
        <v>71</v>
      </c>
      <c r="B80" s="307">
        <v>10</v>
      </c>
      <c r="D80" s="305" t="s">
        <v>216</v>
      </c>
      <c r="E80" s="307" t="s">
        <v>64</v>
      </c>
      <c r="G80" s="307" t="s">
        <v>1396</v>
      </c>
      <c r="H80" s="307" t="s">
        <v>1489</v>
      </c>
      <c r="I80" s="307" t="s">
        <v>1429</v>
      </c>
      <c r="J80" s="305" t="s">
        <v>62</v>
      </c>
      <c r="N80" s="333">
        <v>38.847000000000001</v>
      </c>
    </row>
    <row r="81" spans="1:15" ht="12.9" customHeight="1">
      <c r="A81" s="307">
        <v>72</v>
      </c>
      <c r="B81" s="307">
        <v>11</v>
      </c>
      <c r="D81" s="305" t="s">
        <v>236</v>
      </c>
      <c r="E81" s="307" t="s">
        <v>82</v>
      </c>
      <c r="G81" s="307" t="s">
        <v>349</v>
      </c>
      <c r="H81" s="307" t="s">
        <v>350</v>
      </c>
      <c r="I81" s="307" t="s">
        <v>1431</v>
      </c>
      <c r="J81" s="305" t="s">
        <v>62</v>
      </c>
      <c r="N81" s="333">
        <v>37.503999999999998</v>
      </c>
    </row>
    <row r="82" spans="1:15" ht="12.9" customHeight="1">
      <c r="A82" s="307">
        <v>73</v>
      </c>
      <c r="B82" s="307">
        <v>12</v>
      </c>
      <c r="D82" s="305" t="s">
        <v>214</v>
      </c>
      <c r="E82" s="307" t="s">
        <v>54</v>
      </c>
      <c r="G82" s="307" t="s">
        <v>341</v>
      </c>
      <c r="H82" s="307" t="s">
        <v>1380</v>
      </c>
      <c r="I82" s="307" t="s">
        <v>92</v>
      </c>
      <c r="J82" s="305" t="s">
        <v>62</v>
      </c>
      <c r="N82" s="333">
        <v>45.412999999999997</v>
      </c>
    </row>
    <row r="83" spans="1:15" ht="12.9" customHeight="1">
      <c r="A83" s="307">
        <v>74</v>
      </c>
      <c r="B83" s="307">
        <v>13</v>
      </c>
      <c r="D83" s="305" t="s">
        <v>247</v>
      </c>
      <c r="E83" s="307" t="s">
        <v>54</v>
      </c>
      <c r="G83" s="307" t="s">
        <v>350</v>
      </c>
      <c r="H83" s="307" t="s">
        <v>1380</v>
      </c>
      <c r="I83" s="307" t="s">
        <v>1431</v>
      </c>
      <c r="J83" s="305" t="s">
        <v>62</v>
      </c>
      <c r="N83" s="333">
        <v>45.412999999999997</v>
      </c>
    </row>
    <row r="84" spans="1:15" ht="12.9" customHeight="1">
      <c r="A84" s="307">
        <v>75</v>
      </c>
      <c r="B84" s="307">
        <v>14</v>
      </c>
      <c r="C84" s="307"/>
      <c r="D84" s="305" t="s">
        <v>148</v>
      </c>
      <c r="E84" s="307" t="s">
        <v>82</v>
      </c>
      <c r="F84" s="307"/>
      <c r="G84" s="307" t="s">
        <v>1488</v>
      </c>
      <c r="H84" s="307" t="s">
        <v>358</v>
      </c>
      <c r="I84" s="307" t="s">
        <v>1490</v>
      </c>
      <c r="J84" s="305" t="s">
        <v>62</v>
      </c>
      <c r="N84" s="333">
        <v>37.503999999999998</v>
      </c>
    </row>
    <row r="85" spans="1:15" ht="12.9" customHeight="1">
      <c r="A85" s="307"/>
      <c r="B85" s="327" t="s">
        <v>363</v>
      </c>
      <c r="C85" s="335"/>
      <c r="D85" s="307"/>
      <c r="E85" s="307"/>
      <c r="F85" s="335"/>
      <c r="G85" s="307"/>
      <c r="H85" s="307"/>
      <c r="I85" s="307"/>
      <c r="J85" s="307"/>
      <c r="O85" s="333">
        <f>SUM(N71:N84)</f>
        <v>641.68299999999999</v>
      </c>
    </row>
    <row r="86" spans="1:15" ht="12.9" customHeight="1">
      <c r="A86" s="307">
        <v>76</v>
      </c>
      <c r="B86" s="307">
        <v>1</v>
      </c>
      <c r="D86" s="305" t="s">
        <v>124</v>
      </c>
      <c r="E86" s="307" t="s">
        <v>82</v>
      </c>
      <c r="G86" s="307" t="s">
        <v>360</v>
      </c>
      <c r="H86" s="307" t="s">
        <v>1349</v>
      </c>
      <c r="I86" s="307" t="s">
        <v>1491</v>
      </c>
      <c r="J86" s="305" t="s">
        <v>62</v>
      </c>
      <c r="N86" s="333">
        <v>37.503999999999998</v>
      </c>
    </row>
    <row r="87" spans="1:15" ht="12.9" customHeight="1">
      <c r="A87" s="307">
        <v>77</v>
      </c>
      <c r="B87" s="307">
        <v>2</v>
      </c>
      <c r="D87" s="305" t="s">
        <v>153</v>
      </c>
      <c r="E87" s="307" t="s">
        <v>82</v>
      </c>
      <c r="G87" s="307" t="s">
        <v>1492</v>
      </c>
      <c r="H87" s="307" t="s">
        <v>1493</v>
      </c>
      <c r="I87" s="307" t="s">
        <v>1490</v>
      </c>
      <c r="J87" s="305" t="s">
        <v>62</v>
      </c>
      <c r="N87" s="333">
        <v>37.503999999999998</v>
      </c>
    </row>
    <row r="88" spans="1:15" ht="12.9" customHeight="1">
      <c r="A88" s="307">
        <v>78</v>
      </c>
      <c r="B88" s="307">
        <v>3</v>
      </c>
      <c r="D88" s="305" t="s">
        <v>142</v>
      </c>
      <c r="E88" s="307" t="s">
        <v>82</v>
      </c>
      <c r="G88" s="307" t="s">
        <v>371</v>
      </c>
      <c r="H88" s="307" t="s">
        <v>1494</v>
      </c>
      <c r="I88" s="307" t="s">
        <v>1491</v>
      </c>
      <c r="J88" s="305" t="s">
        <v>62</v>
      </c>
      <c r="N88" s="333">
        <v>37.503999999999998</v>
      </c>
    </row>
    <row r="89" spans="1:15" ht="12.9" customHeight="1">
      <c r="A89" s="307"/>
      <c r="B89" s="327" t="s">
        <v>373</v>
      </c>
      <c r="D89" s="307"/>
      <c r="E89" s="307"/>
      <c r="G89" s="307"/>
      <c r="H89" s="307"/>
      <c r="I89" s="307"/>
      <c r="J89" s="307"/>
      <c r="O89" s="333">
        <f>SUM(N86:N88)</f>
        <v>112.512</v>
      </c>
    </row>
    <row r="90" spans="1:15" ht="12.9" customHeight="1">
      <c r="A90" s="307">
        <v>79</v>
      </c>
      <c r="B90" s="307">
        <v>1</v>
      </c>
      <c r="D90" s="305" t="s">
        <v>250</v>
      </c>
      <c r="E90" s="307" t="s">
        <v>64</v>
      </c>
      <c r="G90" s="307" t="s">
        <v>1495</v>
      </c>
      <c r="H90" s="307" t="s">
        <v>1496</v>
      </c>
      <c r="I90" s="307" t="s">
        <v>1491</v>
      </c>
      <c r="J90" s="305" t="s">
        <v>62</v>
      </c>
      <c r="N90" s="333">
        <v>38.847000000000001</v>
      </c>
    </row>
    <row r="91" spans="1:15" ht="12.9" customHeight="1">
      <c r="A91" s="307">
        <v>80</v>
      </c>
      <c r="B91" s="307">
        <v>2</v>
      </c>
      <c r="D91" s="305" t="s">
        <v>63</v>
      </c>
      <c r="E91" s="307" t="s">
        <v>64</v>
      </c>
      <c r="G91" s="307" t="s">
        <v>985</v>
      </c>
      <c r="H91" s="307" t="s">
        <v>956</v>
      </c>
      <c r="I91" s="307" t="s">
        <v>1491</v>
      </c>
      <c r="J91" s="305" t="s">
        <v>62</v>
      </c>
      <c r="N91" s="333">
        <v>38.847000000000001</v>
      </c>
    </row>
    <row r="92" spans="1:15" ht="12.9" customHeight="1">
      <c r="A92" s="307"/>
      <c r="B92" s="327" t="s">
        <v>384</v>
      </c>
      <c r="D92" s="305"/>
      <c r="E92" s="307"/>
      <c r="G92" s="307"/>
      <c r="H92" s="307"/>
      <c r="I92" s="307"/>
      <c r="J92" s="305"/>
      <c r="O92" s="333">
        <f>N91+N90</f>
        <v>77.694000000000003</v>
      </c>
    </row>
    <row r="93" spans="1:15" ht="12.9" customHeight="1">
      <c r="A93" s="307">
        <v>81</v>
      </c>
      <c r="B93" s="307">
        <v>1</v>
      </c>
      <c r="D93" s="305" t="s">
        <v>172</v>
      </c>
      <c r="E93" s="307" t="s">
        <v>64</v>
      </c>
      <c r="G93" s="307" t="s">
        <v>975</v>
      </c>
      <c r="H93" s="307" t="s">
        <v>1005</v>
      </c>
      <c r="I93" s="307" t="s">
        <v>1460</v>
      </c>
      <c r="J93" s="305" t="s">
        <v>62</v>
      </c>
      <c r="N93" s="333">
        <v>38.847000000000001</v>
      </c>
    </row>
    <row r="94" spans="1:15" ht="12.9" customHeight="1">
      <c r="A94" s="307">
        <v>82</v>
      </c>
      <c r="B94" s="307">
        <v>2</v>
      </c>
      <c r="D94" s="351" t="s">
        <v>156</v>
      </c>
      <c r="E94" s="310" t="s">
        <v>64</v>
      </c>
      <c r="G94" s="310" t="s">
        <v>1005</v>
      </c>
      <c r="H94" s="310" t="s">
        <v>399</v>
      </c>
      <c r="I94" s="310" t="s">
        <v>1460</v>
      </c>
      <c r="J94" s="351" t="s">
        <v>62</v>
      </c>
      <c r="N94" s="333">
        <v>38.847000000000001</v>
      </c>
    </row>
    <row r="95" spans="1:15" ht="12.9" customHeight="1">
      <c r="A95" s="307"/>
      <c r="B95" s="327" t="s">
        <v>401</v>
      </c>
      <c r="D95" s="310"/>
      <c r="E95" s="310"/>
      <c r="G95" s="310"/>
      <c r="H95" s="310"/>
      <c r="I95" s="310"/>
      <c r="J95" s="310"/>
      <c r="O95" s="333">
        <f>N94+N93</f>
        <v>77.694000000000003</v>
      </c>
    </row>
    <row r="96" spans="1:15" ht="12.9" customHeight="1">
      <c r="A96" s="307">
        <v>83</v>
      </c>
      <c r="B96" s="307">
        <v>1</v>
      </c>
      <c r="D96" s="351" t="s">
        <v>275</v>
      </c>
      <c r="E96" s="354" t="s">
        <v>122</v>
      </c>
      <c r="F96" s="349"/>
      <c r="G96" s="307" t="s">
        <v>997</v>
      </c>
      <c r="H96" s="307" t="s">
        <v>416</v>
      </c>
      <c r="I96" s="307" t="s">
        <v>1460</v>
      </c>
      <c r="J96" s="351" t="s">
        <v>62</v>
      </c>
      <c r="N96" s="333">
        <v>57.597999999999999</v>
      </c>
    </row>
    <row r="97" spans="1:15" ht="12.9" customHeight="1">
      <c r="A97" s="307">
        <v>84</v>
      </c>
      <c r="B97" s="307">
        <v>2</v>
      </c>
      <c r="D97" s="351" t="s">
        <v>306</v>
      </c>
      <c r="E97" s="354" t="s">
        <v>82</v>
      </c>
      <c r="F97" s="349"/>
      <c r="G97" s="307" t="s">
        <v>395</v>
      </c>
      <c r="H97" s="307" t="s">
        <v>407</v>
      </c>
      <c r="I97" s="307" t="s">
        <v>1497</v>
      </c>
      <c r="J97" s="351" t="s">
        <v>62</v>
      </c>
      <c r="N97" s="333">
        <v>37.503999999999998</v>
      </c>
    </row>
    <row r="98" spans="1:15" ht="12.9" customHeight="1">
      <c r="A98" s="307">
        <v>85</v>
      </c>
      <c r="B98" s="307">
        <v>3</v>
      </c>
      <c r="D98" s="351" t="s">
        <v>202</v>
      </c>
      <c r="E98" s="354" t="s">
        <v>270</v>
      </c>
      <c r="F98" s="349"/>
      <c r="G98" s="307" t="s">
        <v>998</v>
      </c>
      <c r="H98" s="307" t="s">
        <v>430</v>
      </c>
      <c r="I98" s="307" t="s">
        <v>1470</v>
      </c>
      <c r="J98" s="351" t="s">
        <v>62</v>
      </c>
      <c r="N98" s="333">
        <v>47.183999999999997</v>
      </c>
    </row>
    <row r="99" spans="1:15" ht="12.9" customHeight="1">
      <c r="A99" s="307">
        <v>86</v>
      </c>
      <c r="B99" s="307">
        <v>4</v>
      </c>
      <c r="D99" s="351" t="s">
        <v>312</v>
      </c>
      <c r="E99" s="354" t="s">
        <v>82</v>
      </c>
      <c r="F99" s="349"/>
      <c r="G99" s="307" t="s">
        <v>410</v>
      </c>
      <c r="H99" s="307" t="s">
        <v>430</v>
      </c>
      <c r="I99" s="307" t="s">
        <v>1497</v>
      </c>
      <c r="J99" s="351" t="s">
        <v>62</v>
      </c>
      <c r="N99" s="333">
        <v>37.503999999999998</v>
      </c>
    </row>
    <row r="100" spans="1:15" ht="12.9" customHeight="1">
      <c r="A100" s="307">
        <v>87</v>
      </c>
      <c r="B100" s="307">
        <v>5</v>
      </c>
      <c r="D100" s="351" t="s">
        <v>316</v>
      </c>
      <c r="E100" s="315" t="s">
        <v>270</v>
      </c>
      <c r="F100" s="349"/>
      <c r="G100" s="307" t="s">
        <v>416</v>
      </c>
      <c r="H100" s="307" t="s">
        <v>438</v>
      </c>
      <c r="I100" s="307" t="s">
        <v>1498</v>
      </c>
      <c r="J100" s="351" t="s">
        <v>62</v>
      </c>
      <c r="N100" s="333">
        <v>47.183999999999997</v>
      </c>
    </row>
    <row r="101" spans="1:15" ht="12.9" customHeight="1">
      <c r="A101" s="307">
        <v>88</v>
      </c>
      <c r="B101" s="307">
        <v>6</v>
      </c>
      <c r="D101" s="351" t="s">
        <v>314</v>
      </c>
      <c r="E101" s="315" t="s">
        <v>82</v>
      </c>
      <c r="F101" s="349"/>
      <c r="G101" s="307" t="s">
        <v>430</v>
      </c>
      <c r="H101" s="307" t="s">
        <v>1383</v>
      </c>
      <c r="I101" s="307" t="s">
        <v>1497</v>
      </c>
      <c r="J101" s="351" t="s">
        <v>62</v>
      </c>
      <c r="N101" s="333">
        <v>37.503999999999998</v>
      </c>
    </row>
    <row r="102" spans="1:15" ht="12.9" customHeight="1">
      <c r="A102" s="307">
        <v>89</v>
      </c>
      <c r="B102" s="307">
        <v>7</v>
      </c>
      <c r="D102" s="351" t="s">
        <v>209</v>
      </c>
      <c r="E102" s="28" t="s">
        <v>54</v>
      </c>
      <c r="F102" s="349"/>
      <c r="G102" s="307" t="s">
        <v>430</v>
      </c>
      <c r="H102" s="307" t="s">
        <v>450</v>
      </c>
      <c r="I102" s="307" t="s">
        <v>1470</v>
      </c>
      <c r="J102" s="351" t="s">
        <v>62</v>
      </c>
      <c r="N102" s="333">
        <v>45.412999999999997</v>
      </c>
    </row>
    <row r="103" spans="1:15" ht="12.9" customHeight="1">
      <c r="A103" s="307"/>
      <c r="B103" s="327" t="s">
        <v>452</v>
      </c>
      <c r="D103" s="307"/>
      <c r="E103" s="28"/>
      <c r="F103" s="349"/>
      <c r="G103" s="307"/>
      <c r="H103" s="307"/>
      <c r="I103" s="307"/>
      <c r="J103" s="307"/>
      <c r="K103" s="333" t="s">
        <v>1499</v>
      </c>
      <c r="L103" s="333" t="s">
        <v>1500</v>
      </c>
      <c r="M103" s="333" t="s">
        <v>1464</v>
      </c>
      <c r="O103" s="333">
        <f>SUM(N96:N102)</f>
        <v>309.89100000000002</v>
      </c>
    </row>
    <row r="104" spans="1:15" ht="12.9" customHeight="1">
      <c r="A104" s="307">
        <v>90</v>
      </c>
      <c r="B104" s="307">
        <v>1</v>
      </c>
      <c r="C104" s="307">
        <v>1</v>
      </c>
      <c r="D104" s="351" t="s">
        <v>385</v>
      </c>
      <c r="E104" s="315" t="s">
        <v>64</v>
      </c>
      <c r="F104" s="349"/>
      <c r="G104" s="307" t="s">
        <v>446</v>
      </c>
      <c r="H104" s="307" t="s">
        <v>455</v>
      </c>
      <c r="I104" s="307" t="s">
        <v>1460</v>
      </c>
      <c r="J104" s="351" t="s">
        <v>62</v>
      </c>
      <c r="K104" s="307">
        <v>38.847000000000001</v>
      </c>
      <c r="L104" s="333" t="s">
        <v>1465</v>
      </c>
      <c r="M104" s="296" t="s">
        <v>1362</v>
      </c>
      <c r="N104" s="333">
        <v>38.847000000000001</v>
      </c>
    </row>
    <row r="105" spans="1:15" ht="12.9" customHeight="1">
      <c r="A105" s="307">
        <v>91</v>
      </c>
      <c r="B105" s="307">
        <v>2</v>
      </c>
      <c r="C105" s="307">
        <v>2</v>
      </c>
      <c r="D105" s="351" t="s">
        <v>356</v>
      </c>
      <c r="E105" s="315" t="s">
        <v>82</v>
      </c>
      <c r="F105" s="349"/>
      <c r="G105" s="307" t="s">
        <v>1383</v>
      </c>
      <c r="H105" s="307" t="s">
        <v>457</v>
      </c>
      <c r="I105" s="307" t="s">
        <v>1497</v>
      </c>
      <c r="J105" s="351" t="s">
        <v>62</v>
      </c>
      <c r="K105" s="307">
        <v>37.503999999999998</v>
      </c>
      <c r="L105" s="333" t="s">
        <v>1323</v>
      </c>
      <c r="M105" s="71" t="s">
        <v>1467</v>
      </c>
      <c r="N105" s="333">
        <v>37.503999999999998</v>
      </c>
    </row>
    <row r="106" spans="1:15" ht="12.9" customHeight="1">
      <c r="A106" s="307">
        <v>92</v>
      </c>
      <c r="B106" s="307">
        <v>3</v>
      </c>
      <c r="C106" s="307">
        <v>3</v>
      </c>
      <c r="D106" s="351" t="s">
        <v>374</v>
      </c>
      <c r="E106" s="34" t="s">
        <v>122</v>
      </c>
      <c r="F106" s="349"/>
      <c r="G106" s="307" t="s">
        <v>1501</v>
      </c>
      <c r="H106" s="307" t="s">
        <v>465</v>
      </c>
      <c r="I106" s="307" t="s">
        <v>1460</v>
      </c>
      <c r="J106" s="351" t="s">
        <v>62</v>
      </c>
      <c r="K106" s="307">
        <v>57.597000000000001</v>
      </c>
      <c r="L106" s="333" t="s">
        <v>1465</v>
      </c>
      <c r="M106" s="296" t="s">
        <v>1362</v>
      </c>
      <c r="N106" s="333">
        <v>57.597999999999999</v>
      </c>
    </row>
    <row r="107" spans="1:15" ht="12.9" customHeight="1">
      <c r="A107" s="307">
        <v>93</v>
      </c>
      <c r="B107" s="307">
        <v>4</v>
      </c>
      <c r="D107" s="351" t="s">
        <v>224</v>
      </c>
      <c r="E107" s="28" t="s">
        <v>64</v>
      </c>
      <c r="F107" s="349"/>
      <c r="G107" s="307" t="s">
        <v>455</v>
      </c>
      <c r="H107" s="307" t="s">
        <v>465</v>
      </c>
      <c r="I107" s="307" t="s">
        <v>1470</v>
      </c>
      <c r="J107" s="351" t="s">
        <v>62</v>
      </c>
      <c r="K107" s="307">
        <v>38.847000000000001</v>
      </c>
      <c r="L107" s="333" t="s">
        <v>1323</v>
      </c>
      <c r="M107" s="71" t="s">
        <v>1467</v>
      </c>
      <c r="N107" s="333">
        <v>38.847000000000001</v>
      </c>
    </row>
    <row r="108" spans="1:15" ht="12.9" customHeight="1">
      <c r="A108" s="307">
        <v>94</v>
      </c>
      <c r="B108" s="307">
        <v>5</v>
      </c>
      <c r="C108" s="307"/>
      <c r="D108" s="305" t="s">
        <v>338</v>
      </c>
      <c r="E108" s="307" t="s">
        <v>54</v>
      </c>
      <c r="F108" s="307"/>
      <c r="G108" s="306" t="s">
        <v>465</v>
      </c>
      <c r="H108" s="306" t="s">
        <v>473</v>
      </c>
      <c r="I108" s="306" t="s">
        <v>1429</v>
      </c>
      <c r="J108" s="305" t="s">
        <v>62</v>
      </c>
      <c r="K108" s="307">
        <v>45.412999999999997</v>
      </c>
      <c r="L108" s="333" t="s">
        <v>1323</v>
      </c>
      <c r="M108" s="312" t="s">
        <v>1362</v>
      </c>
      <c r="N108" s="333">
        <v>45.412999999999997</v>
      </c>
    </row>
    <row r="109" spans="1:15" ht="12.9" customHeight="1">
      <c r="A109" s="307">
        <v>95</v>
      </c>
      <c r="B109" s="307">
        <v>6</v>
      </c>
      <c r="C109" s="307"/>
      <c r="D109" s="305" t="s">
        <v>320</v>
      </c>
      <c r="E109" s="315" t="s">
        <v>270</v>
      </c>
      <c r="F109" s="307"/>
      <c r="G109" s="307" t="s">
        <v>465</v>
      </c>
      <c r="H109" s="307" t="s">
        <v>1352</v>
      </c>
      <c r="I109" s="307" t="s">
        <v>1497</v>
      </c>
      <c r="J109" s="305" t="s">
        <v>62</v>
      </c>
      <c r="K109" s="307">
        <v>47.148000000000003</v>
      </c>
      <c r="L109" s="333" t="s">
        <v>1323</v>
      </c>
      <c r="M109" s="71" t="s">
        <v>1467</v>
      </c>
      <c r="N109" s="333">
        <v>47.183999999999997</v>
      </c>
    </row>
    <row r="110" spans="1:15" ht="12.9" customHeight="1">
      <c r="A110" s="307">
        <v>96</v>
      </c>
      <c r="B110" s="307">
        <v>7</v>
      </c>
      <c r="C110" s="307"/>
      <c r="D110" s="305" t="s">
        <v>408</v>
      </c>
      <c r="E110" s="307" t="s">
        <v>54</v>
      </c>
      <c r="F110" s="307"/>
      <c r="G110" s="306" t="s">
        <v>1384</v>
      </c>
      <c r="H110" s="306" t="s">
        <v>476</v>
      </c>
      <c r="I110" s="306" t="s">
        <v>1429</v>
      </c>
      <c r="J110" s="305" t="s">
        <v>62</v>
      </c>
      <c r="K110" s="307">
        <v>45.412999999999997</v>
      </c>
      <c r="L110" s="333" t="s">
        <v>1323</v>
      </c>
      <c r="M110" s="312" t="s">
        <v>1362</v>
      </c>
      <c r="N110" s="333">
        <v>45.412999999999997</v>
      </c>
    </row>
    <row r="111" spans="1:15" ht="12.9" customHeight="1">
      <c r="A111" s="307">
        <v>97</v>
      </c>
      <c r="B111" s="307">
        <v>8</v>
      </c>
      <c r="D111" s="305" t="s">
        <v>308</v>
      </c>
      <c r="E111" s="315" t="s">
        <v>309</v>
      </c>
      <c r="F111" s="355"/>
      <c r="G111" s="310" t="s">
        <v>462</v>
      </c>
      <c r="H111" s="310" t="s">
        <v>479</v>
      </c>
      <c r="I111" s="310" t="s">
        <v>1498</v>
      </c>
      <c r="J111" s="305" t="s">
        <v>62</v>
      </c>
      <c r="K111" s="307">
        <v>66.381</v>
      </c>
      <c r="L111" s="333" t="s">
        <v>1323</v>
      </c>
      <c r="M111" s="71" t="s">
        <v>1467</v>
      </c>
      <c r="N111" s="333">
        <v>66.381</v>
      </c>
    </row>
    <row r="112" spans="1:15" ht="12.9" customHeight="1">
      <c r="A112" s="307">
        <v>98</v>
      </c>
      <c r="B112" s="307">
        <v>9</v>
      </c>
      <c r="C112" s="307"/>
      <c r="D112" s="305" t="s">
        <v>234</v>
      </c>
      <c r="E112" s="315" t="s">
        <v>54</v>
      </c>
      <c r="F112" s="307"/>
      <c r="G112" s="306" t="s">
        <v>466</v>
      </c>
      <c r="H112" s="306" t="s">
        <v>479</v>
      </c>
      <c r="I112" s="306" t="s">
        <v>1470</v>
      </c>
      <c r="J112" s="305" t="s">
        <v>62</v>
      </c>
      <c r="K112" s="307">
        <v>45.412999999999997</v>
      </c>
      <c r="L112" s="333" t="s">
        <v>1323</v>
      </c>
      <c r="M112" s="71" t="s">
        <v>1467</v>
      </c>
      <c r="N112" s="333">
        <v>45.412999999999997</v>
      </c>
    </row>
    <row r="113" spans="1:15" ht="12.9" customHeight="1">
      <c r="A113" s="307">
        <v>99</v>
      </c>
      <c r="B113" s="307">
        <v>10</v>
      </c>
      <c r="C113" s="307"/>
      <c r="D113" s="305" t="s">
        <v>419</v>
      </c>
      <c r="E113" s="315" t="s">
        <v>82</v>
      </c>
      <c r="F113" s="307"/>
      <c r="G113" s="306" t="s">
        <v>469</v>
      </c>
      <c r="H113" s="306" t="s">
        <v>481</v>
      </c>
      <c r="I113" s="306" t="s">
        <v>1468</v>
      </c>
      <c r="J113" s="305" t="s">
        <v>62</v>
      </c>
      <c r="K113" s="307">
        <v>37.503999999999998</v>
      </c>
      <c r="L113" s="333" t="s">
        <v>1323</v>
      </c>
      <c r="M113" s="71" t="s">
        <v>1467</v>
      </c>
      <c r="N113" s="333">
        <v>37.503999999999998</v>
      </c>
    </row>
    <row r="114" spans="1:15" ht="12.9" customHeight="1">
      <c r="A114" s="307">
        <v>100</v>
      </c>
      <c r="B114" s="307">
        <v>11</v>
      </c>
      <c r="C114" s="307"/>
      <c r="D114" s="305" t="s">
        <v>361</v>
      </c>
      <c r="E114" s="315" t="s">
        <v>270</v>
      </c>
      <c r="F114" s="307"/>
      <c r="G114" s="307" t="s">
        <v>476</v>
      </c>
      <c r="H114" s="307" t="s">
        <v>1022</v>
      </c>
      <c r="I114" s="307" t="s">
        <v>1429</v>
      </c>
      <c r="J114" s="305" t="s">
        <v>62</v>
      </c>
      <c r="K114" s="307">
        <v>47.148000000000003</v>
      </c>
      <c r="L114" s="333" t="s">
        <v>1323</v>
      </c>
      <c r="M114" s="71" t="s">
        <v>1502</v>
      </c>
      <c r="N114" s="333">
        <v>47.183999999999997</v>
      </c>
    </row>
    <row r="115" spans="1:15" ht="12.9" customHeight="1">
      <c r="A115" s="307">
        <v>101</v>
      </c>
      <c r="B115" s="307">
        <v>12</v>
      </c>
      <c r="C115" s="307"/>
      <c r="D115" s="305" t="s">
        <v>255</v>
      </c>
      <c r="E115" s="315" t="s">
        <v>64</v>
      </c>
      <c r="F115" s="307"/>
      <c r="G115" s="306" t="s">
        <v>481</v>
      </c>
      <c r="H115" s="306" t="s">
        <v>1022</v>
      </c>
      <c r="I115" s="306" t="s">
        <v>1444</v>
      </c>
      <c r="J115" s="305" t="s">
        <v>62</v>
      </c>
      <c r="L115" s="333" t="s">
        <v>1323</v>
      </c>
      <c r="M115" s="71" t="s">
        <v>1502</v>
      </c>
      <c r="N115" s="333">
        <v>38.847000000000001</v>
      </c>
    </row>
    <row r="116" spans="1:15" ht="12.9" customHeight="1">
      <c r="A116" s="307">
        <v>102</v>
      </c>
      <c r="B116" s="307">
        <v>13</v>
      </c>
      <c r="C116" s="307"/>
      <c r="D116" s="305" t="s">
        <v>447</v>
      </c>
      <c r="E116" s="315" t="s">
        <v>54</v>
      </c>
      <c r="F116" s="307"/>
      <c r="G116" s="306" t="s">
        <v>475</v>
      </c>
      <c r="H116" s="306" t="s">
        <v>1033</v>
      </c>
      <c r="I116" s="306" t="s">
        <v>1497</v>
      </c>
      <c r="J116" s="305" t="s">
        <v>62</v>
      </c>
      <c r="N116" s="333">
        <v>45.412999999999997</v>
      </c>
    </row>
    <row r="117" spans="1:15" ht="12.9" customHeight="1">
      <c r="A117" s="307">
        <v>103</v>
      </c>
      <c r="B117" s="307">
        <v>14</v>
      </c>
      <c r="C117" s="307"/>
      <c r="D117" s="305" t="s">
        <v>424</v>
      </c>
      <c r="E117" s="315" t="s">
        <v>82</v>
      </c>
      <c r="F117" s="307"/>
      <c r="G117" s="307" t="s">
        <v>482</v>
      </c>
      <c r="H117" s="307" t="s">
        <v>1025</v>
      </c>
      <c r="I117" s="307" t="s">
        <v>1468</v>
      </c>
      <c r="J117" s="305" t="s">
        <v>62</v>
      </c>
      <c r="N117" s="333">
        <v>37.503999999999998</v>
      </c>
    </row>
    <row r="118" spans="1:15" ht="12.9" customHeight="1">
      <c r="A118" s="307">
        <v>104</v>
      </c>
      <c r="B118" s="307">
        <v>15</v>
      </c>
      <c r="C118" s="307"/>
      <c r="D118" s="305" t="s">
        <v>352</v>
      </c>
      <c r="E118" s="27" t="s">
        <v>270</v>
      </c>
      <c r="F118" s="307"/>
      <c r="G118" s="307" t="s">
        <v>1022</v>
      </c>
      <c r="H118" s="307" t="s">
        <v>1028</v>
      </c>
      <c r="I118" s="307" t="s">
        <v>1429</v>
      </c>
      <c r="J118" s="305" t="s">
        <v>62</v>
      </c>
      <c r="N118" s="333">
        <v>47.183999999999997</v>
      </c>
    </row>
    <row r="119" spans="1:15" ht="12.9" customHeight="1">
      <c r="A119" s="307"/>
      <c r="B119" s="327" t="s">
        <v>484</v>
      </c>
      <c r="C119" s="307"/>
      <c r="D119" s="307"/>
      <c r="E119" s="307"/>
      <c r="F119" s="307"/>
      <c r="G119" s="307"/>
      <c r="H119" s="307"/>
      <c r="I119" s="307"/>
      <c r="J119" s="307"/>
      <c r="O119" s="333">
        <f>SUM(N104:N118)</f>
        <v>676.23599999999999</v>
      </c>
    </row>
    <row r="120" spans="1:15" ht="14.4" customHeight="1">
      <c r="A120" s="307">
        <v>105</v>
      </c>
      <c r="B120" s="307">
        <v>1</v>
      </c>
      <c r="C120" s="307"/>
      <c r="D120" s="305" t="s">
        <v>185</v>
      </c>
      <c r="E120" s="307" t="s">
        <v>82</v>
      </c>
      <c r="F120" s="307"/>
      <c r="G120" s="307" t="s">
        <v>1021</v>
      </c>
      <c r="H120" s="307" t="s">
        <v>1472</v>
      </c>
      <c r="I120" s="307" t="s">
        <v>1462</v>
      </c>
      <c r="J120" s="305" t="s">
        <v>62</v>
      </c>
      <c r="N120" s="333">
        <v>37.503999999999998</v>
      </c>
    </row>
    <row r="121" spans="1:15" ht="12.9" customHeight="1">
      <c r="A121" s="307">
        <v>106</v>
      </c>
      <c r="B121" s="307">
        <v>2</v>
      </c>
      <c r="D121" s="305" t="s">
        <v>119</v>
      </c>
      <c r="E121" s="307" t="s">
        <v>64</v>
      </c>
      <c r="F121" s="349"/>
      <c r="G121" s="307" t="s">
        <v>1469</v>
      </c>
      <c r="H121" s="307" t="s">
        <v>1030</v>
      </c>
      <c r="I121" s="307" t="s">
        <v>1497</v>
      </c>
      <c r="J121" s="305" t="s">
        <v>62</v>
      </c>
      <c r="N121" s="333">
        <v>38.847000000000001</v>
      </c>
    </row>
    <row r="122" spans="1:15" ht="12.9" customHeight="1">
      <c r="A122" s="307">
        <v>107</v>
      </c>
      <c r="B122" s="307">
        <v>3</v>
      </c>
      <c r="C122" s="335"/>
      <c r="D122" s="305" t="s">
        <v>334</v>
      </c>
      <c r="E122" s="307" t="s">
        <v>82</v>
      </c>
      <c r="F122" s="307"/>
      <c r="G122" s="307" t="s">
        <v>1472</v>
      </c>
      <c r="H122" s="307" t="s">
        <v>1385</v>
      </c>
      <c r="I122" s="307" t="s">
        <v>1429</v>
      </c>
      <c r="J122" s="305" t="s">
        <v>62</v>
      </c>
      <c r="N122" s="333">
        <v>37.503999999999998</v>
      </c>
    </row>
    <row r="123" spans="1:15" ht="12.9" customHeight="1">
      <c r="A123" s="307">
        <v>108</v>
      </c>
      <c r="B123" s="307">
        <v>4</v>
      </c>
      <c r="D123" s="305" t="s">
        <v>477</v>
      </c>
      <c r="E123" s="307" t="s">
        <v>64</v>
      </c>
      <c r="F123" s="349"/>
      <c r="G123" s="307" t="s">
        <v>1472</v>
      </c>
      <c r="H123" s="307" t="s">
        <v>1034</v>
      </c>
      <c r="I123" s="307" t="s">
        <v>1497</v>
      </c>
      <c r="J123" s="305" t="s">
        <v>62</v>
      </c>
      <c r="N123" s="333">
        <v>38.847000000000001</v>
      </c>
    </row>
    <row r="124" spans="1:15" ht="12.9" customHeight="1">
      <c r="A124" s="307">
        <v>109</v>
      </c>
      <c r="B124" s="307">
        <v>5</v>
      </c>
      <c r="C124" s="335"/>
      <c r="D124" s="305" t="s">
        <v>392</v>
      </c>
      <c r="E124" s="307" t="s">
        <v>270</v>
      </c>
      <c r="F124" s="307"/>
      <c r="G124" s="307" t="s">
        <v>1385</v>
      </c>
      <c r="H124" s="307" t="s">
        <v>487</v>
      </c>
      <c r="I124" s="307" t="s">
        <v>1429</v>
      </c>
      <c r="J124" s="305" t="s">
        <v>62</v>
      </c>
      <c r="N124" s="333">
        <v>47.183999999999997</v>
      </c>
    </row>
    <row r="125" spans="1:15" ht="12.9" customHeight="1">
      <c r="A125" s="307">
        <v>110</v>
      </c>
      <c r="B125" s="307">
        <v>6</v>
      </c>
      <c r="C125" s="335"/>
      <c r="D125" s="305" t="s">
        <v>183</v>
      </c>
      <c r="E125" s="307" t="s">
        <v>82</v>
      </c>
      <c r="F125" s="307"/>
      <c r="G125" s="307" t="s">
        <v>1472</v>
      </c>
      <c r="H125" s="307" t="s">
        <v>490</v>
      </c>
      <c r="I125" s="307" t="s">
        <v>1462</v>
      </c>
      <c r="J125" s="305" t="s">
        <v>62</v>
      </c>
      <c r="N125" s="333">
        <v>37.503999999999998</v>
      </c>
    </row>
    <row r="126" spans="1:15" ht="12.9" customHeight="1">
      <c r="A126" s="307">
        <v>111</v>
      </c>
      <c r="B126" s="307">
        <v>7</v>
      </c>
      <c r="D126" s="305" t="s">
        <v>415</v>
      </c>
      <c r="E126" s="307" t="s">
        <v>82</v>
      </c>
      <c r="F126" s="349"/>
      <c r="G126" s="307" t="s">
        <v>1034</v>
      </c>
      <c r="H126" s="307" t="s">
        <v>1474</v>
      </c>
      <c r="I126" s="307" t="s">
        <v>1444</v>
      </c>
      <c r="J126" s="305" t="s">
        <v>62</v>
      </c>
      <c r="N126" s="333">
        <v>37.503999999999998</v>
      </c>
    </row>
    <row r="127" spans="1:15" ht="12.9" customHeight="1">
      <c r="A127" s="307">
        <v>112</v>
      </c>
      <c r="B127" s="307">
        <v>8</v>
      </c>
      <c r="C127" s="335"/>
      <c r="D127" s="305" t="s">
        <v>483</v>
      </c>
      <c r="E127" s="307" t="s">
        <v>82</v>
      </c>
      <c r="F127" s="307"/>
      <c r="G127" s="307" t="s">
        <v>1411</v>
      </c>
      <c r="H127" s="307" t="s">
        <v>1039</v>
      </c>
      <c r="I127" s="307" t="s">
        <v>1429</v>
      </c>
      <c r="J127" s="305" t="s">
        <v>62</v>
      </c>
      <c r="N127" s="333">
        <v>37.503999999999998</v>
      </c>
    </row>
    <row r="128" spans="1:15" ht="12.9" customHeight="1">
      <c r="A128" s="307">
        <v>113</v>
      </c>
      <c r="B128" s="307">
        <v>9</v>
      </c>
      <c r="D128" s="305" t="s">
        <v>437</v>
      </c>
      <c r="E128" s="307" t="s">
        <v>64</v>
      </c>
      <c r="F128" s="307"/>
      <c r="G128" s="307" t="s">
        <v>1474</v>
      </c>
      <c r="H128" s="307" t="s">
        <v>1042</v>
      </c>
      <c r="I128" s="307" t="s">
        <v>1444</v>
      </c>
      <c r="J128" s="305" t="s">
        <v>62</v>
      </c>
      <c r="N128" s="333">
        <v>38.847000000000001</v>
      </c>
    </row>
    <row r="129" spans="1:15" ht="12.9" customHeight="1">
      <c r="A129" s="307">
        <v>114</v>
      </c>
      <c r="B129" s="307">
        <v>10</v>
      </c>
      <c r="C129" s="335"/>
      <c r="D129" s="305" t="s">
        <v>284</v>
      </c>
      <c r="E129" s="307" t="s">
        <v>82</v>
      </c>
      <c r="F129" s="307"/>
      <c r="G129" s="307" t="s">
        <v>1037</v>
      </c>
      <c r="H129" s="307" t="s">
        <v>1043</v>
      </c>
      <c r="I129" s="307" t="s">
        <v>1429</v>
      </c>
      <c r="J129" s="305" t="s">
        <v>62</v>
      </c>
      <c r="N129" s="333">
        <v>37.503999999999998</v>
      </c>
    </row>
    <row r="130" spans="1:15" ht="12.9" customHeight="1">
      <c r="A130" s="307">
        <v>115</v>
      </c>
      <c r="B130" s="307">
        <v>11</v>
      </c>
      <c r="D130" s="305" t="s">
        <v>428</v>
      </c>
      <c r="E130" s="307" t="s">
        <v>82</v>
      </c>
      <c r="F130" s="307"/>
      <c r="G130" s="307" t="s">
        <v>1042</v>
      </c>
      <c r="H130" s="307" t="s">
        <v>1040</v>
      </c>
      <c r="I130" s="307" t="s">
        <v>1444</v>
      </c>
      <c r="J130" s="305" t="s">
        <v>62</v>
      </c>
      <c r="N130" s="333">
        <v>37.503999999999998</v>
      </c>
    </row>
    <row r="131" spans="1:15" ht="12.9" customHeight="1">
      <c r="A131" s="307">
        <v>116</v>
      </c>
      <c r="B131" s="307">
        <v>12</v>
      </c>
      <c r="D131" s="305" t="s">
        <v>292</v>
      </c>
      <c r="E131" s="307" t="s">
        <v>54</v>
      </c>
      <c r="F131" s="307"/>
      <c r="G131" s="307" t="s">
        <v>1030</v>
      </c>
      <c r="H131" s="307" t="s">
        <v>1048</v>
      </c>
      <c r="I131" s="307" t="s">
        <v>1498</v>
      </c>
      <c r="J131" s="305" t="s">
        <v>62</v>
      </c>
      <c r="N131" s="333">
        <v>45.412999999999997</v>
      </c>
    </row>
    <row r="132" spans="1:15" ht="12.9" customHeight="1">
      <c r="A132" s="307">
        <v>117</v>
      </c>
      <c r="B132" s="307">
        <v>13</v>
      </c>
      <c r="C132" s="307"/>
      <c r="D132" s="305" t="s">
        <v>288</v>
      </c>
      <c r="E132" s="307" t="s">
        <v>64</v>
      </c>
      <c r="F132" s="307"/>
      <c r="G132" s="307" t="s">
        <v>1043</v>
      </c>
      <c r="H132" s="307" t="s">
        <v>1048</v>
      </c>
      <c r="I132" s="307" t="s">
        <v>1429</v>
      </c>
      <c r="J132" s="305" t="s">
        <v>62</v>
      </c>
      <c r="N132" s="333">
        <v>38.847000000000001</v>
      </c>
    </row>
    <row r="133" spans="1:15" ht="12.9" customHeight="1">
      <c r="A133" s="307">
        <v>118</v>
      </c>
      <c r="B133" s="307">
        <v>14</v>
      </c>
      <c r="C133" s="335"/>
      <c r="D133" s="305" t="s">
        <v>389</v>
      </c>
      <c r="E133" s="307" t="s">
        <v>64</v>
      </c>
      <c r="F133" s="307"/>
      <c r="G133" s="307" t="s">
        <v>490</v>
      </c>
      <c r="H133" s="307" t="s">
        <v>1044</v>
      </c>
      <c r="I133" s="307" t="s">
        <v>1462</v>
      </c>
      <c r="J133" s="305" t="s">
        <v>62</v>
      </c>
      <c r="N133" s="333">
        <v>38.847000000000001</v>
      </c>
    </row>
    <row r="134" spans="1:15" ht="12.9" customHeight="1">
      <c r="A134" s="307">
        <v>119</v>
      </c>
      <c r="B134" s="307">
        <v>15</v>
      </c>
      <c r="D134" s="305" t="s">
        <v>240</v>
      </c>
      <c r="E134" s="310" t="s">
        <v>270</v>
      </c>
      <c r="F134" s="310"/>
      <c r="G134" s="310" t="s">
        <v>1474</v>
      </c>
      <c r="H134" s="310" t="s">
        <v>1054</v>
      </c>
      <c r="I134" s="310" t="s">
        <v>1470</v>
      </c>
      <c r="J134" s="305" t="s">
        <v>62</v>
      </c>
      <c r="N134" s="333">
        <v>47.183999999999997</v>
      </c>
    </row>
    <row r="135" spans="1:15" ht="12.9" customHeight="1">
      <c r="A135" s="307">
        <v>120</v>
      </c>
      <c r="B135" s="307">
        <v>16</v>
      </c>
      <c r="C135" s="307"/>
      <c r="D135" s="305" t="s">
        <v>289</v>
      </c>
      <c r="E135" s="307" t="s">
        <v>64</v>
      </c>
      <c r="F135" s="307"/>
      <c r="G135" s="307" t="s">
        <v>1051</v>
      </c>
      <c r="H135" s="307" t="s">
        <v>491</v>
      </c>
      <c r="I135" s="307" t="s">
        <v>1429</v>
      </c>
      <c r="J135" s="305" t="s">
        <v>62</v>
      </c>
      <c r="N135" s="333">
        <v>38.847000000000001</v>
      </c>
    </row>
    <row r="136" spans="1:15" ht="12.9" customHeight="1">
      <c r="A136" s="307">
        <v>121</v>
      </c>
      <c r="B136" s="307">
        <v>17</v>
      </c>
      <c r="C136" s="307"/>
      <c r="D136" s="305" t="s">
        <v>242</v>
      </c>
      <c r="E136" s="307" t="s">
        <v>64</v>
      </c>
      <c r="F136" s="307"/>
      <c r="G136" s="307" t="s">
        <v>491</v>
      </c>
      <c r="H136" s="307" t="s">
        <v>495</v>
      </c>
      <c r="I136" s="307" t="s">
        <v>1429</v>
      </c>
      <c r="J136" s="305" t="s">
        <v>62</v>
      </c>
      <c r="N136" s="333">
        <v>38.847000000000001</v>
      </c>
    </row>
    <row r="137" spans="1:15" ht="12.9" customHeight="1">
      <c r="A137" s="307">
        <v>122</v>
      </c>
      <c r="B137" s="307">
        <v>18</v>
      </c>
      <c r="C137" s="307"/>
      <c r="D137" s="305" t="s">
        <v>470</v>
      </c>
      <c r="E137" s="307" t="s">
        <v>64</v>
      </c>
      <c r="F137" s="307"/>
      <c r="G137" s="307" t="s">
        <v>1044</v>
      </c>
      <c r="H137" s="307" t="s">
        <v>495</v>
      </c>
      <c r="I137" s="307" t="s">
        <v>1468</v>
      </c>
      <c r="J137" s="305" t="s">
        <v>62</v>
      </c>
      <c r="N137" s="333">
        <v>38.847000000000001</v>
      </c>
    </row>
    <row r="138" spans="1:15" ht="12.9" customHeight="1">
      <c r="A138" s="307"/>
      <c r="B138" s="327" t="s">
        <v>1056</v>
      </c>
      <c r="C138" s="307"/>
      <c r="D138" s="315"/>
      <c r="E138" s="315"/>
      <c r="F138" s="307"/>
      <c r="G138" s="307"/>
      <c r="H138" s="307"/>
      <c r="I138" s="307"/>
      <c r="J138" s="307"/>
      <c r="O138" s="333">
        <f>SUM(N120:N137)</f>
        <v>713.08499999999992</v>
      </c>
    </row>
    <row r="139" spans="1:15" ht="12.9" customHeight="1">
      <c r="A139" s="307">
        <v>123</v>
      </c>
      <c r="B139" s="307">
        <v>1</v>
      </c>
      <c r="C139" s="307">
        <v>-121</v>
      </c>
      <c r="D139" s="305" t="s">
        <v>439</v>
      </c>
      <c r="E139" s="310" t="s">
        <v>64</v>
      </c>
      <c r="F139" s="310"/>
      <c r="G139" s="310" t="s">
        <v>1054</v>
      </c>
      <c r="H139" s="310" t="s">
        <v>1079</v>
      </c>
      <c r="I139" s="307" t="s">
        <v>1462</v>
      </c>
      <c r="J139" s="305" t="s">
        <v>62</v>
      </c>
      <c r="N139" s="333">
        <v>38.847000000000001</v>
      </c>
    </row>
    <row r="140" spans="1:15" ht="12.9" customHeight="1">
      <c r="A140" s="310">
        <v>124</v>
      </c>
      <c r="B140" s="310">
        <v>2</v>
      </c>
      <c r="C140" s="310">
        <v>-120</v>
      </c>
      <c r="D140" s="305" t="s">
        <v>245</v>
      </c>
      <c r="E140" s="310" t="s">
        <v>64</v>
      </c>
      <c r="F140" s="310"/>
      <c r="G140" s="310" t="s">
        <v>1046</v>
      </c>
      <c r="H140" s="307" t="s">
        <v>1062</v>
      </c>
      <c r="I140" s="310" t="s">
        <v>1470</v>
      </c>
      <c r="J140" s="305" t="s">
        <v>62</v>
      </c>
      <c r="N140" s="333">
        <v>38.847000000000001</v>
      </c>
    </row>
    <row r="141" spans="1:15" ht="12.9" customHeight="1">
      <c r="A141" s="307">
        <v>125</v>
      </c>
      <c r="B141" s="307">
        <v>3</v>
      </c>
      <c r="C141" s="307">
        <v>-119</v>
      </c>
      <c r="D141" s="305" t="s">
        <v>281</v>
      </c>
      <c r="E141" s="307" t="s">
        <v>64</v>
      </c>
      <c r="F141" s="307"/>
      <c r="G141" s="307" t="s">
        <v>1059</v>
      </c>
      <c r="H141" s="307" t="s">
        <v>1062</v>
      </c>
      <c r="I141" s="307" t="s">
        <v>1429</v>
      </c>
      <c r="J141" s="305" t="s">
        <v>62</v>
      </c>
      <c r="N141" s="333">
        <v>38.847000000000001</v>
      </c>
    </row>
    <row r="142" spans="1:15" ht="12.9" customHeight="1">
      <c r="A142" s="310">
        <v>126</v>
      </c>
      <c r="B142" s="310">
        <v>4</v>
      </c>
      <c r="C142" s="349"/>
      <c r="D142" s="305" t="s">
        <v>324</v>
      </c>
      <c r="E142" s="307" t="s">
        <v>82</v>
      </c>
      <c r="F142" s="307"/>
      <c r="G142" s="307" t="s">
        <v>1065</v>
      </c>
      <c r="H142" s="307" t="s">
        <v>497</v>
      </c>
      <c r="I142" s="307" t="s">
        <v>1429</v>
      </c>
      <c r="J142" s="305" t="s">
        <v>62</v>
      </c>
      <c r="N142" s="333">
        <v>37.503999999999998</v>
      </c>
    </row>
    <row r="143" spans="1:15" ht="12.9" customHeight="1">
      <c r="A143" s="307">
        <v>127</v>
      </c>
      <c r="B143" s="307">
        <v>5</v>
      </c>
      <c r="C143" s="349"/>
      <c r="D143" s="305" t="s">
        <v>449</v>
      </c>
      <c r="E143" s="307" t="s">
        <v>82</v>
      </c>
      <c r="F143" s="307"/>
      <c r="G143" s="307" t="s">
        <v>497</v>
      </c>
      <c r="H143" s="307" t="s">
        <v>521</v>
      </c>
      <c r="I143" s="307" t="s">
        <v>1444</v>
      </c>
      <c r="J143" s="305" t="s">
        <v>62</v>
      </c>
      <c r="N143" s="333">
        <v>37.503999999999998</v>
      </c>
    </row>
    <row r="144" spans="1:15" ht="12.9" customHeight="1">
      <c r="A144" s="310">
        <v>128</v>
      </c>
      <c r="B144" s="310">
        <v>6</v>
      </c>
      <c r="C144" s="356"/>
      <c r="D144" s="305" t="s">
        <v>456</v>
      </c>
      <c r="E144" s="307" t="s">
        <v>309</v>
      </c>
      <c r="F144" s="307"/>
      <c r="G144" s="307" t="s">
        <v>1079</v>
      </c>
      <c r="H144" s="307" t="s">
        <v>498</v>
      </c>
      <c r="I144" s="307" t="s">
        <v>1462</v>
      </c>
      <c r="J144" s="305" t="s">
        <v>62</v>
      </c>
      <c r="N144" s="333">
        <v>66.381</v>
      </c>
    </row>
    <row r="145" spans="1:15" ht="12.9" customHeight="1">
      <c r="A145" s="307">
        <v>129</v>
      </c>
      <c r="B145" s="307">
        <v>7</v>
      </c>
      <c r="C145" s="356"/>
      <c r="D145" s="305" t="s">
        <v>489</v>
      </c>
      <c r="E145" s="307" t="s">
        <v>82</v>
      </c>
      <c r="F145" s="307"/>
      <c r="G145" s="307" t="s">
        <v>509</v>
      </c>
      <c r="H145" s="307" t="s">
        <v>530</v>
      </c>
      <c r="I145" s="307" t="s">
        <v>1468</v>
      </c>
      <c r="J145" s="305" t="s">
        <v>62</v>
      </c>
      <c r="N145" s="333">
        <v>37.503999999999998</v>
      </c>
    </row>
    <row r="146" spans="1:15" ht="12.9" customHeight="1">
      <c r="A146" s="310"/>
      <c r="B146" s="327" t="s">
        <v>15</v>
      </c>
      <c r="C146" s="356"/>
      <c r="D146" s="310"/>
      <c r="E146" s="307"/>
      <c r="F146" s="307"/>
      <c r="G146" s="307"/>
      <c r="H146" s="307"/>
      <c r="I146" s="307"/>
      <c r="J146" s="307"/>
      <c r="O146" s="333">
        <f>SUM(N139:N145)</f>
        <v>295.43399999999997</v>
      </c>
    </row>
    <row r="147" spans="1:15" ht="12.9" customHeight="1">
      <c r="A147" s="310">
        <v>130</v>
      </c>
      <c r="B147" s="310">
        <v>1</v>
      </c>
      <c r="C147" s="356"/>
      <c r="D147" s="305" t="s">
        <v>493</v>
      </c>
      <c r="E147" s="307" t="s">
        <v>82</v>
      </c>
      <c r="F147" s="307"/>
      <c r="G147" s="307" t="s">
        <v>1093</v>
      </c>
      <c r="H147" s="307" t="s">
        <v>540</v>
      </c>
      <c r="I147" s="307" t="s">
        <v>1468</v>
      </c>
      <c r="J147" s="305" t="s">
        <v>62</v>
      </c>
      <c r="N147" s="333">
        <v>37.503999999999998</v>
      </c>
    </row>
    <row r="148" spans="1:15" ht="12.9" customHeight="1">
      <c r="A148" s="307">
        <v>131</v>
      </c>
      <c r="B148" s="307">
        <v>2</v>
      </c>
      <c r="C148" s="307"/>
      <c r="D148" s="305" t="s">
        <v>413</v>
      </c>
      <c r="E148" s="307" t="s">
        <v>122</v>
      </c>
      <c r="F148" s="307"/>
      <c r="G148" s="307" t="s">
        <v>542</v>
      </c>
      <c r="H148" s="307" t="s">
        <v>553</v>
      </c>
      <c r="I148" s="307" t="s">
        <v>1444</v>
      </c>
      <c r="J148" s="305" t="s">
        <v>62</v>
      </c>
      <c r="N148" s="333">
        <v>57.597999999999999</v>
      </c>
    </row>
    <row r="149" spans="1:15" ht="12.9" customHeight="1">
      <c r="A149" s="310">
        <v>132</v>
      </c>
      <c r="B149" s="310">
        <v>3</v>
      </c>
      <c r="C149" s="307"/>
      <c r="D149" s="305" t="s">
        <v>397</v>
      </c>
      <c r="E149" s="307" t="s">
        <v>64</v>
      </c>
      <c r="F149" s="307"/>
      <c r="G149" s="307" t="s">
        <v>540</v>
      </c>
      <c r="H149" s="307" t="s">
        <v>553</v>
      </c>
      <c r="I149" s="307" t="s">
        <v>1470</v>
      </c>
      <c r="J149" s="305" t="s">
        <v>62</v>
      </c>
      <c r="N149" s="333">
        <v>38.847000000000001</v>
      </c>
    </row>
    <row r="150" spans="1:15" ht="12.9" customHeight="1">
      <c r="A150" s="310">
        <v>133</v>
      </c>
      <c r="B150" s="310">
        <v>4</v>
      </c>
      <c r="C150" s="307"/>
      <c r="D150" s="305" t="s">
        <v>467</v>
      </c>
      <c r="E150" s="307" t="s">
        <v>122</v>
      </c>
      <c r="F150" s="307"/>
      <c r="G150" s="307" t="s">
        <v>1341</v>
      </c>
      <c r="H150" s="307" t="s">
        <v>567</v>
      </c>
      <c r="I150" s="307" t="s">
        <v>1430</v>
      </c>
      <c r="J150" s="305" t="s">
        <v>62</v>
      </c>
      <c r="N150" s="333">
        <v>57.597999999999999</v>
      </c>
    </row>
    <row r="151" spans="1:15" ht="12.9" customHeight="1">
      <c r="A151" s="307">
        <v>134</v>
      </c>
      <c r="B151" s="307">
        <v>5</v>
      </c>
      <c r="C151" s="307"/>
      <c r="D151" s="305" t="s">
        <v>464</v>
      </c>
      <c r="E151" s="307" t="s">
        <v>82</v>
      </c>
      <c r="F151" s="307"/>
      <c r="G151" s="307" t="s">
        <v>1342</v>
      </c>
      <c r="H151" s="307" t="s">
        <v>575</v>
      </c>
      <c r="I151" s="307" t="s">
        <v>1444</v>
      </c>
      <c r="J151" s="305" t="s">
        <v>62</v>
      </c>
      <c r="N151" s="333">
        <v>37.503999999999998</v>
      </c>
    </row>
    <row r="152" spans="1:15" ht="12.9" customHeight="1">
      <c r="A152" s="307">
        <v>135</v>
      </c>
      <c r="B152" s="307">
        <v>6</v>
      </c>
      <c r="C152" s="307"/>
      <c r="D152" s="305" t="s">
        <v>370</v>
      </c>
      <c r="E152" s="307" t="s">
        <v>64</v>
      </c>
      <c r="F152" s="307"/>
      <c r="G152" s="307" t="s">
        <v>1342</v>
      </c>
      <c r="H152" s="307" t="s">
        <v>576</v>
      </c>
      <c r="I152" s="307" t="s">
        <v>1470</v>
      </c>
      <c r="J152" s="305" t="s">
        <v>62</v>
      </c>
      <c r="N152" s="333">
        <v>38.847000000000001</v>
      </c>
    </row>
    <row r="153" spans="1:15" ht="12.9" customHeight="1">
      <c r="A153" s="307">
        <v>136</v>
      </c>
      <c r="B153" s="307">
        <v>7</v>
      </c>
      <c r="C153" s="307"/>
      <c r="D153" s="305" t="s">
        <v>434</v>
      </c>
      <c r="E153" s="307" t="s">
        <v>82</v>
      </c>
      <c r="F153" s="307"/>
      <c r="G153" s="307" t="s">
        <v>569</v>
      </c>
      <c r="H153" s="307" t="s">
        <v>579</v>
      </c>
      <c r="I153" s="307" t="s">
        <v>1444</v>
      </c>
      <c r="J153" s="305" t="s">
        <v>62</v>
      </c>
      <c r="N153" s="333">
        <v>37.503999999999998</v>
      </c>
    </row>
    <row r="154" spans="1:15" ht="12.9" customHeight="1">
      <c r="A154" s="307">
        <v>137</v>
      </c>
      <c r="B154" s="307">
        <v>8</v>
      </c>
      <c r="C154" s="307"/>
      <c r="D154" s="305" t="s">
        <v>453</v>
      </c>
      <c r="E154" s="307" t="s">
        <v>82</v>
      </c>
      <c r="F154" s="307"/>
      <c r="G154" s="307" t="s">
        <v>575</v>
      </c>
      <c r="H154" s="307" t="s">
        <v>579</v>
      </c>
      <c r="I154" s="307" t="s">
        <v>1430</v>
      </c>
      <c r="J154" s="305" t="s">
        <v>62</v>
      </c>
      <c r="N154" s="333">
        <v>37.503999999999998</v>
      </c>
    </row>
    <row r="155" spans="1:15" ht="12.9" customHeight="1">
      <c r="A155" s="307">
        <v>138</v>
      </c>
      <c r="B155" s="307">
        <v>9</v>
      </c>
      <c r="C155" s="307"/>
      <c r="D155" s="305" t="s">
        <v>516</v>
      </c>
      <c r="E155" s="307" t="s">
        <v>517</v>
      </c>
      <c r="F155" s="307"/>
      <c r="G155" s="306" t="s">
        <v>583</v>
      </c>
      <c r="H155" s="307" t="s">
        <v>598</v>
      </c>
      <c r="I155" s="307" t="s">
        <v>1461</v>
      </c>
      <c r="J155" s="305" t="s">
        <v>62</v>
      </c>
      <c r="N155" s="333">
        <v>60.097000000000001</v>
      </c>
    </row>
    <row r="156" spans="1:15" ht="12.9" customHeight="1">
      <c r="A156" s="307">
        <v>139</v>
      </c>
      <c r="B156" s="307">
        <v>10</v>
      </c>
      <c r="C156" s="307"/>
      <c r="D156" s="305" t="s">
        <v>444</v>
      </c>
      <c r="E156" s="307" t="s">
        <v>1503</v>
      </c>
      <c r="F156" s="307"/>
      <c r="G156" s="307" t="s">
        <v>564</v>
      </c>
      <c r="H156" s="307" t="s">
        <v>1105</v>
      </c>
      <c r="I156" s="307" t="s">
        <v>1468</v>
      </c>
      <c r="J156" s="305" t="s">
        <v>62</v>
      </c>
      <c r="N156" s="333">
        <v>78.132000000000005</v>
      </c>
    </row>
    <row r="157" spans="1:15" ht="12.9" customHeight="1">
      <c r="A157" s="307">
        <v>140</v>
      </c>
      <c r="B157" s="307">
        <v>11</v>
      </c>
      <c r="C157" s="307"/>
      <c r="D157" s="305" t="s">
        <v>402</v>
      </c>
      <c r="E157" s="307" t="s">
        <v>54</v>
      </c>
      <c r="F157" s="307"/>
      <c r="G157" s="307" t="s">
        <v>579</v>
      </c>
      <c r="H157" s="307" t="s">
        <v>604</v>
      </c>
      <c r="I157" s="307" t="s">
        <v>1470</v>
      </c>
      <c r="J157" s="305" t="s">
        <v>62</v>
      </c>
      <c r="N157" s="333">
        <v>45.412999999999997</v>
      </c>
    </row>
    <row r="158" spans="1:15" ht="12.9" customHeight="1">
      <c r="A158" s="307"/>
      <c r="B158" s="634" t="s">
        <v>17</v>
      </c>
      <c r="C158" s="307"/>
      <c r="D158" s="307"/>
      <c r="E158" s="167"/>
      <c r="F158" s="307"/>
      <c r="G158" s="307"/>
      <c r="H158" s="307"/>
      <c r="I158" s="307"/>
      <c r="J158" s="307"/>
      <c r="O158" s="333">
        <f>SUM(N147:N157)</f>
        <v>526.548</v>
      </c>
    </row>
    <row r="159" spans="1:15" ht="12.9" customHeight="1">
      <c r="A159" s="307">
        <v>141</v>
      </c>
      <c r="B159" s="307">
        <v>1</v>
      </c>
      <c r="C159" s="307"/>
      <c r="D159" s="305" t="s">
        <v>500</v>
      </c>
      <c r="E159" s="307" t="s">
        <v>64</v>
      </c>
      <c r="F159" s="307"/>
      <c r="G159" s="306" t="s">
        <v>601</v>
      </c>
      <c r="H159" s="307" t="s">
        <v>1102</v>
      </c>
      <c r="I159" s="307" t="s">
        <v>1461</v>
      </c>
      <c r="J159" s="305" t="s">
        <v>62</v>
      </c>
      <c r="N159" s="333">
        <v>38.847000000000001</v>
      </c>
    </row>
    <row r="160" spans="1:15" ht="12.9" customHeight="1">
      <c r="A160" s="307">
        <v>142</v>
      </c>
      <c r="B160" s="307">
        <v>2</v>
      </c>
      <c r="C160" s="307"/>
      <c r="D160" s="305" t="s">
        <v>596</v>
      </c>
      <c r="E160" s="307" t="s">
        <v>82</v>
      </c>
      <c r="F160" s="307"/>
      <c r="G160" s="306" t="s">
        <v>1105</v>
      </c>
      <c r="H160" s="645" t="s">
        <v>2232</v>
      </c>
      <c r="I160" s="307" t="s">
        <v>1468</v>
      </c>
      <c r="J160" s="305" t="s">
        <v>62</v>
      </c>
      <c r="N160" s="333">
        <v>37.503999999999998</v>
      </c>
    </row>
    <row r="161" spans="1:15" ht="12.9" customHeight="1">
      <c r="A161" s="307">
        <v>143</v>
      </c>
      <c r="B161" s="307">
        <v>3</v>
      </c>
      <c r="C161" s="307"/>
      <c r="D161" s="305" t="s">
        <v>441</v>
      </c>
      <c r="E161" s="307" t="s">
        <v>82</v>
      </c>
      <c r="F161" s="307"/>
      <c r="G161" s="306" t="s">
        <v>1102</v>
      </c>
      <c r="H161" s="645" t="s">
        <v>2232</v>
      </c>
      <c r="I161" s="307" t="s">
        <v>1461</v>
      </c>
      <c r="J161" s="650" t="s">
        <v>62</v>
      </c>
      <c r="N161" s="333">
        <v>37.503999999999998</v>
      </c>
    </row>
    <row r="162" spans="1:15" ht="12.9" customHeight="1">
      <c r="A162" s="307">
        <v>144</v>
      </c>
      <c r="B162" s="307">
        <v>4</v>
      </c>
      <c r="C162" s="307"/>
      <c r="D162" s="305" t="s">
        <v>368</v>
      </c>
      <c r="E162" s="307" t="s">
        <v>309</v>
      </c>
      <c r="F162" s="307"/>
      <c r="G162" s="306" t="s">
        <v>607</v>
      </c>
      <c r="H162" s="307" t="s">
        <v>2233</v>
      </c>
      <c r="I162" s="307" t="s">
        <v>1478</v>
      </c>
      <c r="J162" s="650" t="s">
        <v>62</v>
      </c>
      <c r="N162" s="333">
        <v>66.381</v>
      </c>
    </row>
    <row r="163" spans="1:15" s="335" customFormat="1" ht="12.9" customHeight="1">
      <c r="A163" s="307">
        <v>145</v>
      </c>
      <c r="B163" s="307">
        <v>5</v>
      </c>
      <c r="C163" s="307"/>
      <c r="D163" s="650" t="s">
        <v>507</v>
      </c>
      <c r="E163" s="645" t="s">
        <v>64</v>
      </c>
      <c r="F163" s="307"/>
      <c r="G163" s="646" t="s">
        <v>2233</v>
      </c>
      <c r="H163" s="645" t="s">
        <v>2240</v>
      </c>
      <c r="I163" s="645" t="s">
        <v>1461</v>
      </c>
      <c r="J163" s="650" t="s">
        <v>62</v>
      </c>
      <c r="N163" s="333">
        <v>38.847000000000001</v>
      </c>
    </row>
    <row r="164" spans="1:15" ht="12.9" customHeight="1">
      <c r="A164" s="307">
        <v>146</v>
      </c>
      <c r="B164" s="307">
        <v>6</v>
      </c>
      <c r="C164" s="307"/>
      <c r="D164" s="650" t="s">
        <v>577</v>
      </c>
      <c r="E164" s="307" t="s">
        <v>309</v>
      </c>
      <c r="F164" s="307"/>
      <c r="G164" s="306" t="s">
        <v>2235</v>
      </c>
      <c r="H164" s="645" t="s">
        <v>2249</v>
      </c>
      <c r="I164" s="307" t="s">
        <v>1478</v>
      </c>
      <c r="J164" s="650" t="s">
        <v>62</v>
      </c>
      <c r="N164" s="333">
        <v>66.381</v>
      </c>
    </row>
    <row r="165" spans="1:15" ht="12.9" customHeight="1">
      <c r="A165" s="307">
        <v>147</v>
      </c>
      <c r="B165" s="307">
        <v>7</v>
      </c>
      <c r="C165" s="307"/>
      <c r="D165" s="650" t="s">
        <v>329</v>
      </c>
      <c r="E165" s="307" t="s">
        <v>330</v>
      </c>
      <c r="F165" s="307"/>
      <c r="G165" s="306" t="s">
        <v>1504</v>
      </c>
      <c r="H165" s="645" t="s">
        <v>2249</v>
      </c>
      <c r="I165" s="307" t="s">
        <v>1429</v>
      </c>
      <c r="J165" s="650" t="s">
        <v>62</v>
      </c>
      <c r="N165" s="333">
        <v>86.129000000000005</v>
      </c>
    </row>
    <row r="166" spans="1:15" ht="12.9" customHeight="1">
      <c r="A166" s="307">
        <v>148</v>
      </c>
      <c r="B166" s="307">
        <v>8</v>
      </c>
      <c r="C166" s="307"/>
      <c r="D166" s="650" t="s">
        <v>474</v>
      </c>
      <c r="E166" s="645" t="s">
        <v>64</v>
      </c>
      <c r="F166" s="307"/>
      <c r="G166" s="646" t="s">
        <v>2241</v>
      </c>
      <c r="H166" s="307" t="s">
        <v>2252</v>
      </c>
      <c r="I166" s="645" t="s">
        <v>1461</v>
      </c>
      <c r="J166" s="650" t="s">
        <v>62</v>
      </c>
      <c r="N166" s="333">
        <v>38.847000000000001</v>
      </c>
    </row>
    <row r="167" spans="1:15" ht="12.9" customHeight="1">
      <c r="A167" s="307">
        <v>149</v>
      </c>
      <c r="B167" s="307">
        <v>9</v>
      </c>
      <c r="C167" s="307"/>
      <c r="D167" s="650" t="s">
        <v>480</v>
      </c>
      <c r="E167" s="645" t="s">
        <v>82</v>
      </c>
      <c r="F167" s="307"/>
      <c r="G167" s="306" t="s">
        <v>2254</v>
      </c>
      <c r="H167" s="307" t="s">
        <v>2260</v>
      </c>
      <c r="I167" s="307" t="s">
        <v>1461</v>
      </c>
      <c r="J167" s="650" t="s">
        <v>62</v>
      </c>
      <c r="N167" s="333">
        <v>37.503999999999998</v>
      </c>
    </row>
    <row r="168" spans="1:15" ht="12.9" customHeight="1">
      <c r="A168" s="307">
        <v>150</v>
      </c>
      <c r="B168" s="307">
        <v>10</v>
      </c>
      <c r="C168" s="307"/>
      <c r="D168" s="650" t="s">
        <v>591</v>
      </c>
      <c r="E168" s="645" t="s">
        <v>270</v>
      </c>
      <c r="F168" s="307"/>
      <c r="G168" s="306" t="s">
        <v>2252</v>
      </c>
      <c r="H168" s="307" t="s">
        <v>2261</v>
      </c>
      <c r="I168" s="307" t="s">
        <v>1429</v>
      </c>
      <c r="J168" s="650" t="s">
        <v>62</v>
      </c>
      <c r="N168" s="333">
        <v>47.183999999999997</v>
      </c>
    </row>
    <row r="169" spans="1:15" ht="12.9" customHeight="1">
      <c r="A169" s="307">
        <v>151</v>
      </c>
      <c r="B169" s="307">
        <v>11</v>
      </c>
      <c r="C169" s="307"/>
      <c r="D169" s="650" t="s">
        <v>528</v>
      </c>
      <c r="E169" s="645" t="s">
        <v>64</v>
      </c>
      <c r="F169" s="307"/>
      <c r="G169" s="306" t="s">
        <v>2261</v>
      </c>
      <c r="H169" s="307" t="s">
        <v>2270</v>
      </c>
      <c r="I169" s="307" t="s">
        <v>1461</v>
      </c>
      <c r="J169" s="650" t="s">
        <v>62</v>
      </c>
      <c r="N169" s="333">
        <v>38.847000000000001</v>
      </c>
    </row>
    <row r="170" spans="1:15" ht="12.9" customHeight="1">
      <c r="A170" s="307"/>
      <c r="B170" s="634" t="s">
        <v>2280</v>
      </c>
      <c r="C170" s="307"/>
      <c r="D170" s="645"/>
      <c r="E170" s="645"/>
      <c r="F170" s="307"/>
      <c r="G170" s="306"/>
      <c r="H170" s="307"/>
      <c r="I170" s="307"/>
      <c r="J170" s="307"/>
      <c r="O170" s="333">
        <f>SUM(N159:N169)</f>
        <v>533.97500000000002</v>
      </c>
    </row>
    <row r="171" spans="1:15" ht="12.9" customHeight="1">
      <c r="A171" s="307">
        <v>152</v>
      </c>
      <c r="B171" s="307">
        <v>1</v>
      </c>
      <c r="C171" s="307"/>
      <c r="D171" s="650" t="s">
        <v>522</v>
      </c>
      <c r="E171" s="645" t="s">
        <v>64</v>
      </c>
      <c r="F171" s="307"/>
      <c r="G171" s="306" t="s">
        <v>2274</v>
      </c>
      <c r="H171" s="307" t="s">
        <v>2281</v>
      </c>
      <c r="I171" s="307" t="s">
        <v>1461</v>
      </c>
      <c r="J171" s="650" t="s">
        <v>62</v>
      </c>
      <c r="N171" s="333">
        <v>38.847000000000001</v>
      </c>
    </row>
    <row r="172" spans="1:15" ht="12.9" customHeight="1">
      <c r="A172" s="307">
        <v>153</v>
      </c>
      <c r="B172" s="307">
        <v>2</v>
      </c>
      <c r="C172" s="307"/>
      <c r="D172" s="650" t="s">
        <v>253</v>
      </c>
      <c r="E172" s="645" t="s">
        <v>64</v>
      </c>
      <c r="F172" s="307"/>
      <c r="G172" s="306" t="s">
        <v>2283</v>
      </c>
      <c r="H172" s="307" t="s">
        <v>2293</v>
      </c>
      <c r="I172" s="307" t="s">
        <v>1470</v>
      </c>
      <c r="J172" s="650" t="s">
        <v>62</v>
      </c>
      <c r="N172" s="333">
        <v>38.847000000000001</v>
      </c>
    </row>
    <row r="173" spans="1:15" ht="12.9" customHeight="1">
      <c r="A173" s="307">
        <v>154</v>
      </c>
      <c r="B173" s="307">
        <v>3</v>
      </c>
      <c r="C173" s="307"/>
      <c r="D173" s="650" t="s">
        <v>534</v>
      </c>
      <c r="E173" s="36" t="s">
        <v>54</v>
      </c>
      <c r="F173" s="307"/>
      <c r="G173" s="306" t="s">
        <v>2284</v>
      </c>
      <c r="H173" s="307" t="s">
        <v>2293</v>
      </c>
      <c r="I173" s="307" t="s">
        <v>1461</v>
      </c>
      <c r="J173" s="650" t="s">
        <v>62</v>
      </c>
      <c r="N173" s="333">
        <v>45.412999999999997</v>
      </c>
    </row>
    <row r="174" spans="1:15" ht="12.9" customHeight="1">
      <c r="A174" s="307">
        <v>155</v>
      </c>
      <c r="B174" s="307">
        <v>4</v>
      </c>
      <c r="C174" s="307"/>
      <c r="D174" s="650" t="s">
        <v>379</v>
      </c>
      <c r="E174" s="645" t="s">
        <v>380</v>
      </c>
      <c r="F174" s="307"/>
      <c r="G174" s="306" t="s">
        <v>2272</v>
      </c>
      <c r="H174" s="307" t="s">
        <v>2297</v>
      </c>
      <c r="I174" s="307" t="s">
        <v>1462</v>
      </c>
      <c r="J174" s="650" t="s">
        <v>62</v>
      </c>
      <c r="N174" s="333">
        <v>69.227999999999994</v>
      </c>
    </row>
    <row r="175" spans="1:15" ht="12.9" customHeight="1">
      <c r="A175" s="307">
        <v>156</v>
      </c>
      <c r="B175" s="307">
        <v>5</v>
      </c>
      <c r="C175" s="307"/>
      <c r="D175" s="650" t="s">
        <v>539</v>
      </c>
      <c r="E175" s="306" t="s">
        <v>64</v>
      </c>
      <c r="F175" s="307"/>
      <c r="G175" s="306" t="s">
        <v>2296</v>
      </c>
      <c r="H175" s="307" t="s">
        <v>2303</v>
      </c>
      <c r="I175" s="307" t="s">
        <v>1461</v>
      </c>
      <c r="J175" s="650" t="s">
        <v>62</v>
      </c>
      <c r="N175" s="333">
        <v>38.847000000000001</v>
      </c>
    </row>
    <row r="176" spans="1:15" ht="12.9" customHeight="1">
      <c r="A176" s="307">
        <v>157</v>
      </c>
      <c r="B176" s="307">
        <v>6</v>
      </c>
      <c r="C176" s="307"/>
      <c r="D176" s="650" t="s">
        <v>552</v>
      </c>
      <c r="E176" s="645" t="s">
        <v>64</v>
      </c>
      <c r="F176" s="307"/>
      <c r="G176" s="306" t="s">
        <v>2296</v>
      </c>
      <c r="H176" s="307" t="s">
        <v>2306</v>
      </c>
      <c r="I176" s="307" t="s">
        <v>2234</v>
      </c>
      <c r="J176" s="650" t="s">
        <v>62</v>
      </c>
      <c r="N176" s="333">
        <v>38.847000000000001</v>
      </c>
    </row>
    <row r="177" spans="1:15" ht="12.9" customHeight="1">
      <c r="A177" s="307">
        <v>158</v>
      </c>
      <c r="B177" s="307">
        <v>7</v>
      </c>
      <c r="C177" s="307"/>
      <c r="D177" s="650" t="s">
        <v>574</v>
      </c>
      <c r="E177" s="645" t="s">
        <v>82</v>
      </c>
      <c r="F177" s="307"/>
      <c r="G177" s="306" t="s">
        <v>2298</v>
      </c>
      <c r="H177" s="307" t="s">
        <v>2308</v>
      </c>
      <c r="I177" s="307" t="s">
        <v>1470</v>
      </c>
      <c r="J177" s="650" t="s">
        <v>62</v>
      </c>
      <c r="N177" s="333">
        <v>37.503999999999998</v>
      </c>
    </row>
    <row r="178" spans="1:15" ht="12.9" customHeight="1">
      <c r="A178" s="307">
        <v>159</v>
      </c>
      <c r="B178" s="307">
        <v>8</v>
      </c>
      <c r="C178" s="307"/>
      <c r="D178" s="650" t="s">
        <v>541</v>
      </c>
      <c r="E178" s="645" t="s">
        <v>64</v>
      </c>
      <c r="F178" s="307"/>
      <c r="G178" s="306" t="s">
        <v>2305</v>
      </c>
      <c r="H178" s="307" t="s">
        <v>2310</v>
      </c>
      <c r="I178" s="307" t="s">
        <v>1461</v>
      </c>
      <c r="J178" s="650" t="s">
        <v>62</v>
      </c>
      <c r="N178" s="333">
        <v>38.847000000000001</v>
      </c>
    </row>
    <row r="179" spans="1:15" ht="12.9" customHeight="1">
      <c r="A179" s="307">
        <v>160</v>
      </c>
      <c r="B179" s="307">
        <v>9</v>
      </c>
      <c r="C179" s="307"/>
      <c r="D179" s="650" t="s">
        <v>570</v>
      </c>
      <c r="E179" s="645" t="s">
        <v>54</v>
      </c>
      <c r="F179" s="307"/>
      <c r="G179" s="306" t="s">
        <v>2310</v>
      </c>
      <c r="H179" s="307" t="s">
        <v>2322</v>
      </c>
      <c r="I179" s="307" t="s">
        <v>1470</v>
      </c>
      <c r="J179" s="650" t="s">
        <v>62</v>
      </c>
      <c r="N179" s="333">
        <v>45.412999999999997</v>
      </c>
    </row>
    <row r="180" spans="1:15" ht="12.9" customHeight="1">
      <c r="A180" s="307">
        <v>161</v>
      </c>
      <c r="B180" s="307">
        <v>10</v>
      </c>
      <c r="C180" s="307"/>
      <c r="D180" s="650" t="s">
        <v>537</v>
      </c>
      <c r="E180" s="645" t="s">
        <v>517</v>
      </c>
      <c r="F180" s="307"/>
      <c r="G180" s="306" t="s">
        <v>2312</v>
      </c>
      <c r="H180" s="307" t="s">
        <v>2322</v>
      </c>
      <c r="I180" s="307" t="s">
        <v>1461</v>
      </c>
      <c r="J180" s="650" t="s">
        <v>62</v>
      </c>
      <c r="N180" s="333">
        <v>60.097000000000001</v>
      </c>
    </row>
    <row r="181" spans="1:15" ht="12.9" customHeight="1">
      <c r="A181" s="307">
        <v>162</v>
      </c>
      <c r="B181" s="307">
        <v>11</v>
      </c>
      <c r="C181" s="307"/>
      <c r="D181" s="650" t="s">
        <v>568</v>
      </c>
      <c r="E181" s="645" t="s">
        <v>64</v>
      </c>
      <c r="F181" s="307"/>
      <c r="G181" s="306" t="s">
        <v>2314</v>
      </c>
      <c r="H181" s="307" t="s">
        <v>2331</v>
      </c>
      <c r="I181" s="307" t="s">
        <v>2234</v>
      </c>
      <c r="J181" s="650" t="s">
        <v>62</v>
      </c>
      <c r="N181" s="333">
        <v>38.847000000000001</v>
      </c>
    </row>
    <row r="182" spans="1:15" ht="12.9" customHeight="1">
      <c r="A182" s="307">
        <v>163</v>
      </c>
      <c r="B182" s="307">
        <v>12</v>
      </c>
      <c r="C182" s="307"/>
      <c r="D182" s="650" t="s">
        <v>532</v>
      </c>
      <c r="E182" s="645" t="s">
        <v>82</v>
      </c>
      <c r="F182" s="307"/>
      <c r="G182" s="306" t="s">
        <v>2325</v>
      </c>
      <c r="H182" s="307" t="s">
        <v>2334</v>
      </c>
      <c r="I182" s="307" t="s">
        <v>1470</v>
      </c>
      <c r="J182" s="650" t="s">
        <v>62</v>
      </c>
      <c r="N182" s="333">
        <v>37.503999999999998</v>
      </c>
      <c r="O182" s="333">
        <f>SUM(N171:N180)</f>
        <v>451.89</v>
      </c>
    </row>
    <row r="183" spans="1:15" ht="12.9" customHeight="1">
      <c r="A183" s="307">
        <v>164</v>
      </c>
      <c r="B183" s="307">
        <v>13</v>
      </c>
      <c r="C183" s="307"/>
      <c r="D183" s="650" t="s">
        <v>531</v>
      </c>
      <c r="E183" s="645" t="s">
        <v>64</v>
      </c>
      <c r="F183" s="307"/>
      <c r="G183" s="306" t="s">
        <v>2325</v>
      </c>
      <c r="H183" s="307" t="s">
        <v>2334</v>
      </c>
      <c r="I183" s="307" t="s">
        <v>1461</v>
      </c>
      <c r="J183" s="650" t="s">
        <v>62</v>
      </c>
      <c r="N183" s="333">
        <v>38.847000000000001</v>
      </c>
    </row>
    <row r="184" spans="1:15" ht="12.9" customHeight="1">
      <c r="A184" s="307"/>
      <c r="B184" s="634" t="s">
        <v>2336</v>
      </c>
      <c r="C184" s="307"/>
      <c r="D184" s="762"/>
      <c r="E184" s="762"/>
      <c r="F184" s="307"/>
      <c r="G184" s="306"/>
      <c r="H184" s="307"/>
      <c r="I184" s="307"/>
      <c r="J184" s="307"/>
    </row>
    <row r="185" spans="1:15" ht="12.9" customHeight="1">
      <c r="A185" s="307">
        <v>165</v>
      </c>
      <c r="B185" s="307">
        <v>1</v>
      </c>
      <c r="C185" s="307">
        <v>-163</v>
      </c>
      <c r="D185" s="650" t="s">
        <v>294</v>
      </c>
      <c r="E185" s="645" t="s">
        <v>64</v>
      </c>
      <c r="F185" s="307"/>
      <c r="G185" s="306" t="s">
        <v>2334</v>
      </c>
      <c r="H185" s="307" t="s">
        <v>2340</v>
      </c>
      <c r="I185" s="307" t="s">
        <v>1429</v>
      </c>
      <c r="J185" s="650" t="s">
        <v>62</v>
      </c>
      <c r="N185" s="333">
        <v>38.847000000000001</v>
      </c>
    </row>
    <row r="186" spans="1:15" ht="12.9" customHeight="1">
      <c r="A186" s="307">
        <v>166</v>
      </c>
      <c r="B186" s="307">
        <v>2</v>
      </c>
      <c r="C186" s="307">
        <v>-162</v>
      </c>
      <c r="D186" s="650" t="s">
        <v>1355</v>
      </c>
      <c r="E186" s="645" t="s">
        <v>64</v>
      </c>
      <c r="F186" s="307"/>
      <c r="G186" s="306" t="s">
        <v>2334</v>
      </c>
      <c r="H186" s="307" t="s">
        <v>2346</v>
      </c>
      <c r="I186" s="307" t="s">
        <v>1461</v>
      </c>
      <c r="J186" s="650" t="s">
        <v>62</v>
      </c>
      <c r="N186" s="333">
        <v>38.847000000000001</v>
      </c>
    </row>
    <row r="187" spans="1:15" ht="12.9" customHeight="1">
      <c r="A187" s="307">
        <v>167</v>
      </c>
      <c r="B187" s="307">
        <v>3</v>
      </c>
      <c r="C187" s="307">
        <v>-161</v>
      </c>
      <c r="D187" s="650" t="s">
        <v>297</v>
      </c>
      <c r="E187" s="645" t="s">
        <v>82</v>
      </c>
      <c r="F187" s="307"/>
      <c r="G187" s="306" t="s">
        <v>2345</v>
      </c>
      <c r="H187" s="307" t="s">
        <v>2290</v>
      </c>
      <c r="I187" s="307" t="s">
        <v>1429</v>
      </c>
      <c r="J187" s="650" t="s">
        <v>62</v>
      </c>
      <c r="N187" s="333">
        <v>37.503999999999998</v>
      </c>
    </row>
    <row r="188" spans="1:15" ht="12.9" customHeight="1">
      <c r="A188" s="307">
        <v>168</v>
      </c>
      <c r="B188" s="307">
        <v>4</v>
      </c>
      <c r="C188" s="307"/>
      <c r="D188" s="650" t="s">
        <v>513</v>
      </c>
      <c r="E188" s="27" t="s">
        <v>64</v>
      </c>
      <c r="F188" s="307"/>
      <c r="G188" s="306" t="s">
        <v>2349</v>
      </c>
      <c r="H188" s="307" t="s">
        <v>2355</v>
      </c>
      <c r="I188" s="307" t="s">
        <v>1461</v>
      </c>
      <c r="J188" s="650" t="s">
        <v>62</v>
      </c>
      <c r="N188" s="333">
        <v>38.847000000000001</v>
      </c>
    </row>
    <row r="189" spans="1:15" ht="12.9" customHeight="1">
      <c r="A189" s="307">
        <v>169</v>
      </c>
      <c r="B189" s="307">
        <v>5</v>
      </c>
      <c r="C189" s="307"/>
      <c r="D189" s="327" t="s">
        <v>550</v>
      </c>
      <c r="E189" s="306" t="s">
        <v>270</v>
      </c>
      <c r="F189" s="307"/>
      <c r="G189" s="306" t="s">
        <v>2340</v>
      </c>
      <c r="I189" s="307" t="s">
        <v>1470</v>
      </c>
      <c r="J189" s="349" t="s">
        <v>2357</v>
      </c>
      <c r="N189" s="333">
        <v>47.183999999999997</v>
      </c>
    </row>
    <row r="190" spans="1:15" ht="12.9" customHeight="1">
      <c r="A190" s="307">
        <v>170</v>
      </c>
      <c r="B190" s="307">
        <v>6</v>
      </c>
      <c r="C190" s="307"/>
      <c r="D190" s="770" t="s">
        <v>1009</v>
      </c>
      <c r="E190" s="645" t="s">
        <v>1421</v>
      </c>
      <c r="F190" s="307"/>
      <c r="G190" s="306" t="s">
        <v>2349</v>
      </c>
      <c r="H190" s="307"/>
      <c r="I190" s="307" t="s">
        <v>1478</v>
      </c>
      <c r="J190" s="349" t="s">
        <v>2348</v>
      </c>
      <c r="N190" s="333">
        <v>86.129000000000005</v>
      </c>
    </row>
  </sheetData>
  <autoFilter ref="B4:N190"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499" priority="32" stopIfTrue="1"/>
  </conditionalFormatting>
  <conditionalFormatting sqref="D155 D108 D86:D88 D1:D69 D71:D84 D159:D169 D171:D183 D192:D65195 D185:D190">
    <cfRule type="duplicateValues" dxfId="498" priority="3250" stopIfTrue="1"/>
  </conditionalFormatting>
  <conditionalFormatting sqref="D155 D108 D86:D88 D1:D69 D71:D84 D159:D169 D171:D183 D192:D65196 D185:D190">
    <cfRule type="duplicateValues" dxfId="497" priority="3259" stopIfTrue="1"/>
  </conditionalFormatting>
  <conditionalFormatting sqref="E173">
    <cfRule type="duplicateValues" dxfId="496" priority="4" stopIfTrue="1"/>
    <cfRule type="duplicateValues" dxfId="495" priority="5" stopIfTrue="1"/>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4"/>
  <cols>
    <col min="4" max="4" width="12.6640625" customWidth="1"/>
  </cols>
  <sheetData>
    <row r="2" spans="1:4">
      <c r="A2" s="208" t="s">
        <v>1505</v>
      </c>
      <c r="B2" s="208" t="s">
        <v>1116</v>
      </c>
      <c r="C2" s="208" t="s">
        <v>1506</v>
      </c>
      <c r="D2" s="208" t="s">
        <v>46</v>
      </c>
    </row>
    <row r="3" spans="1:4">
      <c r="A3" s="208">
        <v>1</v>
      </c>
      <c r="B3" s="330" t="s">
        <v>729</v>
      </c>
      <c r="C3" s="331" t="s">
        <v>82</v>
      </c>
      <c r="D3" s="307" t="s">
        <v>55</v>
      </c>
    </row>
    <row r="4" spans="1:4">
      <c r="A4" s="208">
        <v>2</v>
      </c>
      <c r="B4" s="637" t="s">
        <v>744</v>
      </c>
      <c r="C4" s="302" t="s">
        <v>64</v>
      </c>
      <c r="D4" s="302" t="s">
        <v>101</v>
      </c>
    </row>
    <row r="5" spans="1:4">
      <c r="A5" s="208">
        <v>3</v>
      </c>
      <c r="B5" s="637" t="s">
        <v>759</v>
      </c>
      <c r="C5" s="302" t="s">
        <v>82</v>
      </c>
      <c r="D5" s="302" t="s">
        <v>55</v>
      </c>
    </row>
    <row r="6" spans="1:4">
      <c r="A6" s="208">
        <v>4</v>
      </c>
      <c r="B6" s="637" t="s">
        <v>356</v>
      </c>
      <c r="C6" s="302" t="s">
        <v>82</v>
      </c>
      <c r="D6" s="302" t="s">
        <v>55</v>
      </c>
    </row>
    <row r="7" spans="1:4">
      <c r="A7" s="208">
        <v>5</v>
      </c>
      <c r="B7" s="637" t="s">
        <v>532</v>
      </c>
      <c r="C7" s="302" t="s">
        <v>64</v>
      </c>
      <c r="D7" s="302" t="s">
        <v>101</v>
      </c>
    </row>
    <row r="8" spans="1:4">
      <c r="A8" s="208">
        <v>6</v>
      </c>
      <c r="B8" s="307" t="s">
        <v>385</v>
      </c>
      <c r="C8" s="302" t="s">
        <v>64</v>
      </c>
      <c r="D8" s="302" t="s">
        <v>55</v>
      </c>
    </row>
    <row r="9" spans="1:4">
      <c r="A9" s="208">
        <v>7</v>
      </c>
      <c r="B9" s="637" t="s">
        <v>142</v>
      </c>
      <c r="C9" s="302" t="s">
        <v>82</v>
      </c>
      <c r="D9" s="302" t="s">
        <v>55</v>
      </c>
    </row>
    <row r="10" spans="1:4">
      <c r="A10" s="208">
        <v>8</v>
      </c>
      <c r="B10" s="637" t="s">
        <v>190</v>
      </c>
      <c r="C10" s="302" t="s">
        <v>82</v>
      </c>
      <c r="D10" s="302" t="s">
        <v>55</v>
      </c>
    </row>
    <row r="11" spans="1:4">
      <c r="A11" s="208">
        <v>9</v>
      </c>
      <c r="B11" s="637" t="s">
        <v>156</v>
      </c>
      <c r="C11" s="302" t="s">
        <v>64</v>
      </c>
      <c r="D11" s="302" t="s">
        <v>55</v>
      </c>
    </row>
    <row r="12" spans="1:4">
      <c r="A12" s="208">
        <v>10</v>
      </c>
      <c r="B12" s="637" t="s">
        <v>791</v>
      </c>
      <c r="C12" s="302" t="s">
        <v>64</v>
      </c>
      <c r="D12" s="302" t="s">
        <v>55</v>
      </c>
    </row>
    <row r="13" spans="1:4">
      <c r="A13" s="208">
        <v>11</v>
      </c>
      <c r="B13" s="307" t="s">
        <v>602</v>
      </c>
      <c r="C13" s="302" t="s">
        <v>64</v>
      </c>
      <c r="D13" s="302" t="s">
        <v>55</v>
      </c>
    </row>
    <row r="14" spans="1:4">
      <c r="A14" s="208">
        <v>12</v>
      </c>
      <c r="B14" s="307" t="s">
        <v>137</v>
      </c>
      <c r="C14" s="637" t="s">
        <v>82</v>
      </c>
      <c r="D14" s="302" t="s">
        <v>55</v>
      </c>
    </row>
    <row r="15" spans="1:4">
      <c r="A15" s="208">
        <v>13</v>
      </c>
      <c r="B15" s="307" t="s">
        <v>805</v>
      </c>
      <c r="C15" s="302" t="s">
        <v>82</v>
      </c>
      <c r="D15" s="302" t="s">
        <v>55</v>
      </c>
    </row>
    <row r="16" spans="1:4">
      <c r="A16" s="208">
        <v>14</v>
      </c>
      <c r="B16" s="307" t="s">
        <v>599</v>
      </c>
      <c r="C16" s="637" t="s">
        <v>64</v>
      </c>
      <c r="D16" s="302" t="s">
        <v>55</v>
      </c>
    </row>
    <row r="17" spans="1:4">
      <c r="A17" s="208">
        <v>15</v>
      </c>
      <c r="B17" s="307" t="s">
        <v>124</v>
      </c>
      <c r="C17" s="302" t="s">
        <v>82</v>
      </c>
      <c r="D17" s="302" t="s">
        <v>55</v>
      </c>
    </row>
    <row r="18" spans="1:4">
      <c r="A18" s="208">
        <v>16</v>
      </c>
      <c r="B18" s="307" t="s">
        <v>470</v>
      </c>
      <c r="C18" s="307" t="s">
        <v>82</v>
      </c>
      <c r="D18" s="302" t="s">
        <v>55</v>
      </c>
    </row>
    <row r="19" spans="1:4">
      <c r="A19" s="208">
        <v>17</v>
      </c>
      <c r="B19" s="307" t="s">
        <v>817</v>
      </c>
      <c r="C19" s="302" t="s">
        <v>270</v>
      </c>
      <c r="D19" s="302" t="s">
        <v>55</v>
      </c>
    </row>
    <row r="20" spans="1:4">
      <c r="A20" s="208">
        <v>18</v>
      </c>
      <c r="B20" s="307" t="s">
        <v>820</v>
      </c>
      <c r="C20" s="302" t="s">
        <v>82</v>
      </c>
      <c r="D20" s="302" t="s">
        <v>55</v>
      </c>
    </row>
    <row r="21" spans="1:4">
      <c r="A21" s="208">
        <v>19</v>
      </c>
      <c r="B21" s="307" t="s">
        <v>823</v>
      </c>
      <c r="C21" s="302" t="s">
        <v>82</v>
      </c>
      <c r="D21" s="302" t="s">
        <v>143</v>
      </c>
    </row>
    <row r="22" spans="1:4">
      <c r="A22" s="208">
        <v>20</v>
      </c>
      <c r="B22" s="307" t="s">
        <v>825</v>
      </c>
      <c r="C22" s="302" t="s">
        <v>64</v>
      </c>
      <c r="D22" s="302" t="s">
        <v>55</v>
      </c>
    </row>
    <row r="23" spans="1:4">
      <c r="A23" s="208">
        <v>21</v>
      </c>
      <c r="B23" s="307" t="s">
        <v>541</v>
      </c>
      <c r="C23" s="302" t="s">
        <v>82</v>
      </c>
      <c r="D23" s="302" t="s">
        <v>55</v>
      </c>
    </row>
    <row r="24" spans="1:4">
      <c r="A24" s="208">
        <v>22</v>
      </c>
      <c r="B24" s="307" t="s">
        <v>828</v>
      </c>
      <c r="C24" s="302" t="s">
        <v>64</v>
      </c>
      <c r="D24" s="302" t="s">
        <v>55</v>
      </c>
    </row>
    <row r="25" spans="1:4">
      <c r="A25" s="208">
        <v>23</v>
      </c>
      <c r="B25" s="307" t="s">
        <v>830</v>
      </c>
      <c r="C25" s="302" t="s">
        <v>64</v>
      </c>
      <c r="D25" s="302" t="s">
        <v>55</v>
      </c>
    </row>
    <row r="26" spans="1:4">
      <c r="A26" s="208">
        <v>24</v>
      </c>
      <c r="B26" s="307" t="s">
        <v>831</v>
      </c>
      <c r="C26" s="302" t="s">
        <v>64</v>
      </c>
      <c r="D26" s="302" t="s">
        <v>55</v>
      </c>
    </row>
    <row r="27" spans="1:4">
      <c r="A27" s="208">
        <v>25</v>
      </c>
      <c r="B27" s="307" t="s">
        <v>153</v>
      </c>
      <c r="C27" s="302" t="s">
        <v>64</v>
      </c>
      <c r="D27" s="302" t="s">
        <v>101</v>
      </c>
    </row>
  </sheetData>
  <conditionalFormatting sqref="B3">
    <cfRule type="duplicateValues" dxfId="494" priority="42" stopIfTrue="1"/>
  </conditionalFormatting>
  <conditionalFormatting sqref="B3:B13">
    <cfRule type="duplicateValues" dxfId="493" priority="46" stopIfTrue="1"/>
  </conditionalFormatting>
  <conditionalFormatting sqref="B3:B27">
    <cfRule type="duplicateValues" dxfId="492" priority="41" stopIfTrue="1"/>
  </conditionalFormatting>
  <conditionalFormatting sqref="B10:B12">
    <cfRule type="expression" dxfId="491" priority="38" stopIfTrue="1">
      <formula>IF(#REF!="TEN",TRUE,FALSE)</formula>
    </cfRule>
  </conditionalFormatting>
  <conditionalFormatting sqref="B17:B22">
    <cfRule type="expression" dxfId="490" priority="6" stopIfTrue="1">
      <formula>IF(#REF!="TEN",TRUE,FALSE)</formula>
    </cfRule>
  </conditionalFormatting>
  <conditionalFormatting sqref="B24:B27">
    <cfRule type="expression" dxfId="489" priority="1" stopIfTrue="1">
      <formula>IF(#REF!="TEN",TRUE,FALSE)</formula>
    </cfRule>
  </conditionalFormatting>
  <conditionalFormatting sqref="B18:C18">
    <cfRule type="expression" dxfId="488" priority="23" stopIfTrue="1">
      <formula>IF(#REF!="TEN",TRUE,FALSE)</formula>
    </cfRule>
    <cfRule type="expression" dxfId="487" priority="28" stopIfTrue="1">
      <formula>IF(#REF!="TEN",TRUE,FALSE)</formula>
    </cfRule>
  </conditionalFormatting>
  <conditionalFormatting sqref="C14">
    <cfRule type="duplicateValues" dxfId="486" priority="30" stopIfTrue="1"/>
  </conditionalFormatting>
  <conditionalFormatting sqref="C16">
    <cfRule type="duplicateValues" dxfId="485" priority="29" stopIfTrue="1"/>
  </conditionalFormatting>
  <conditionalFormatting sqref="C18">
    <cfRule type="duplicateValues" dxfId="484" priority="27" stopIfTrue="1"/>
  </conditionalFormatting>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4"/>
  <sheetViews>
    <sheetView workbookViewId="0">
      <selection activeCell="K23" sqref="K23"/>
    </sheetView>
  </sheetViews>
  <sheetFormatPr defaultColWidth="9" defaultRowHeight="14.4"/>
  <cols>
    <col min="6" max="6" width="12.6640625" customWidth="1"/>
    <col min="10" max="10" width="24.109375" customWidth="1"/>
    <col min="11" max="11" width="17" customWidth="1"/>
  </cols>
  <sheetData>
    <row r="2" spans="3:15">
      <c r="C2" s="71" t="s">
        <v>1314</v>
      </c>
      <c r="D2" s="71" t="s">
        <v>1507</v>
      </c>
      <c r="E2" s="71" t="s">
        <v>1506</v>
      </c>
      <c r="F2" s="71" t="s">
        <v>46</v>
      </c>
    </row>
    <row r="3" spans="3:15" ht="15" customHeight="1">
      <c r="C3" s="301">
        <v>1</v>
      </c>
      <c r="D3" s="307" t="s">
        <v>834</v>
      </c>
      <c r="E3" s="302" t="s">
        <v>82</v>
      </c>
      <c r="F3" s="302" t="s">
        <v>101</v>
      </c>
      <c r="G3" s="317" t="s">
        <v>814</v>
      </c>
      <c r="H3" s="318" t="s">
        <v>832</v>
      </c>
      <c r="I3" s="318" t="s">
        <v>835</v>
      </c>
      <c r="J3" s="326" t="s">
        <v>747</v>
      </c>
      <c r="K3" s="326" t="s">
        <v>1508</v>
      </c>
    </row>
    <row r="4" spans="3:15" ht="15" customHeight="1">
      <c r="C4" s="301">
        <v>2</v>
      </c>
      <c r="D4" s="307" t="s">
        <v>546</v>
      </c>
      <c r="E4" s="302" t="s">
        <v>82</v>
      </c>
      <c r="F4" s="302" t="s">
        <v>587</v>
      </c>
      <c r="G4" s="317" t="s">
        <v>819</v>
      </c>
      <c r="H4" s="319" t="s">
        <v>824</v>
      </c>
      <c r="I4" s="327" t="s">
        <v>835</v>
      </c>
      <c r="J4" s="326" t="s">
        <v>693</v>
      </c>
      <c r="K4" s="326" t="s">
        <v>1508</v>
      </c>
    </row>
    <row r="5" spans="3:15" ht="15" customHeight="1">
      <c r="C5" s="301">
        <v>3</v>
      </c>
      <c r="D5" s="307" t="s">
        <v>836</v>
      </c>
      <c r="E5" s="302" t="s">
        <v>82</v>
      </c>
      <c r="F5" s="302" t="s">
        <v>55</v>
      </c>
      <c r="G5" s="317" t="s">
        <v>829</v>
      </c>
      <c r="H5" s="319" t="s">
        <v>833</v>
      </c>
      <c r="I5" s="327" t="s">
        <v>835</v>
      </c>
      <c r="J5" s="326" t="s">
        <v>723</v>
      </c>
      <c r="K5" s="326" t="s">
        <v>1508</v>
      </c>
    </row>
    <row r="6" spans="3:15" ht="15" customHeight="1">
      <c r="C6" s="301">
        <v>4</v>
      </c>
      <c r="D6" s="307" t="s">
        <v>837</v>
      </c>
      <c r="E6" s="302" t="s">
        <v>64</v>
      </c>
      <c r="F6" s="302" t="s">
        <v>143</v>
      </c>
      <c r="G6" s="317" t="s">
        <v>829</v>
      </c>
      <c r="H6" s="319" t="s">
        <v>827</v>
      </c>
      <c r="I6" s="327" t="s">
        <v>835</v>
      </c>
      <c r="J6" s="326" t="s">
        <v>838</v>
      </c>
      <c r="K6" s="326" t="s">
        <v>1508</v>
      </c>
    </row>
    <row r="7" spans="3:15" ht="15" customHeight="1">
      <c r="C7" s="301">
        <v>5</v>
      </c>
      <c r="D7" s="307" t="s">
        <v>839</v>
      </c>
      <c r="E7" s="302" t="s">
        <v>64</v>
      </c>
      <c r="F7" s="302" t="s">
        <v>55</v>
      </c>
      <c r="G7" s="317" t="s">
        <v>826</v>
      </c>
      <c r="H7" s="319" t="s">
        <v>833</v>
      </c>
      <c r="I7" s="327" t="s">
        <v>835</v>
      </c>
      <c r="J7" s="326" t="s">
        <v>59</v>
      </c>
      <c r="K7" s="326" t="s">
        <v>1508</v>
      </c>
    </row>
    <row r="8" spans="3:15" ht="15" customHeight="1">
      <c r="C8" s="301">
        <v>6</v>
      </c>
      <c r="D8" s="307" t="s">
        <v>441</v>
      </c>
      <c r="E8" s="302" t="s">
        <v>82</v>
      </c>
      <c r="F8" s="302" t="s">
        <v>55</v>
      </c>
      <c r="G8" s="317" t="s">
        <v>818</v>
      </c>
      <c r="H8" s="319" t="s">
        <v>824</v>
      </c>
      <c r="I8" s="327" t="s">
        <v>840</v>
      </c>
      <c r="J8" s="326" t="s">
        <v>723</v>
      </c>
      <c r="K8" s="326" t="s">
        <v>1508</v>
      </c>
    </row>
    <row r="9" spans="3:15" ht="15" customHeight="1">
      <c r="C9" s="301">
        <v>7</v>
      </c>
      <c r="D9" s="307" t="s">
        <v>314</v>
      </c>
      <c r="E9" s="302" t="s">
        <v>82</v>
      </c>
      <c r="F9" s="302" t="s">
        <v>101</v>
      </c>
      <c r="G9" s="317" t="s">
        <v>811</v>
      </c>
      <c r="H9" s="319"/>
      <c r="I9" s="327"/>
      <c r="J9" s="327" t="s">
        <v>793</v>
      </c>
      <c r="K9" s="327" t="s">
        <v>1509</v>
      </c>
    </row>
    <row r="10" spans="3:15" ht="15" customHeight="1">
      <c r="C10" s="301">
        <v>8</v>
      </c>
      <c r="D10" s="307" t="s">
        <v>408</v>
      </c>
      <c r="E10" s="302" t="s">
        <v>82</v>
      </c>
      <c r="F10" s="302" t="s">
        <v>101</v>
      </c>
      <c r="G10" s="317" t="s">
        <v>821</v>
      </c>
      <c r="H10" s="319" t="s">
        <v>826</v>
      </c>
      <c r="I10" s="327"/>
      <c r="J10" s="327" t="s">
        <v>804</v>
      </c>
      <c r="K10" s="327" t="s">
        <v>1510</v>
      </c>
    </row>
    <row r="11" spans="3:15" ht="15" customHeight="1">
      <c r="C11" s="301">
        <v>9</v>
      </c>
      <c r="D11" s="307" t="s">
        <v>852</v>
      </c>
      <c r="E11" s="302" t="s">
        <v>64</v>
      </c>
      <c r="F11" s="302" t="s">
        <v>101</v>
      </c>
      <c r="G11" s="317" t="s">
        <v>826</v>
      </c>
      <c r="H11" s="319"/>
      <c r="I11" s="327"/>
      <c r="J11" s="326" t="s">
        <v>747</v>
      </c>
      <c r="K11" s="327" t="s">
        <v>1511</v>
      </c>
    </row>
    <row r="12" spans="3:15" ht="15" customHeight="1">
      <c r="C12" s="301">
        <v>10</v>
      </c>
      <c r="D12" s="307" t="s">
        <v>565</v>
      </c>
      <c r="E12" s="302" t="s">
        <v>82</v>
      </c>
      <c r="F12" s="302" t="s">
        <v>587</v>
      </c>
      <c r="G12" s="317" t="s">
        <v>829</v>
      </c>
      <c r="H12" s="319" t="s">
        <v>832</v>
      </c>
      <c r="I12" s="327"/>
      <c r="J12" s="326" t="s">
        <v>770</v>
      </c>
      <c r="K12" s="327" t="s">
        <v>1510</v>
      </c>
    </row>
    <row r="13" spans="3:15" ht="15" customHeight="1">
      <c r="C13" s="301">
        <v>11</v>
      </c>
      <c r="D13" s="307" t="s">
        <v>183</v>
      </c>
      <c r="E13" s="302" t="s">
        <v>82</v>
      </c>
      <c r="F13" s="302" t="s">
        <v>101</v>
      </c>
      <c r="G13" s="317" t="s">
        <v>827</v>
      </c>
      <c r="H13" s="319"/>
      <c r="I13" s="327"/>
      <c r="J13" s="327" t="s">
        <v>793</v>
      </c>
      <c r="K13" s="327" t="s">
        <v>1512</v>
      </c>
      <c r="L13" s="328" t="s">
        <v>1513</v>
      </c>
      <c r="M13">
        <v>6</v>
      </c>
    </row>
    <row r="14" spans="3:15" ht="15" customHeight="1">
      <c r="C14" s="301">
        <v>12</v>
      </c>
      <c r="D14" s="307" t="s">
        <v>534</v>
      </c>
      <c r="E14" s="302" t="s">
        <v>82</v>
      </c>
      <c r="F14" s="302" t="s">
        <v>55</v>
      </c>
      <c r="G14" s="317" t="s">
        <v>826</v>
      </c>
      <c r="H14" s="319"/>
      <c r="I14" s="327"/>
      <c r="J14" s="326" t="s">
        <v>723</v>
      </c>
      <c r="K14" s="327" t="s">
        <v>1514</v>
      </c>
    </row>
    <row r="15" spans="3:15" ht="15" customHeight="1">
      <c r="C15" s="301">
        <v>13</v>
      </c>
      <c r="D15" s="307" t="s">
        <v>522</v>
      </c>
      <c r="E15" s="302" t="s">
        <v>82</v>
      </c>
      <c r="F15" s="302" t="s">
        <v>55</v>
      </c>
      <c r="G15" s="317" t="s">
        <v>832</v>
      </c>
      <c r="H15" s="319"/>
      <c r="I15" s="327"/>
      <c r="J15" s="326" t="s">
        <v>723</v>
      </c>
      <c r="K15" s="327" t="s">
        <v>1515</v>
      </c>
      <c r="O15">
        <f>9+25+17</f>
        <v>51</v>
      </c>
    </row>
    <row r="16" spans="3:15" ht="15" customHeight="1">
      <c r="C16" s="301">
        <v>14</v>
      </c>
      <c r="D16" s="307" t="s">
        <v>848</v>
      </c>
      <c r="E16" s="302" t="s">
        <v>64</v>
      </c>
      <c r="F16" s="302" t="s">
        <v>101</v>
      </c>
      <c r="G16" s="317" t="s">
        <v>827</v>
      </c>
      <c r="H16" s="319"/>
      <c r="I16" s="327"/>
      <c r="J16" s="326" t="s">
        <v>787</v>
      </c>
      <c r="K16" s="327" t="s">
        <v>1509</v>
      </c>
      <c r="O16">
        <v>32</v>
      </c>
    </row>
    <row r="17" spans="3:11" ht="15" customHeight="1">
      <c r="C17" s="301">
        <v>15</v>
      </c>
      <c r="D17" s="307" t="s">
        <v>547</v>
      </c>
      <c r="E17" s="307" t="s">
        <v>82</v>
      </c>
      <c r="F17" s="307" t="s">
        <v>143</v>
      </c>
      <c r="G17" s="320" t="s">
        <v>844</v>
      </c>
      <c r="H17" s="319"/>
      <c r="I17" s="327"/>
      <c r="J17" s="326" t="s">
        <v>693</v>
      </c>
      <c r="K17" s="327" t="s">
        <v>1516</v>
      </c>
    </row>
    <row r="18" spans="3:11" ht="15" customHeight="1">
      <c r="C18" s="301">
        <v>16</v>
      </c>
      <c r="D18" s="307" t="s">
        <v>845</v>
      </c>
      <c r="E18" s="302" t="s">
        <v>64</v>
      </c>
      <c r="F18" s="302" t="s">
        <v>101</v>
      </c>
      <c r="G18" s="320" t="s">
        <v>844</v>
      </c>
      <c r="H18" s="319"/>
      <c r="I18" s="327"/>
      <c r="J18" s="326" t="s">
        <v>59</v>
      </c>
      <c r="K18" s="327" t="s">
        <v>1517</v>
      </c>
    </row>
    <row r="19" spans="3:11" ht="15" customHeight="1">
      <c r="C19" s="301">
        <v>17</v>
      </c>
      <c r="D19" s="307" t="s">
        <v>847</v>
      </c>
      <c r="E19" s="307" t="s">
        <v>64</v>
      </c>
      <c r="F19" s="307" t="s">
        <v>143</v>
      </c>
      <c r="G19" s="321" t="s">
        <v>832</v>
      </c>
      <c r="H19" s="319"/>
      <c r="I19" s="327"/>
      <c r="J19" s="326" t="s">
        <v>838</v>
      </c>
      <c r="K19" s="327" t="s">
        <v>1516</v>
      </c>
    </row>
    <row r="20" spans="3:11" ht="15" customHeight="1">
      <c r="C20" s="322">
        <v>18</v>
      </c>
      <c r="D20" s="323" t="s">
        <v>850</v>
      </c>
      <c r="E20" s="324" t="s">
        <v>64</v>
      </c>
      <c r="F20" s="324" t="s">
        <v>55</v>
      </c>
      <c r="G20" s="324"/>
      <c r="H20" s="325"/>
      <c r="I20" s="323"/>
      <c r="J20" s="329" t="s">
        <v>59</v>
      </c>
      <c r="K20" s="323" t="s">
        <v>1518</v>
      </c>
    </row>
    <row r="21" spans="3:11" ht="15" customHeight="1">
      <c r="C21" s="322">
        <v>19</v>
      </c>
      <c r="D21" s="323" t="s">
        <v>528</v>
      </c>
      <c r="E21" s="324" t="s">
        <v>82</v>
      </c>
      <c r="F21" s="324"/>
      <c r="G21" s="324" t="s">
        <v>840</v>
      </c>
      <c r="H21" s="325"/>
      <c r="I21" s="323"/>
      <c r="J21" s="329" t="s">
        <v>723</v>
      </c>
      <c r="K21" s="323" t="s">
        <v>1509</v>
      </c>
    </row>
    <row r="22" spans="3:11" ht="15" customHeight="1">
      <c r="C22" s="322">
        <v>20</v>
      </c>
      <c r="D22" s="323" t="s">
        <v>880</v>
      </c>
      <c r="E22" s="324" t="s">
        <v>82</v>
      </c>
      <c r="F22" s="324" t="s">
        <v>55</v>
      </c>
      <c r="G22" s="324"/>
      <c r="H22" s="325"/>
      <c r="I22" s="323"/>
      <c r="J22" s="323" t="s">
        <v>804</v>
      </c>
      <c r="K22" s="323" t="s">
        <v>1509</v>
      </c>
    </row>
    <row r="23" spans="3:11" ht="15" customHeight="1">
      <c r="C23" s="322">
        <v>21</v>
      </c>
      <c r="D23" s="323" t="s">
        <v>185</v>
      </c>
      <c r="E23" s="324" t="s">
        <v>64</v>
      </c>
      <c r="F23" s="324"/>
      <c r="G23" s="324"/>
      <c r="H23" s="325"/>
      <c r="I23" s="323"/>
      <c r="J23" s="323" t="s">
        <v>793</v>
      </c>
      <c r="K23" s="323" t="s">
        <v>1509</v>
      </c>
    </row>
    <row r="24" spans="3:11">
      <c r="D24" s="307"/>
    </row>
  </sheetData>
  <conditionalFormatting sqref="D3:D8 D11:D12 D13:E13 D20:D23">
    <cfRule type="expression" dxfId="483" priority="23" stopIfTrue="1">
      <formula>IF(#REF!="TEN",TRUE,FALSE)</formula>
    </cfRule>
  </conditionalFormatting>
  <conditionalFormatting sqref="D3:D24">
    <cfRule type="duplicateValues" dxfId="482" priority="22" stopIfTrue="1"/>
  </conditionalFormatting>
  <conditionalFormatting sqref="D8:D24">
    <cfRule type="expression" dxfId="481" priority="4" stopIfTrue="1">
      <formula>IF(#REF!="TEN",TRUE,FALSE)</formula>
    </cfRule>
  </conditionalFormatting>
  <conditionalFormatting sqref="D17">
    <cfRule type="duplicateValues" dxfId="480" priority="21" stopIfTrue="1"/>
  </conditionalFormatting>
  <conditionalFormatting sqref="D18:D23">
    <cfRule type="duplicateValues" dxfId="479" priority="11" stopIfTrue="1"/>
  </conditionalFormatting>
  <conditionalFormatting sqref="E14:E16">
    <cfRule type="expression" dxfId="478" priority="3" stopIfTrue="1">
      <formula>IF(#REF!="TEN",TRUE,FALSE)</formula>
    </cfRule>
  </conditionalFormatting>
  <conditionalFormatting sqref="E18">
    <cfRule type="expression" dxfId="477" priority="1" stopIfTrue="1">
      <formula>IF(#REF!="TEN",TRUE,FALSE)</formula>
    </cfRule>
  </conditionalFormatting>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22"/>
  <sheetViews>
    <sheetView workbookViewId="0">
      <selection activeCell="C21" sqref="C21"/>
    </sheetView>
  </sheetViews>
  <sheetFormatPr defaultColWidth="9.109375" defaultRowHeight="14.4"/>
  <cols>
    <col min="6" max="6" width="15.109375" customWidth="1"/>
    <col min="7" max="7" width="19.5546875" customWidth="1"/>
  </cols>
  <sheetData>
    <row r="1" spans="1:7">
      <c r="A1" s="300" t="s">
        <v>37</v>
      </c>
    </row>
    <row r="2" spans="1:7">
      <c r="A2" t="s">
        <v>39</v>
      </c>
    </row>
    <row r="3" spans="1:7">
      <c r="A3" t="s">
        <v>1519</v>
      </c>
    </row>
    <row r="4" spans="1:7">
      <c r="A4" s="1274" t="s">
        <v>1357</v>
      </c>
      <c r="B4" s="1274" t="s">
        <v>42</v>
      </c>
      <c r="C4" s="1270" t="s">
        <v>44</v>
      </c>
      <c r="D4" s="1270" t="s">
        <v>45</v>
      </c>
      <c r="E4" s="1273" t="s">
        <v>1520</v>
      </c>
      <c r="F4" s="1269" t="s">
        <v>50</v>
      </c>
      <c r="G4" s="1269" t="s">
        <v>1360</v>
      </c>
    </row>
    <row r="5" spans="1:7">
      <c r="A5" s="1274"/>
      <c r="B5" s="1274"/>
      <c r="C5" s="1270"/>
      <c r="D5" s="1270"/>
      <c r="E5" s="1273"/>
      <c r="F5" s="1269"/>
      <c r="G5" s="1269"/>
    </row>
    <row r="6" spans="1:7">
      <c r="A6" s="71">
        <v>1</v>
      </c>
      <c r="B6" s="71">
        <v>1</v>
      </c>
      <c r="C6" s="296" t="s">
        <v>172</v>
      </c>
      <c r="D6" s="71" t="s">
        <v>1371</v>
      </c>
      <c r="E6" s="71" t="s">
        <v>365</v>
      </c>
      <c r="F6" s="71" t="s">
        <v>1521</v>
      </c>
      <c r="G6" s="296" t="s">
        <v>1362</v>
      </c>
    </row>
    <row r="7" spans="1:7">
      <c r="A7" s="71">
        <v>2</v>
      </c>
      <c r="B7" s="71">
        <v>2</v>
      </c>
      <c r="C7" s="296" t="s">
        <v>878</v>
      </c>
      <c r="D7" s="71" t="s">
        <v>122</v>
      </c>
      <c r="E7" s="71" t="s">
        <v>1496</v>
      </c>
      <c r="F7" s="71" t="s">
        <v>1521</v>
      </c>
      <c r="G7" s="296" t="s">
        <v>1362</v>
      </c>
    </row>
    <row r="8" spans="1:7">
      <c r="A8" s="71">
        <v>3</v>
      </c>
      <c r="B8" s="71">
        <v>3</v>
      </c>
      <c r="C8" s="296" t="s">
        <v>882</v>
      </c>
      <c r="D8" s="71" t="s">
        <v>264</v>
      </c>
      <c r="E8" s="71" t="s">
        <v>949</v>
      </c>
      <c r="F8" s="71" t="s">
        <v>1521</v>
      </c>
      <c r="G8" s="296" t="s">
        <v>1362</v>
      </c>
    </row>
    <row r="9" spans="1:7">
      <c r="A9" s="71">
        <v>4</v>
      </c>
      <c r="B9" s="71">
        <v>4</v>
      </c>
      <c r="C9" s="296" t="s">
        <v>611</v>
      </c>
      <c r="D9" s="71" t="s">
        <v>231</v>
      </c>
      <c r="E9" s="71"/>
      <c r="F9" s="71" t="s">
        <v>1521</v>
      </c>
      <c r="G9" s="296" t="s">
        <v>1362</v>
      </c>
    </row>
    <row r="10" spans="1:7">
      <c r="A10" s="71">
        <v>5</v>
      </c>
      <c r="B10" s="71">
        <v>5</v>
      </c>
      <c r="C10" s="71" t="s">
        <v>577</v>
      </c>
      <c r="D10" s="32" t="s">
        <v>122</v>
      </c>
      <c r="E10" s="71" t="s">
        <v>1022</v>
      </c>
      <c r="F10" s="71" t="s">
        <v>1521</v>
      </c>
      <c r="G10" s="296" t="s">
        <v>1362</v>
      </c>
    </row>
    <row r="11" spans="1:7">
      <c r="A11" s="71">
        <v>6</v>
      </c>
      <c r="B11" s="71">
        <v>6</v>
      </c>
      <c r="C11" s="296" t="s">
        <v>559</v>
      </c>
      <c r="D11" s="71" t="s">
        <v>912</v>
      </c>
      <c r="E11" s="71" t="s">
        <v>425</v>
      </c>
      <c r="F11" s="71" t="s">
        <v>1521</v>
      </c>
      <c r="G11" s="296" t="s">
        <v>1362</v>
      </c>
    </row>
    <row r="12" spans="1:7">
      <c r="A12" s="71">
        <v>7</v>
      </c>
      <c r="B12" s="71">
        <v>7</v>
      </c>
      <c r="C12" s="296" t="s">
        <v>368</v>
      </c>
      <c r="D12" s="143" t="s">
        <v>122</v>
      </c>
      <c r="E12" s="71" t="s">
        <v>479</v>
      </c>
      <c r="F12" s="71" t="s">
        <v>1521</v>
      </c>
      <c r="G12" s="296" t="s">
        <v>1362</v>
      </c>
    </row>
    <row r="13" spans="1:7">
      <c r="A13" s="71">
        <v>8</v>
      </c>
      <c r="B13" s="71">
        <v>8</v>
      </c>
      <c r="C13" s="296" t="s">
        <v>864</v>
      </c>
      <c r="D13" s="143" t="s">
        <v>264</v>
      </c>
      <c r="E13" s="71" t="s">
        <v>498</v>
      </c>
      <c r="F13" s="71" t="s">
        <v>1522</v>
      </c>
      <c r="G13" s="296" t="s">
        <v>1362</v>
      </c>
    </row>
    <row r="14" spans="1:7">
      <c r="A14" s="71">
        <v>9</v>
      </c>
      <c r="B14" s="71">
        <v>9</v>
      </c>
      <c r="C14" s="296" t="s">
        <v>966</v>
      </c>
      <c r="D14" s="143" t="s">
        <v>916</v>
      </c>
      <c r="E14" s="71" t="s">
        <v>519</v>
      </c>
      <c r="F14" s="71" t="s">
        <v>1556</v>
      </c>
      <c r="G14" s="296" t="s">
        <v>1362</v>
      </c>
    </row>
    <row r="15" spans="1:7">
      <c r="A15" s="71">
        <v>10</v>
      </c>
      <c r="B15" s="71">
        <v>10</v>
      </c>
      <c r="C15" s="296" t="s">
        <v>1009</v>
      </c>
      <c r="D15" s="143" t="s">
        <v>330</v>
      </c>
      <c r="E15" s="71" t="s">
        <v>553</v>
      </c>
      <c r="F15" s="71" t="s">
        <v>2871</v>
      </c>
      <c r="G15" s="296" t="s">
        <v>1362</v>
      </c>
    </row>
    <row r="16" spans="1:7">
      <c r="A16" s="71">
        <v>11</v>
      </c>
      <c r="B16" s="71">
        <v>11</v>
      </c>
      <c r="C16" s="296" t="s">
        <v>218</v>
      </c>
      <c r="D16" s="143" t="s">
        <v>916</v>
      </c>
      <c r="E16" s="71" t="s">
        <v>590</v>
      </c>
      <c r="F16" s="71" t="s">
        <v>2871</v>
      </c>
      <c r="G16" s="296" t="s">
        <v>1362</v>
      </c>
    </row>
    <row r="17" spans="1:7">
      <c r="A17" s="71">
        <v>12</v>
      </c>
      <c r="B17" s="71">
        <v>12</v>
      </c>
      <c r="C17" s="296" t="s">
        <v>461</v>
      </c>
      <c r="D17" s="143" t="s">
        <v>264</v>
      </c>
      <c r="E17" s="71" t="s">
        <v>1504</v>
      </c>
      <c r="F17" s="71" t="s">
        <v>2871</v>
      </c>
      <c r="G17" s="296" t="s">
        <v>1362</v>
      </c>
    </row>
    <row r="18" spans="1:7">
      <c r="A18" s="71">
        <v>13</v>
      </c>
      <c r="B18" s="71">
        <v>13</v>
      </c>
      <c r="C18" s="296" t="s">
        <v>516</v>
      </c>
      <c r="D18" s="32" t="s">
        <v>264</v>
      </c>
      <c r="E18" s="71" t="s">
        <v>2232</v>
      </c>
      <c r="F18" s="71" t="s">
        <v>1556</v>
      </c>
      <c r="G18" s="296" t="s">
        <v>1362</v>
      </c>
    </row>
    <row r="19" spans="1:7">
      <c r="A19" s="71">
        <v>14</v>
      </c>
      <c r="B19" s="71">
        <v>14</v>
      </c>
      <c r="C19" s="296" t="s">
        <v>456</v>
      </c>
      <c r="D19" s="32"/>
      <c r="E19" s="71" t="s">
        <v>2977</v>
      </c>
      <c r="F19" s="71" t="s">
        <v>1556</v>
      </c>
      <c r="G19" s="296" t="s">
        <v>1362</v>
      </c>
    </row>
    <row r="20" spans="1:7">
      <c r="A20" s="71">
        <v>15</v>
      </c>
      <c r="B20" s="71">
        <v>15</v>
      </c>
      <c r="C20" s="296" t="s">
        <v>308</v>
      </c>
      <c r="D20" s="32"/>
      <c r="E20" s="71" t="s">
        <v>3023</v>
      </c>
      <c r="F20" s="71" t="s">
        <v>2898</v>
      </c>
      <c r="G20" s="296" t="s">
        <v>1362</v>
      </c>
    </row>
    <row r="21" spans="1:7">
      <c r="A21" s="71">
        <v>16</v>
      </c>
      <c r="B21" s="71">
        <v>16</v>
      </c>
      <c r="C21" s="296" t="s">
        <v>329</v>
      </c>
      <c r="D21" s="32"/>
      <c r="E21" s="71" t="s">
        <v>3030</v>
      </c>
      <c r="F21" s="71" t="s">
        <v>2898</v>
      </c>
      <c r="G21" s="296" t="s">
        <v>1362</v>
      </c>
    </row>
    <row r="22" spans="1:7">
      <c r="A22" s="71">
        <v>17</v>
      </c>
      <c r="B22" s="71">
        <v>17</v>
      </c>
      <c r="C22" s="296" t="s">
        <v>374</v>
      </c>
      <c r="D22" s="32"/>
      <c r="E22" s="71" t="s">
        <v>3035</v>
      </c>
      <c r="F22" s="71" t="s">
        <v>2898</v>
      </c>
      <c r="G22" s="296" t="s">
        <v>1362</v>
      </c>
    </row>
  </sheetData>
  <mergeCells count="7">
    <mergeCell ref="F4:F5"/>
    <mergeCell ref="G4:G5"/>
    <mergeCell ref="A4:A5"/>
    <mergeCell ref="B4:B5"/>
    <mergeCell ref="C4:C5"/>
    <mergeCell ref="D4:D5"/>
    <mergeCell ref="E4:E5"/>
  </mergeCells>
  <conditionalFormatting sqref="C4:C5">
    <cfRule type="duplicateValues" dxfId="476" priority="94" stopIfTrue="1"/>
    <cfRule type="duplicateValues" dxfId="475" priority="95" stopIfTrue="1"/>
    <cfRule type="duplicateValues" dxfId="474" priority="96" stopIfTrue="1"/>
    <cfRule type="duplicateValues" dxfId="473" priority="97" stopIfTrue="1"/>
  </conditionalFormatting>
  <conditionalFormatting sqref="C6:C17">
    <cfRule type="duplicateValues" dxfId="472" priority="4"/>
  </conditionalFormatting>
  <conditionalFormatting sqref="C18:C116">
    <cfRule type="duplicateValues" dxfId="471" priority="80"/>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109375" defaultRowHeight="14.4"/>
  <cols>
    <col min="7" max="7" width="15.109375" customWidth="1"/>
    <col min="8" max="8" width="19.5546875" customWidth="1"/>
  </cols>
  <sheetData>
    <row r="1" spans="1:8">
      <c r="A1" s="300" t="s">
        <v>37</v>
      </c>
    </row>
    <row r="2" spans="1:8">
      <c r="A2" t="s">
        <v>39</v>
      </c>
    </row>
    <row r="3" spans="1:8">
      <c r="A3" t="s">
        <v>1519</v>
      </c>
    </row>
    <row r="4" spans="1:8">
      <c r="A4" s="1274" t="s">
        <v>1357</v>
      </c>
      <c r="B4" s="1274" t="s">
        <v>42</v>
      </c>
      <c r="C4" s="1270" t="s">
        <v>44</v>
      </c>
      <c r="D4" s="1270" t="s">
        <v>45</v>
      </c>
      <c r="E4" s="1273" t="s">
        <v>48</v>
      </c>
      <c r="F4" s="1270" t="s">
        <v>1358</v>
      </c>
      <c r="G4" s="1269" t="s">
        <v>50</v>
      </c>
      <c r="H4" s="1269" t="s">
        <v>1360</v>
      </c>
    </row>
    <row r="5" spans="1:8">
      <c r="A5" s="1274"/>
      <c r="B5" s="1274"/>
      <c r="C5" s="1270"/>
      <c r="D5" s="1270"/>
      <c r="E5" s="1273"/>
      <c r="F5" s="1270"/>
      <c r="G5" s="1269"/>
      <c r="H5" s="1269"/>
    </row>
    <row r="6" spans="1:8">
      <c r="A6" s="71"/>
      <c r="B6" s="296" t="s">
        <v>373</v>
      </c>
      <c r="C6" s="143"/>
      <c r="D6" s="143"/>
      <c r="E6" s="71"/>
      <c r="F6" s="71"/>
      <c r="G6" s="71"/>
      <c r="H6" s="71"/>
    </row>
    <row r="7" spans="1:8">
      <c r="A7" s="71">
        <v>1</v>
      </c>
      <c r="B7" s="71">
        <v>1</v>
      </c>
      <c r="C7" s="305" t="s">
        <v>179</v>
      </c>
      <c r="D7" s="307" t="s">
        <v>64</v>
      </c>
      <c r="E7" s="71" t="s">
        <v>949</v>
      </c>
      <c r="F7" s="71" t="s">
        <v>949</v>
      </c>
      <c r="G7" s="71" t="s">
        <v>1523</v>
      </c>
      <c r="H7" s="296" t="s">
        <v>62</v>
      </c>
    </row>
    <row r="8" spans="1:8">
      <c r="A8" s="71">
        <v>2</v>
      </c>
      <c r="B8" s="71">
        <v>2</v>
      </c>
      <c r="C8" s="305" t="s">
        <v>89</v>
      </c>
      <c r="D8" s="307" t="s">
        <v>64</v>
      </c>
      <c r="E8" s="71" t="s">
        <v>378</v>
      </c>
      <c r="F8" s="71" t="s">
        <v>378</v>
      </c>
      <c r="G8" s="71" t="s">
        <v>1523</v>
      </c>
      <c r="H8" s="296" t="s">
        <v>62</v>
      </c>
    </row>
    <row r="9" spans="1:8">
      <c r="A9" s="71">
        <v>3</v>
      </c>
      <c r="B9" s="71">
        <v>3</v>
      </c>
      <c r="C9" s="305" t="s">
        <v>149</v>
      </c>
      <c r="D9" s="307" t="s">
        <v>82</v>
      </c>
      <c r="E9" s="71" t="s">
        <v>378</v>
      </c>
      <c r="F9" s="71" t="s">
        <v>378</v>
      </c>
      <c r="G9" s="71" t="s">
        <v>1523</v>
      </c>
      <c r="H9" s="296" t="s">
        <v>62</v>
      </c>
    </row>
    <row r="10" spans="1:8">
      <c r="A10" s="192">
        <v>4</v>
      </c>
      <c r="B10" s="192">
        <v>4</v>
      </c>
      <c r="C10" s="309" t="s">
        <v>104</v>
      </c>
      <c r="D10" s="310" t="s">
        <v>82</v>
      </c>
      <c r="E10" s="192" t="s">
        <v>382</v>
      </c>
      <c r="F10" s="192" t="s">
        <v>382</v>
      </c>
      <c r="G10" s="192" t="s">
        <v>1523</v>
      </c>
      <c r="H10" s="311" t="s">
        <v>62</v>
      </c>
    </row>
    <row r="11" spans="1:8">
      <c r="A11" s="71">
        <v>5</v>
      </c>
      <c r="B11" s="71">
        <v>5</v>
      </c>
      <c r="C11" s="305" t="s">
        <v>114</v>
      </c>
      <c r="D11" s="307" t="s">
        <v>64</v>
      </c>
      <c r="E11" s="71" t="s">
        <v>382</v>
      </c>
      <c r="F11" s="71" t="s">
        <v>382</v>
      </c>
      <c r="G11" s="71" t="s">
        <v>1523</v>
      </c>
      <c r="H11" s="296" t="s">
        <v>62</v>
      </c>
    </row>
    <row r="12" spans="1:8">
      <c r="A12" s="71">
        <v>6</v>
      </c>
      <c r="B12" s="71">
        <v>6</v>
      </c>
      <c r="C12" s="305" t="s">
        <v>135</v>
      </c>
      <c r="D12" s="307" t="s">
        <v>82</v>
      </c>
      <c r="E12" s="71" t="s">
        <v>1408</v>
      </c>
      <c r="F12" s="71" t="s">
        <v>1408</v>
      </c>
      <c r="G12" s="71" t="s">
        <v>1523</v>
      </c>
      <c r="H12" s="296" t="s">
        <v>62</v>
      </c>
    </row>
    <row r="13" spans="1:8">
      <c r="A13" s="71">
        <v>7</v>
      </c>
      <c r="B13" s="71">
        <v>7</v>
      </c>
      <c r="C13" s="305" t="s">
        <v>126</v>
      </c>
      <c r="D13" s="307" t="s">
        <v>64</v>
      </c>
      <c r="E13" s="71" t="s">
        <v>1408</v>
      </c>
      <c r="F13" s="71" t="s">
        <v>1408</v>
      </c>
      <c r="G13" s="71" t="s">
        <v>1523</v>
      </c>
      <c r="H13" s="296" t="s">
        <v>62</v>
      </c>
    </row>
    <row r="14" spans="1:8">
      <c r="A14" s="192">
        <v>8</v>
      </c>
      <c r="B14" s="192">
        <v>8</v>
      </c>
      <c r="C14" s="305" t="s">
        <v>260</v>
      </c>
      <c r="D14" s="307" t="s">
        <v>64</v>
      </c>
      <c r="E14" s="71" t="s">
        <v>950</v>
      </c>
      <c r="F14" s="71"/>
      <c r="G14" s="71" t="s">
        <v>1523</v>
      </c>
      <c r="H14" s="296" t="s">
        <v>1524</v>
      </c>
    </row>
    <row r="15" spans="1:8">
      <c r="A15" s="71">
        <v>9</v>
      </c>
      <c r="B15" s="71">
        <v>9</v>
      </c>
      <c r="C15" s="305" t="s">
        <v>266</v>
      </c>
      <c r="D15" s="307" t="s">
        <v>64</v>
      </c>
      <c r="E15" s="71" t="s">
        <v>950</v>
      </c>
      <c r="F15" s="71" t="s">
        <v>950</v>
      </c>
      <c r="G15" s="71" t="s">
        <v>1523</v>
      </c>
      <c r="H15" s="296" t="s">
        <v>62</v>
      </c>
    </row>
    <row r="16" spans="1:8">
      <c r="A16" s="71">
        <v>10</v>
      </c>
      <c r="B16" s="71">
        <v>10</v>
      </c>
      <c r="C16" s="305" t="s">
        <v>163</v>
      </c>
      <c r="D16" s="307" t="s">
        <v>122</v>
      </c>
      <c r="E16" s="71" t="s">
        <v>956</v>
      </c>
      <c r="F16" s="71" t="s">
        <v>956</v>
      </c>
      <c r="G16" s="71" t="s">
        <v>1523</v>
      </c>
      <c r="H16" s="296" t="s">
        <v>62</v>
      </c>
    </row>
    <row r="17" spans="1:8">
      <c r="A17" s="71">
        <v>11</v>
      </c>
      <c r="B17" s="71">
        <v>11</v>
      </c>
      <c r="C17" s="305" t="s">
        <v>187</v>
      </c>
      <c r="D17" s="307" t="s">
        <v>54</v>
      </c>
      <c r="E17" s="71" t="s">
        <v>953</v>
      </c>
      <c r="F17" s="71" t="s">
        <v>953</v>
      </c>
      <c r="G17" s="71" t="s">
        <v>1523</v>
      </c>
      <c r="H17" s="296" t="s">
        <v>62</v>
      </c>
    </row>
    <row r="18" spans="1:8">
      <c r="A18" s="71">
        <v>12</v>
      </c>
      <c r="B18" s="192">
        <v>12</v>
      </c>
      <c r="C18" s="305" t="s">
        <v>197</v>
      </c>
      <c r="D18" s="307" t="s">
        <v>54</v>
      </c>
      <c r="E18" s="71" t="s">
        <v>953</v>
      </c>
      <c r="F18" s="71" t="s">
        <v>953</v>
      </c>
      <c r="G18" s="71" t="s">
        <v>1523</v>
      </c>
      <c r="H18" s="296" t="s">
        <v>62</v>
      </c>
    </row>
    <row r="19" spans="1:8">
      <c r="A19" s="71">
        <v>13</v>
      </c>
      <c r="B19" s="71">
        <v>13</v>
      </c>
      <c r="C19" s="305" t="s">
        <v>53</v>
      </c>
      <c r="D19" s="307" t="s">
        <v>54</v>
      </c>
      <c r="E19" s="71" t="s">
        <v>953</v>
      </c>
      <c r="F19" s="71" t="s">
        <v>953</v>
      </c>
      <c r="G19" s="71" t="s">
        <v>1523</v>
      </c>
      <c r="H19" s="296" t="s">
        <v>62</v>
      </c>
    </row>
    <row r="20" spans="1:8">
      <c r="A20" s="71">
        <v>14</v>
      </c>
      <c r="B20" s="71">
        <v>14</v>
      </c>
      <c r="C20" s="305" t="s">
        <v>278</v>
      </c>
      <c r="D20" s="307" t="s">
        <v>64</v>
      </c>
      <c r="E20" s="71" t="s">
        <v>383</v>
      </c>
      <c r="F20" s="71" t="s">
        <v>383</v>
      </c>
      <c r="G20" s="71" t="s">
        <v>1523</v>
      </c>
      <c r="H20" s="296" t="s">
        <v>62</v>
      </c>
    </row>
    <row r="21" spans="1:8">
      <c r="A21" s="71">
        <v>15</v>
      </c>
      <c r="B21" s="71">
        <v>15</v>
      </c>
      <c r="C21" s="305" t="s">
        <v>216</v>
      </c>
      <c r="D21" s="307" t="s">
        <v>64</v>
      </c>
      <c r="E21" s="71" t="s">
        <v>383</v>
      </c>
      <c r="F21" s="71" t="s">
        <v>383</v>
      </c>
      <c r="G21" s="71" t="s">
        <v>1523</v>
      </c>
      <c r="H21" s="296" t="s">
        <v>62</v>
      </c>
    </row>
    <row r="22" spans="1:8">
      <c r="A22" s="71">
        <v>16</v>
      </c>
      <c r="B22" s="71">
        <v>16</v>
      </c>
      <c r="C22" s="305" t="s">
        <v>222</v>
      </c>
      <c r="D22" s="307" t="s">
        <v>64</v>
      </c>
      <c r="E22" s="71" t="s">
        <v>383</v>
      </c>
      <c r="F22" s="71" t="s">
        <v>383</v>
      </c>
      <c r="G22" s="71" t="s">
        <v>1523</v>
      </c>
      <c r="H22" s="296" t="s">
        <v>62</v>
      </c>
    </row>
    <row r="23" spans="1:8">
      <c r="A23" s="71">
        <v>17</v>
      </c>
      <c r="B23" s="71">
        <v>17</v>
      </c>
      <c r="C23" s="305" t="s">
        <v>269</v>
      </c>
      <c r="D23" s="307" t="s">
        <v>270</v>
      </c>
      <c r="E23" s="71" t="s">
        <v>978</v>
      </c>
      <c r="F23" s="71" t="s">
        <v>978</v>
      </c>
      <c r="G23" s="71" t="s">
        <v>1523</v>
      </c>
      <c r="H23" s="296" t="s">
        <v>62</v>
      </c>
    </row>
    <row r="24" spans="1:8">
      <c r="A24" s="71">
        <v>18</v>
      </c>
      <c r="B24" s="71">
        <v>18</v>
      </c>
      <c r="C24" s="305" t="s">
        <v>247</v>
      </c>
      <c r="D24" s="307" t="s">
        <v>54</v>
      </c>
      <c r="E24" s="71" t="s">
        <v>957</v>
      </c>
      <c r="F24" s="71" t="s">
        <v>957</v>
      </c>
      <c r="G24" s="71" t="s">
        <v>1523</v>
      </c>
      <c r="H24" s="296" t="s">
        <v>62</v>
      </c>
    </row>
    <row r="25" spans="1:8">
      <c r="A25" s="71">
        <v>19</v>
      </c>
      <c r="B25" s="71">
        <v>19</v>
      </c>
      <c r="C25" s="305" t="s">
        <v>236</v>
      </c>
      <c r="D25" s="307" t="s">
        <v>82</v>
      </c>
      <c r="E25" s="71" t="s">
        <v>957</v>
      </c>
      <c r="F25" s="71" t="s">
        <v>957</v>
      </c>
      <c r="G25" s="71" t="s">
        <v>1523</v>
      </c>
      <c r="H25" s="296" t="s">
        <v>62</v>
      </c>
    </row>
    <row r="26" spans="1:8">
      <c r="B26" s="312" t="s">
        <v>384</v>
      </c>
    </row>
    <row r="27" spans="1:8">
      <c r="A27" s="71">
        <v>20</v>
      </c>
      <c r="B27" s="71">
        <v>1</v>
      </c>
      <c r="C27" s="305" t="s">
        <v>235</v>
      </c>
      <c r="D27" s="313" t="s">
        <v>270</v>
      </c>
      <c r="E27" s="71" t="s">
        <v>959</v>
      </c>
      <c r="F27" s="71" t="s">
        <v>959</v>
      </c>
      <c r="G27" s="71" t="s">
        <v>1523</v>
      </c>
      <c r="H27" s="296" t="s">
        <v>62</v>
      </c>
    </row>
    <row r="28" spans="1:8">
      <c r="A28" s="71">
        <v>21</v>
      </c>
      <c r="B28" s="71">
        <v>2</v>
      </c>
      <c r="C28" s="305" t="s">
        <v>239</v>
      </c>
      <c r="D28" s="313" t="s">
        <v>54</v>
      </c>
      <c r="E28" s="71" t="s">
        <v>970</v>
      </c>
      <c r="F28" s="71" t="s">
        <v>970</v>
      </c>
      <c r="G28" s="71" t="s">
        <v>1523</v>
      </c>
      <c r="H28" s="296" t="s">
        <v>62</v>
      </c>
    </row>
    <row r="29" spans="1:8">
      <c r="A29" s="71">
        <v>22</v>
      </c>
      <c r="B29" s="71">
        <v>3</v>
      </c>
      <c r="C29" s="305" t="s">
        <v>259</v>
      </c>
      <c r="D29" s="313" t="s">
        <v>64</v>
      </c>
      <c r="E29" s="71" t="s">
        <v>970</v>
      </c>
      <c r="F29" s="71" t="s">
        <v>970</v>
      </c>
      <c r="G29" s="71" t="s">
        <v>1523</v>
      </c>
      <c r="H29" s="296" t="s">
        <v>62</v>
      </c>
    </row>
    <row r="30" spans="1:8">
      <c r="B30" s="314" t="s">
        <v>401</v>
      </c>
    </row>
    <row r="31" spans="1:8">
      <c r="A31" s="71">
        <v>23</v>
      </c>
      <c r="B31" s="71">
        <v>1</v>
      </c>
      <c r="C31" s="71" t="s">
        <v>250</v>
      </c>
      <c r="D31" s="70" t="s">
        <v>64</v>
      </c>
      <c r="E31" s="71" t="s">
        <v>999</v>
      </c>
      <c r="F31" s="71" t="s">
        <v>999</v>
      </c>
      <c r="G31" s="71" t="s">
        <v>1523</v>
      </c>
      <c r="H31" s="296" t="s">
        <v>62</v>
      </c>
    </row>
    <row r="32" spans="1:8">
      <c r="A32" s="71">
        <v>24</v>
      </c>
      <c r="B32" s="71">
        <v>2</v>
      </c>
      <c r="C32" s="71" t="s">
        <v>116</v>
      </c>
      <c r="D32" s="70" t="s">
        <v>64</v>
      </c>
      <c r="E32" s="71" t="s">
        <v>999</v>
      </c>
      <c r="F32" s="71" t="s">
        <v>999</v>
      </c>
      <c r="G32" s="71" t="s">
        <v>1523</v>
      </c>
      <c r="H32" s="296" t="s">
        <v>62</v>
      </c>
    </row>
    <row r="33" spans="1:8">
      <c r="A33" s="71">
        <v>25</v>
      </c>
      <c r="B33" s="71">
        <v>3</v>
      </c>
      <c r="C33" s="71" t="s">
        <v>94</v>
      </c>
      <c r="D33" s="70" t="s">
        <v>64</v>
      </c>
      <c r="E33" s="71" t="s">
        <v>1002</v>
      </c>
      <c r="F33" s="71" t="s">
        <v>1002</v>
      </c>
      <c r="G33" s="71" t="s">
        <v>1523</v>
      </c>
      <c r="H33" s="296" t="s">
        <v>62</v>
      </c>
    </row>
    <row r="34" spans="1:8">
      <c r="A34" s="71">
        <v>26</v>
      </c>
      <c r="B34" s="71">
        <v>4</v>
      </c>
      <c r="C34" s="71" t="s">
        <v>110</v>
      </c>
      <c r="D34" s="70" t="s">
        <v>82</v>
      </c>
      <c r="E34" s="71" t="s">
        <v>404</v>
      </c>
      <c r="F34" s="71" t="s">
        <v>404</v>
      </c>
      <c r="G34" s="71" t="s">
        <v>1523</v>
      </c>
      <c r="H34" s="296" t="s">
        <v>62</v>
      </c>
    </row>
    <row r="35" spans="1:8">
      <c r="A35" s="71">
        <v>27</v>
      </c>
      <c r="B35" s="71">
        <v>5</v>
      </c>
      <c r="C35" s="71" t="s">
        <v>85</v>
      </c>
      <c r="D35" s="70" t="s">
        <v>82</v>
      </c>
      <c r="E35" s="71" t="s">
        <v>407</v>
      </c>
      <c r="F35" s="71" t="s">
        <v>407</v>
      </c>
      <c r="G35" s="71" t="s">
        <v>1523</v>
      </c>
      <c r="H35" s="296" t="s">
        <v>62</v>
      </c>
    </row>
    <row r="36" spans="1:8">
      <c r="A36" s="71">
        <v>28</v>
      </c>
      <c r="B36" s="71">
        <v>6</v>
      </c>
      <c r="C36" s="71" t="s">
        <v>63</v>
      </c>
      <c r="D36" s="70" t="s">
        <v>64</v>
      </c>
      <c r="E36" s="71" t="s">
        <v>420</v>
      </c>
      <c r="F36" s="71" t="s">
        <v>420</v>
      </c>
      <c r="G36" s="71" t="s">
        <v>1523</v>
      </c>
      <c r="H36" s="296" t="s">
        <v>62</v>
      </c>
    </row>
    <row r="37" spans="1:8">
      <c r="A37" s="71">
        <v>29</v>
      </c>
      <c r="B37" s="71">
        <v>7</v>
      </c>
      <c r="C37" s="71" t="s">
        <v>72</v>
      </c>
      <c r="D37" s="70" t="s">
        <v>64</v>
      </c>
      <c r="E37" s="71" t="s">
        <v>420</v>
      </c>
      <c r="F37" s="71" t="s">
        <v>420</v>
      </c>
      <c r="G37" s="71" t="s">
        <v>1523</v>
      </c>
      <c r="H37" s="296" t="s">
        <v>62</v>
      </c>
    </row>
    <row r="38" spans="1:8">
      <c r="A38" s="71">
        <v>30</v>
      </c>
      <c r="B38" s="71">
        <v>8</v>
      </c>
      <c r="C38" s="71" t="s">
        <v>151</v>
      </c>
      <c r="D38" s="313" t="s">
        <v>82</v>
      </c>
      <c r="E38" s="71" t="s">
        <v>423</v>
      </c>
      <c r="F38" s="71" t="s">
        <v>423</v>
      </c>
      <c r="G38" s="71" t="s">
        <v>1523</v>
      </c>
      <c r="H38" s="296" t="s">
        <v>62</v>
      </c>
    </row>
    <row r="39" spans="1:8">
      <c r="A39" s="71">
        <v>31</v>
      </c>
      <c r="B39" s="71">
        <v>9</v>
      </c>
      <c r="C39" s="71" t="s">
        <v>139</v>
      </c>
      <c r="D39" s="313" t="s">
        <v>82</v>
      </c>
      <c r="E39" s="71" t="s">
        <v>425</v>
      </c>
      <c r="F39" s="71" t="s">
        <v>425</v>
      </c>
      <c r="G39" s="71" t="s">
        <v>1523</v>
      </c>
      <c r="H39" s="296" t="s">
        <v>62</v>
      </c>
    </row>
    <row r="40" spans="1:8">
      <c r="A40" s="71">
        <v>32</v>
      </c>
      <c r="B40" s="71">
        <v>10</v>
      </c>
      <c r="C40" s="71" t="s">
        <v>131</v>
      </c>
      <c r="D40" s="313" t="s">
        <v>64</v>
      </c>
      <c r="E40" s="71" t="s">
        <v>425</v>
      </c>
      <c r="F40" s="71" t="s">
        <v>425</v>
      </c>
      <c r="G40" s="71" t="s">
        <v>1523</v>
      </c>
      <c r="H40" s="296" t="s">
        <v>62</v>
      </c>
    </row>
    <row r="41" spans="1:8">
      <c r="A41" s="71">
        <v>33</v>
      </c>
      <c r="B41" s="71">
        <v>11</v>
      </c>
      <c r="C41" s="71" t="s">
        <v>166</v>
      </c>
      <c r="D41" s="313"/>
      <c r="E41" s="71" t="s">
        <v>426</v>
      </c>
      <c r="F41" s="71" t="s">
        <v>426</v>
      </c>
      <c r="G41" s="71" t="s">
        <v>1523</v>
      </c>
      <c r="H41" s="296" t="s">
        <v>62</v>
      </c>
    </row>
    <row r="42" spans="1:8">
      <c r="A42" s="208"/>
      <c r="B42" s="208"/>
      <c r="C42" s="208"/>
      <c r="D42" s="315"/>
      <c r="E42" s="208"/>
      <c r="F42" s="208"/>
      <c r="G42" s="208"/>
      <c r="H42" s="316"/>
    </row>
    <row r="43" spans="1:8">
      <c r="A43" s="208">
        <v>34</v>
      </c>
      <c r="B43" s="208">
        <v>1</v>
      </c>
      <c r="C43" s="208" t="s">
        <v>204</v>
      </c>
      <c r="D43" s="250"/>
      <c r="E43" s="208" t="s">
        <v>460</v>
      </c>
      <c r="F43" s="208" t="s">
        <v>460</v>
      </c>
      <c r="G43" s="208" t="s">
        <v>1523</v>
      </c>
      <c r="H43" s="316" t="s">
        <v>62</v>
      </c>
    </row>
    <row r="44" spans="1:8">
      <c r="A44" s="208">
        <v>35</v>
      </c>
      <c r="B44" s="208">
        <v>2</v>
      </c>
      <c r="C44" s="208" t="s">
        <v>181</v>
      </c>
      <c r="D44" s="250"/>
      <c r="E44" s="208" t="s">
        <v>463</v>
      </c>
      <c r="F44" s="208" t="s">
        <v>463</v>
      </c>
      <c r="G44" s="208" t="s">
        <v>1523</v>
      </c>
      <c r="H44" s="316" t="s">
        <v>62</v>
      </c>
    </row>
  </sheetData>
  <mergeCells count="8">
    <mergeCell ref="F4:F5"/>
    <mergeCell ref="G4:G5"/>
    <mergeCell ref="H4:H5"/>
    <mergeCell ref="A4:A5"/>
    <mergeCell ref="B4:B5"/>
    <mergeCell ref="C4:C5"/>
    <mergeCell ref="D4:D5"/>
    <mergeCell ref="E4:E5"/>
  </mergeCells>
  <conditionalFormatting sqref="C4:C5">
    <cfRule type="duplicateValues" dxfId="470" priority="104" stopIfTrue="1"/>
    <cfRule type="duplicateValues" dxfId="469" priority="105" stopIfTrue="1"/>
    <cfRule type="duplicateValues" dxfId="468" priority="106" stopIfTrue="1"/>
    <cfRule type="duplicateValues" dxfId="467" priority="107" stopIfTrue="1"/>
  </conditionalFormatting>
  <conditionalFormatting sqref="C7:C9">
    <cfRule type="duplicateValues" dxfId="466" priority="13" stopIfTrue="1"/>
    <cfRule type="duplicateValues" dxfId="465" priority="14" stopIfTrue="1"/>
  </conditionalFormatting>
  <conditionalFormatting sqref="C7:C29">
    <cfRule type="duplicateValues" dxfId="464" priority="9"/>
  </conditionalFormatting>
  <conditionalFormatting sqref="C10:C26 C30:C111">
    <cfRule type="duplicateValues" dxfId="463" priority="2740"/>
  </conditionalFormatting>
  <conditionalFormatting sqref="C27:C29">
    <cfRule type="duplicateValues" dxfId="462" priority="10" stopIfTrue="1"/>
    <cfRule type="duplicateValues" dxfId="461" priority="11" stopIfTrue="1"/>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topLeftCell="A54" workbookViewId="0">
      <selection activeCell="J72" sqref="J72"/>
    </sheetView>
  </sheetViews>
  <sheetFormatPr defaultColWidth="9.109375" defaultRowHeight="14.4"/>
  <cols>
    <col min="7" max="7" width="15.109375" customWidth="1"/>
    <col min="8" max="8" width="19.5546875" customWidth="1"/>
  </cols>
  <sheetData>
    <row r="1" spans="1:8">
      <c r="A1" s="300" t="s">
        <v>37</v>
      </c>
    </row>
    <row r="2" spans="1:8">
      <c r="A2" t="s">
        <v>39</v>
      </c>
    </row>
    <row r="3" spans="1:8">
      <c r="A3" t="s">
        <v>1519</v>
      </c>
    </row>
    <row r="4" spans="1:8">
      <c r="A4" s="1274" t="s">
        <v>1357</v>
      </c>
      <c r="B4" s="1274" t="s">
        <v>42</v>
      </c>
      <c r="C4" s="1270" t="s">
        <v>44</v>
      </c>
      <c r="D4" s="1270" t="s">
        <v>45</v>
      </c>
      <c r="E4" s="1273" t="s">
        <v>48</v>
      </c>
      <c r="F4" s="1270" t="s">
        <v>1358</v>
      </c>
      <c r="G4" s="1269" t="s">
        <v>50</v>
      </c>
      <c r="H4" s="1269" t="s">
        <v>1360</v>
      </c>
    </row>
    <row r="5" spans="1:8">
      <c r="A5" s="1274"/>
      <c r="B5" s="1274"/>
      <c r="C5" s="1270"/>
      <c r="D5" s="1270"/>
      <c r="E5" s="1273"/>
      <c r="F5" s="1270"/>
      <c r="G5" s="1269"/>
      <c r="H5" s="1269"/>
    </row>
    <row r="6" spans="1:8">
      <c r="A6" s="71"/>
      <c r="B6" s="296" t="s">
        <v>1525</v>
      </c>
      <c r="C6" s="71"/>
      <c r="D6" s="71"/>
      <c r="E6" s="71"/>
      <c r="F6" s="71"/>
      <c r="G6" s="71"/>
      <c r="H6" s="71"/>
    </row>
    <row r="7" spans="1:8">
      <c r="A7" s="71">
        <v>1</v>
      </c>
      <c r="B7" s="71">
        <v>1</v>
      </c>
      <c r="C7" s="296" t="s">
        <v>156</v>
      </c>
      <c r="D7" s="71" t="s">
        <v>64</v>
      </c>
      <c r="E7" s="71" t="s">
        <v>113</v>
      </c>
      <c r="F7" s="71" t="s">
        <v>113</v>
      </c>
      <c r="G7" s="71" t="s">
        <v>1526</v>
      </c>
      <c r="H7" s="296" t="s">
        <v>62</v>
      </c>
    </row>
    <row r="8" spans="1:8">
      <c r="A8" s="71">
        <v>2</v>
      </c>
      <c r="B8" s="71">
        <v>2</v>
      </c>
      <c r="C8" s="296" t="s">
        <v>142</v>
      </c>
      <c r="D8" s="71" t="s">
        <v>82</v>
      </c>
      <c r="E8" s="71" t="s">
        <v>125</v>
      </c>
      <c r="F8" s="71" t="s">
        <v>125</v>
      </c>
      <c r="G8" s="71" t="s">
        <v>1526</v>
      </c>
      <c r="H8" s="296" t="s">
        <v>62</v>
      </c>
    </row>
    <row r="9" spans="1:8">
      <c r="A9" s="71">
        <v>3</v>
      </c>
      <c r="B9" s="71">
        <v>3</v>
      </c>
      <c r="C9" s="296" t="s">
        <v>124</v>
      </c>
      <c r="D9" s="71" t="s">
        <v>82</v>
      </c>
      <c r="E9" s="71" t="s">
        <v>138</v>
      </c>
      <c r="F9" s="71" t="s">
        <v>138</v>
      </c>
      <c r="G9" s="71" t="s">
        <v>1526</v>
      </c>
      <c r="H9" s="296" t="s">
        <v>62</v>
      </c>
    </row>
    <row r="10" spans="1:8">
      <c r="A10" s="71">
        <v>4</v>
      </c>
      <c r="B10" s="71">
        <v>4</v>
      </c>
      <c r="C10" s="296" t="s">
        <v>137</v>
      </c>
      <c r="D10" s="71" t="s">
        <v>82</v>
      </c>
      <c r="E10" s="71" t="s">
        <v>138</v>
      </c>
      <c r="F10" s="71" t="s">
        <v>138</v>
      </c>
      <c r="G10" s="71" t="s">
        <v>1526</v>
      </c>
      <c r="H10" s="296" t="s">
        <v>62</v>
      </c>
    </row>
    <row r="11" spans="1:8">
      <c r="A11" s="71"/>
      <c r="B11" s="296" t="s">
        <v>1335</v>
      </c>
      <c r="C11" s="71"/>
      <c r="D11" s="71"/>
      <c r="E11" s="71"/>
      <c r="F11" s="71"/>
      <c r="G11" s="71"/>
      <c r="H11" s="71"/>
    </row>
    <row r="12" spans="1:8">
      <c r="A12" s="71">
        <v>5</v>
      </c>
      <c r="B12" s="71">
        <v>1</v>
      </c>
      <c r="C12" s="296" t="s">
        <v>385</v>
      </c>
      <c r="D12" s="71" t="s">
        <v>64</v>
      </c>
      <c r="E12" s="71" t="s">
        <v>313</v>
      </c>
      <c r="F12" s="71" t="s">
        <v>313</v>
      </c>
      <c r="G12" s="71" t="s">
        <v>1521</v>
      </c>
      <c r="H12" s="296" t="s">
        <v>62</v>
      </c>
    </row>
    <row r="13" spans="1:8">
      <c r="A13" s="71">
        <v>6</v>
      </c>
      <c r="B13" s="71">
        <v>2</v>
      </c>
      <c r="C13" s="296" t="s">
        <v>752</v>
      </c>
      <c r="D13" s="71" t="s">
        <v>82</v>
      </c>
      <c r="E13" s="71" t="s">
        <v>1527</v>
      </c>
      <c r="F13" s="71" t="s">
        <v>1527</v>
      </c>
      <c r="G13" s="71" t="s">
        <v>1521</v>
      </c>
      <c r="H13" s="296" t="s">
        <v>62</v>
      </c>
    </row>
    <row r="14" spans="1:8">
      <c r="A14" s="71">
        <v>7</v>
      </c>
      <c r="B14" s="71">
        <v>3</v>
      </c>
      <c r="C14" s="296" t="s">
        <v>767</v>
      </c>
      <c r="D14" s="71" t="s">
        <v>82</v>
      </c>
      <c r="E14" s="71" t="s">
        <v>1527</v>
      </c>
      <c r="F14" s="71" t="s">
        <v>1527</v>
      </c>
      <c r="G14" s="71" t="s">
        <v>1521</v>
      </c>
      <c r="H14" s="296" t="s">
        <v>62</v>
      </c>
    </row>
    <row r="15" spans="1:8">
      <c r="A15" s="71">
        <v>8</v>
      </c>
      <c r="B15" s="71">
        <v>4</v>
      </c>
      <c r="C15" s="305" t="s">
        <v>773</v>
      </c>
      <c r="D15" s="306" t="s">
        <v>64</v>
      </c>
      <c r="E15" s="71" t="s">
        <v>1483</v>
      </c>
      <c r="F15" s="71" t="s">
        <v>1483</v>
      </c>
      <c r="G15" s="71" t="s">
        <v>1521</v>
      </c>
      <c r="H15" s="296" t="s">
        <v>62</v>
      </c>
    </row>
    <row r="16" spans="1:8">
      <c r="A16" s="71">
        <v>9</v>
      </c>
      <c r="B16" s="71">
        <v>5</v>
      </c>
      <c r="C16" s="305" t="s">
        <v>764</v>
      </c>
      <c r="D16" s="306" t="s">
        <v>82</v>
      </c>
      <c r="E16" s="71" t="s">
        <v>1483</v>
      </c>
      <c r="F16" s="71" t="s">
        <v>1483</v>
      </c>
      <c r="G16" s="71" t="s">
        <v>1521</v>
      </c>
      <c r="H16" s="296" t="s">
        <v>62</v>
      </c>
    </row>
    <row r="17" spans="1:8">
      <c r="A17" s="71">
        <v>10</v>
      </c>
      <c r="B17" s="71">
        <v>6</v>
      </c>
      <c r="C17" s="305" t="s">
        <v>599</v>
      </c>
      <c r="D17" s="307" t="s">
        <v>64</v>
      </c>
      <c r="E17" s="71" t="s">
        <v>1484</v>
      </c>
      <c r="F17" s="71" t="s">
        <v>1484</v>
      </c>
      <c r="G17" s="71" t="s">
        <v>1521</v>
      </c>
      <c r="H17" s="296" t="s">
        <v>62</v>
      </c>
    </row>
    <row r="18" spans="1:8">
      <c r="A18" s="71">
        <v>11</v>
      </c>
      <c r="B18" s="71">
        <v>7</v>
      </c>
      <c r="C18" s="305" t="s">
        <v>757</v>
      </c>
      <c r="D18" s="306" t="s">
        <v>82</v>
      </c>
      <c r="E18" s="71" t="s">
        <v>1484</v>
      </c>
      <c r="F18" s="71" t="s">
        <v>1484</v>
      </c>
      <c r="G18" s="71" t="s">
        <v>1521</v>
      </c>
      <c r="H18" s="296" t="s">
        <v>62</v>
      </c>
    </row>
    <row r="19" spans="1:8">
      <c r="A19" s="71">
        <v>12</v>
      </c>
      <c r="B19" s="71">
        <v>8</v>
      </c>
      <c r="C19" s="305" t="s">
        <v>828</v>
      </c>
      <c r="D19" s="306" t="s">
        <v>64</v>
      </c>
      <c r="E19" s="71" t="s">
        <v>1456</v>
      </c>
      <c r="F19" s="71" t="s">
        <v>1456</v>
      </c>
      <c r="G19" s="71" t="s">
        <v>1521</v>
      </c>
      <c r="H19" s="296" t="s">
        <v>62</v>
      </c>
    </row>
    <row r="20" spans="1:8">
      <c r="A20" s="71">
        <v>13</v>
      </c>
      <c r="B20" s="71">
        <v>9</v>
      </c>
      <c r="C20" s="305" t="s">
        <v>825</v>
      </c>
      <c r="D20" s="306" t="s">
        <v>64</v>
      </c>
      <c r="E20" s="71" t="s">
        <v>1456</v>
      </c>
      <c r="F20" s="71" t="s">
        <v>1456</v>
      </c>
      <c r="G20" s="71" t="s">
        <v>1521</v>
      </c>
      <c r="H20" s="296" t="s">
        <v>62</v>
      </c>
    </row>
    <row r="21" spans="1:8">
      <c r="A21" s="71">
        <v>14</v>
      </c>
      <c r="B21" s="71">
        <v>10</v>
      </c>
      <c r="C21" s="305" t="s">
        <v>839</v>
      </c>
      <c r="D21" s="307" t="s">
        <v>64</v>
      </c>
      <c r="E21" s="71" t="s">
        <v>315</v>
      </c>
      <c r="F21" s="71" t="s">
        <v>315</v>
      </c>
      <c r="G21" s="71" t="s">
        <v>1521</v>
      </c>
      <c r="H21" s="296" t="s">
        <v>62</v>
      </c>
    </row>
    <row r="22" spans="1:8">
      <c r="A22" s="71">
        <v>15</v>
      </c>
      <c r="B22" s="71">
        <v>11</v>
      </c>
      <c r="C22" s="305" t="s">
        <v>831</v>
      </c>
      <c r="D22" s="307" t="s">
        <v>64</v>
      </c>
      <c r="E22" s="71" t="s">
        <v>315</v>
      </c>
      <c r="F22" s="71" t="s">
        <v>315</v>
      </c>
      <c r="G22" s="71" t="s">
        <v>1521</v>
      </c>
      <c r="H22" s="296" t="s">
        <v>62</v>
      </c>
    </row>
    <row r="23" spans="1:8">
      <c r="A23" s="71">
        <v>16</v>
      </c>
      <c r="B23" s="71">
        <v>12</v>
      </c>
      <c r="C23" s="305" t="s">
        <v>845</v>
      </c>
      <c r="D23" s="307" t="s">
        <v>64</v>
      </c>
      <c r="E23" s="71" t="s">
        <v>321</v>
      </c>
      <c r="F23" s="71" t="s">
        <v>321</v>
      </c>
      <c r="G23" s="71" t="s">
        <v>1521</v>
      </c>
      <c r="H23" s="296" t="s">
        <v>62</v>
      </c>
    </row>
    <row r="24" spans="1:8">
      <c r="A24" s="71">
        <v>17</v>
      </c>
      <c r="B24" s="71">
        <v>13</v>
      </c>
      <c r="C24" s="305" t="s">
        <v>850</v>
      </c>
      <c r="D24" s="307" t="s">
        <v>82</v>
      </c>
      <c r="E24" s="71" t="s">
        <v>321</v>
      </c>
      <c r="F24" s="71" t="s">
        <v>321</v>
      </c>
      <c r="G24" s="71" t="s">
        <v>1521</v>
      </c>
      <c r="H24" s="296" t="s">
        <v>62</v>
      </c>
    </row>
    <row r="25" spans="1:8">
      <c r="A25" s="71">
        <v>18</v>
      </c>
      <c r="B25" s="71">
        <v>14</v>
      </c>
      <c r="C25" s="296" t="s">
        <v>834</v>
      </c>
      <c r="D25" s="71" t="s">
        <v>82</v>
      </c>
      <c r="E25" s="71" t="s">
        <v>318</v>
      </c>
      <c r="F25" s="71" t="s">
        <v>318</v>
      </c>
      <c r="G25" s="71" t="s">
        <v>1521</v>
      </c>
      <c r="H25" s="296" t="s">
        <v>62</v>
      </c>
    </row>
    <row r="26" spans="1:8">
      <c r="A26" s="71">
        <v>19</v>
      </c>
      <c r="B26" s="71">
        <v>15</v>
      </c>
      <c r="C26" s="296" t="s">
        <v>860</v>
      </c>
      <c r="D26" s="71" t="s">
        <v>64</v>
      </c>
      <c r="E26" s="71" t="s">
        <v>318</v>
      </c>
      <c r="F26" s="71" t="s">
        <v>318</v>
      </c>
      <c r="G26" s="71" t="s">
        <v>1521</v>
      </c>
      <c r="H26" s="296" t="s">
        <v>62</v>
      </c>
    </row>
    <row r="27" spans="1:8">
      <c r="A27" s="71">
        <v>20</v>
      </c>
      <c r="B27" s="71">
        <v>16</v>
      </c>
      <c r="C27" s="296" t="s">
        <v>830</v>
      </c>
      <c r="D27" s="71" t="s">
        <v>64</v>
      </c>
      <c r="E27" s="71" t="s">
        <v>325</v>
      </c>
      <c r="F27" s="71" t="s">
        <v>325</v>
      </c>
      <c r="G27" s="71" t="s">
        <v>1521</v>
      </c>
      <c r="H27" s="296" t="s">
        <v>62</v>
      </c>
    </row>
    <row r="28" spans="1:8">
      <c r="A28" s="71">
        <v>21</v>
      </c>
      <c r="B28" s="71">
        <v>17</v>
      </c>
      <c r="C28" s="296" t="s">
        <v>848</v>
      </c>
      <c r="D28" s="71" t="s">
        <v>64</v>
      </c>
      <c r="E28" s="71" t="s">
        <v>325</v>
      </c>
      <c r="F28" s="71" t="s">
        <v>325</v>
      </c>
      <c r="G28" s="71" t="s">
        <v>1521</v>
      </c>
      <c r="H28" s="296" t="s">
        <v>62</v>
      </c>
    </row>
    <row r="29" spans="1:8">
      <c r="A29" s="71">
        <v>22</v>
      </c>
      <c r="B29" s="71">
        <v>18</v>
      </c>
      <c r="C29" s="296" t="s">
        <v>805</v>
      </c>
      <c r="D29" s="71" t="s">
        <v>64</v>
      </c>
      <c r="E29" s="71" t="s">
        <v>1485</v>
      </c>
      <c r="F29" s="71" t="s">
        <v>1485</v>
      </c>
      <c r="G29" s="71" t="s">
        <v>1521</v>
      </c>
      <c r="H29" s="296" t="s">
        <v>62</v>
      </c>
    </row>
    <row r="30" spans="1:8">
      <c r="A30" s="71">
        <v>23</v>
      </c>
      <c r="B30" s="71">
        <v>19</v>
      </c>
      <c r="C30" s="296" t="s">
        <v>190</v>
      </c>
      <c r="D30" s="71" t="s">
        <v>82</v>
      </c>
      <c r="E30" s="71" t="s">
        <v>1485</v>
      </c>
      <c r="F30" s="71" t="s">
        <v>1485</v>
      </c>
      <c r="G30" s="71" t="s">
        <v>1521</v>
      </c>
      <c r="H30" s="296" t="s">
        <v>62</v>
      </c>
    </row>
    <row r="31" spans="1:8">
      <c r="A31" s="71">
        <v>24</v>
      </c>
      <c r="B31" s="71">
        <v>20</v>
      </c>
      <c r="C31" s="296" t="s">
        <v>185</v>
      </c>
      <c r="D31" s="71" t="s">
        <v>64</v>
      </c>
      <c r="E31" s="71" t="s">
        <v>1485</v>
      </c>
      <c r="F31" s="71" t="s">
        <v>1485</v>
      </c>
      <c r="G31" s="71" t="s">
        <v>1521</v>
      </c>
      <c r="H31" s="296" t="s">
        <v>62</v>
      </c>
    </row>
    <row r="32" spans="1:8">
      <c r="A32" s="71">
        <v>25</v>
      </c>
      <c r="B32" s="71">
        <v>21</v>
      </c>
      <c r="C32" s="305" t="s">
        <v>791</v>
      </c>
      <c r="D32" s="307" t="s">
        <v>64</v>
      </c>
      <c r="E32" s="71" t="s">
        <v>1457</v>
      </c>
      <c r="F32" s="71" t="s">
        <v>1457</v>
      </c>
      <c r="G32" s="71" t="s">
        <v>1521</v>
      </c>
      <c r="H32" s="296" t="s">
        <v>62</v>
      </c>
    </row>
    <row r="33" spans="1:8">
      <c r="A33" s="71">
        <v>26</v>
      </c>
      <c r="B33" s="71">
        <v>22</v>
      </c>
      <c r="C33" s="305" t="s">
        <v>586</v>
      </c>
      <c r="D33" s="307" t="s">
        <v>64</v>
      </c>
      <c r="E33" s="71" t="s">
        <v>1457</v>
      </c>
      <c r="F33" s="71" t="s">
        <v>1457</v>
      </c>
      <c r="G33" s="71" t="s">
        <v>1521</v>
      </c>
      <c r="H33" s="296" t="s">
        <v>62</v>
      </c>
    </row>
    <row r="34" spans="1:8">
      <c r="A34" s="71">
        <v>27</v>
      </c>
      <c r="B34" s="71">
        <v>23</v>
      </c>
      <c r="C34" s="305" t="s">
        <v>148</v>
      </c>
      <c r="D34" s="307" t="s">
        <v>82</v>
      </c>
      <c r="E34" s="71" t="s">
        <v>1457</v>
      </c>
      <c r="F34" s="71" t="s">
        <v>1457</v>
      </c>
      <c r="G34" s="71" t="s">
        <v>1521</v>
      </c>
      <c r="H34" s="296" t="s">
        <v>62</v>
      </c>
    </row>
    <row r="35" spans="1:8">
      <c r="A35" s="71">
        <v>28</v>
      </c>
      <c r="B35" s="71">
        <v>24</v>
      </c>
      <c r="C35" s="305" t="s">
        <v>183</v>
      </c>
      <c r="D35" s="307" t="s">
        <v>82</v>
      </c>
      <c r="E35" s="71" t="s">
        <v>1457</v>
      </c>
      <c r="F35" s="71" t="s">
        <v>1457</v>
      </c>
      <c r="G35" s="71" t="s">
        <v>1521</v>
      </c>
      <c r="H35" s="296" t="s">
        <v>62</v>
      </c>
    </row>
    <row r="36" spans="1:8">
      <c r="A36" s="71">
        <v>29</v>
      </c>
      <c r="B36" s="71">
        <v>25</v>
      </c>
      <c r="C36" s="305" t="s">
        <v>602</v>
      </c>
      <c r="D36" s="307" t="s">
        <v>64</v>
      </c>
      <c r="E36" s="71" t="s">
        <v>322</v>
      </c>
      <c r="F36" s="71" t="s">
        <v>322</v>
      </c>
      <c r="G36" s="71" t="s">
        <v>1521</v>
      </c>
      <c r="H36" s="296" t="s">
        <v>62</v>
      </c>
    </row>
    <row r="37" spans="1:8">
      <c r="A37" s="71">
        <v>30</v>
      </c>
      <c r="B37" s="71">
        <v>26</v>
      </c>
      <c r="C37" s="305" t="s">
        <v>532</v>
      </c>
      <c r="D37" s="307" t="s">
        <v>64</v>
      </c>
      <c r="E37" s="71" t="s">
        <v>327</v>
      </c>
      <c r="F37" s="71" t="s">
        <v>327</v>
      </c>
      <c r="G37" s="71" t="s">
        <v>1521</v>
      </c>
      <c r="H37" s="296" t="s">
        <v>62</v>
      </c>
    </row>
    <row r="38" spans="1:8">
      <c r="A38" s="71">
        <v>31</v>
      </c>
      <c r="B38" s="71">
        <v>27</v>
      </c>
      <c r="C38" s="305" t="s">
        <v>570</v>
      </c>
      <c r="D38" s="307" t="s">
        <v>64</v>
      </c>
      <c r="E38" s="71" t="s">
        <v>327</v>
      </c>
      <c r="F38" s="71" t="s">
        <v>327</v>
      </c>
      <c r="G38" s="71" t="s">
        <v>1521</v>
      </c>
      <c r="H38" s="296" t="s">
        <v>62</v>
      </c>
    </row>
    <row r="39" spans="1:8">
      <c r="A39" s="71">
        <v>32</v>
      </c>
      <c r="B39" s="71">
        <v>28</v>
      </c>
      <c r="C39" s="305" t="s">
        <v>574</v>
      </c>
      <c r="D39" s="307" t="s">
        <v>64</v>
      </c>
      <c r="E39" s="71" t="s">
        <v>327</v>
      </c>
      <c r="F39" s="71" t="s">
        <v>327</v>
      </c>
      <c r="G39" s="71" t="s">
        <v>1521</v>
      </c>
      <c r="H39" s="296" t="s">
        <v>62</v>
      </c>
    </row>
    <row r="40" spans="1:8">
      <c r="A40" s="71">
        <v>33</v>
      </c>
      <c r="B40" s="71">
        <v>29</v>
      </c>
      <c r="C40" s="296" t="s">
        <v>172</v>
      </c>
      <c r="D40" s="71" t="s">
        <v>1371</v>
      </c>
      <c r="E40" s="71" t="s">
        <v>331</v>
      </c>
      <c r="F40" s="71" t="s">
        <v>331</v>
      </c>
      <c r="G40" s="71" t="s">
        <v>1521</v>
      </c>
      <c r="H40" s="296" t="s">
        <v>62</v>
      </c>
    </row>
    <row r="41" spans="1:8">
      <c r="A41" s="71">
        <v>34</v>
      </c>
      <c r="B41" s="71">
        <v>30</v>
      </c>
      <c r="C41" s="296" t="s">
        <v>878</v>
      </c>
      <c r="D41" s="71" t="s">
        <v>1371</v>
      </c>
      <c r="E41" s="71" t="s">
        <v>332</v>
      </c>
      <c r="F41" s="71" t="s">
        <v>332</v>
      </c>
      <c r="G41" s="71" t="s">
        <v>1521</v>
      </c>
      <c r="H41" s="296" t="s">
        <v>62</v>
      </c>
    </row>
    <row r="42" spans="1:8">
      <c r="A42" s="71">
        <v>35</v>
      </c>
      <c r="B42" s="71">
        <v>31</v>
      </c>
      <c r="C42" s="305" t="s">
        <v>898</v>
      </c>
      <c r="D42" s="307" t="s">
        <v>64</v>
      </c>
      <c r="E42" s="71" t="s">
        <v>1419</v>
      </c>
      <c r="F42" s="71" t="s">
        <v>1419</v>
      </c>
      <c r="G42" s="71" t="s">
        <v>1521</v>
      </c>
      <c r="H42" s="296" t="s">
        <v>62</v>
      </c>
    </row>
    <row r="43" spans="1:8">
      <c r="A43" s="71">
        <v>36</v>
      </c>
      <c r="B43" s="71">
        <v>32</v>
      </c>
      <c r="C43" s="305" t="s">
        <v>886</v>
      </c>
      <c r="D43" s="307" t="s">
        <v>64</v>
      </c>
      <c r="E43" s="71" t="s">
        <v>1419</v>
      </c>
      <c r="F43" s="71" t="s">
        <v>1419</v>
      </c>
      <c r="G43" s="71" t="s">
        <v>1521</v>
      </c>
      <c r="H43" s="296" t="s">
        <v>62</v>
      </c>
    </row>
    <row r="44" spans="1:8">
      <c r="A44" s="71">
        <v>37</v>
      </c>
      <c r="B44" s="71">
        <v>33</v>
      </c>
      <c r="C44" s="305" t="s">
        <v>852</v>
      </c>
      <c r="D44" s="307" t="s">
        <v>64</v>
      </c>
      <c r="E44" s="71" t="s">
        <v>1375</v>
      </c>
      <c r="F44" s="71" t="s">
        <v>1375</v>
      </c>
      <c r="G44" s="71" t="s">
        <v>1521</v>
      </c>
      <c r="H44" s="296" t="s">
        <v>62</v>
      </c>
    </row>
    <row r="45" spans="1:8">
      <c r="A45" s="71">
        <v>38</v>
      </c>
      <c r="B45" s="71">
        <v>34</v>
      </c>
      <c r="C45" s="305" t="s">
        <v>882</v>
      </c>
      <c r="D45" s="307" t="s">
        <v>1371</v>
      </c>
      <c r="E45" s="71" t="s">
        <v>1458</v>
      </c>
      <c r="F45" s="71" t="s">
        <v>1458</v>
      </c>
      <c r="G45" s="71" t="s">
        <v>1521</v>
      </c>
      <c r="H45" s="296" t="s">
        <v>62</v>
      </c>
    </row>
    <row r="46" spans="1:8">
      <c r="A46" s="71">
        <v>39</v>
      </c>
      <c r="B46" s="71">
        <v>35</v>
      </c>
      <c r="C46" s="305" t="s">
        <v>889</v>
      </c>
      <c r="D46" s="308" t="s">
        <v>82</v>
      </c>
      <c r="E46" s="71" t="s">
        <v>1391</v>
      </c>
      <c r="F46" s="71" t="s">
        <v>1391</v>
      </c>
      <c r="G46" s="71" t="s">
        <v>1521</v>
      </c>
      <c r="H46" s="296" t="s">
        <v>62</v>
      </c>
    </row>
    <row r="47" spans="1:8">
      <c r="A47" s="71">
        <v>40</v>
      </c>
      <c r="B47" s="71">
        <v>36</v>
      </c>
      <c r="C47" s="305" t="s">
        <v>744</v>
      </c>
      <c r="D47" s="307" t="s">
        <v>64</v>
      </c>
      <c r="E47" s="71" t="s">
        <v>1391</v>
      </c>
      <c r="F47" s="71" t="s">
        <v>1391</v>
      </c>
      <c r="G47" s="71" t="s">
        <v>1521</v>
      </c>
      <c r="H47" s="296" t="s">
        <v>62</v>
      </c>
    </row>
    <row r="48" spans="1:8">
      <c r="A48" s="71" t="s">
        <v>1528</v>
      </c>
      <c r="B48" s="71">
        <v>37</v>
      </c>
      <c r="C48" s="305" t="s">
        <v>777</v>
      </c>
      <c r="D48" s="307" t="s">
        <v>64</v>
      </c>
      <c r="E48" s="71" t="s">
        <v>1392</v>
      </c>
      <c r="F48" s="71" t="s">
        <v>1392</v>
      </c>
      <c r="G48" s="71" t="s">
        <v>1521</v>
      </c>
      <c r="H48" s="296" t="s">
        <v>62</v>
      </c>
    </row>
    <row r="49" spans="1:9">
      <c r="B49" s="296" t="s">
        <v>328</v>
      </c>
    </row>
    <row r="50" spans="1:9">
      <c r="A50" s="71">
        <v>42</v>
      </c>
      <c r="B50" s="71">
        <v>1</v>
      </c>
      <c r="C50" s="305" t="s">
        <v>379</v>
      </c>
      <c r="D50" s="307" t="s">
        <v>309</v>
      </c>
      <c r="E50" s="71" t="s">
        <v>335</v>
      </c>
      <c r="F50" s="71" t="s">
        <v>430</v>
      </c>
      <c r="G50" s="71" t="s">
        <v>1521</v>
      </c>
      <c r="H50" s="296" t="s">
        <v>62</v>
      </c>
    </row>
    <row r="51" spans="1:9">
      <c r="A51" s="5"/>
      <c r="B51" s="296" t="s">
        <v>363</v>
      </c>
      <c r="C51" s="5"/>
      <c r="D51" s="5"/>
      <c r="E51" s="5"/>
      <c r="F51" s="5"/>
      <c r="G51" s="5"/>
      <c r="H51" s="5"/>
    </row>
    <row r="52" spans="1:9">
      <c r="A52" s="71">
        <v>43</v>
      </c>
      <c r="B52" s="71">
        <v>1</v>
      </c>
      <c r="C52" s="305" t="s">
        <v>611</v>
      </c>
      <c r="D52" s="143" t="s">
        <v>231</v>
      </c>
      <c r="E52" s="71" t="s">
        <v>365</v>
      </c>
      <c r="F52" s="71" t="s">
        <v>365</v>
      </c>
      <c r="G52" s="71" t="s">
        <v>1521</v>
      </c>
      <c r="H52" s="296" t="s">
        <v>62</v>
      </c>
      <c r="I52" t="s">
        <v>1427</v>
      </c>
    </row>
    <row r="53" spans="1:9">
      <c r="A53" s="71"/>
      <c r="B53" s="296" t="s">
        <v>373</v>
      </c>
      <c r="C53" s="143"/>
      <c r="D53" s="143"/>
      <c r="E53" s="71"/>
      <c r="F53" s="71"/>
      <c r="G53" s="71"/>
      <c r="H53" s="71"/>
    </row>
    <row r="54" spans="1:9">
      <c r="A54" s="71">
        <v>44</v>
      </c>
      <c r="B54" s="71">
        <v>1</v>
      </c>
      <c r="C54" s="71" t="s">
        <v>550</v>
      </c>
      <c r="D54" s="78" t="s">
        <v>82</v>
      </c>
      <c r="E54" s="71" t="s">
        <v>946</v>
      </c>
      <c r="F54" s="71" t="s">
        <v>946</v>
      </c>
      <c r="G54" s="71" t="s">
        <v>1521</v>
      </c>
      <c r="H54" s="296" t="s">
        <v>62</v>
      </c>
    </row>
    <row r="55" spans="1:9">
      <c r="A55" s="71">
        <v>45</v>
      </c>
      <c r="B55" s="71">
        <v>2</v>
      </c>
      <c r="C55" s="71" t="s">
        <v>559</v>
      </c>
      <c r="D55" s="71" t="s">
        <v>912</v>
      </c>
      <c r="E55" s="71" t="s">
        <v>377</v>
      </c>
      <c r="F55" s="71" t="s">
        <v>957</v>
      </c>
      <c r="G55" s="71" t="s">
        <v>1521</v>
      </c>
      <c r="H55" s="296" t="s">
        <v>62</v>
      </c>
    </row>
    <row r="56" spans="1:9">
      <c r="A56" s="71">
        <v>46</v>
      </c>
      <c r="B56" s="71">
        <v>3</v>
      </c>
      <c r="C56" s="32" t="s">
        <v>510</v>
      </c>
      <c r="D56" s="143" t="s">
        <v>82</v>
      </c>
      <c r="E56" s="71" t="s">
        <v>383</v>
      </c>
      <c r="F56" s="71" t="s">
        <v>383</v>
      </c>
      <c r="G56" s="71" t="s">
        <v>1521</v>
      </c>
      <c r="H56" s="296" t="s">
        <v>62</v>
      </c>
    </row>
    <row r="57" spans="1:9">
      <c r="A57" s="71">
        <v>47</v>
      </c>
      <c r="B57" s="71">
        <v>4</v>
      </c>
      <c r="C57" s="32" t="s">
        <v>526</v>
      </c>
      <c r="D57" s="143" t="s">
        <v>64</v>
      </c>
      <c r="E57" s="71" t="s">
        <v>383</v>
      </c>
      <c r="F57" s="71" t="s">
        <v>383</v>
      </c>
      <c r="G57" s="71" t="s">
        <v>1521</v>
      </c>
      <c r="H57" s="296" t="s">
        <v>62</v>
      </c>
    </row>
    <row r="58" spans="1:9">
      <c r="A58" s="71">
        <v>48</v>
      </c>
      <c r="B58" s="71">
        <v>5</v>
      </c>
      <c r="C58" s="32" t="s">
        <v>345</v>
      </c>
      <c r="D58" s="143" t="s">
        <v>82</v>
      </c>
      <c r="E58" s="71" t="s">
        <v>978</v>
      </c>
      <c r="F58" s="71" t="s">
        <v>978</v>
      </c>
      <c r="G58" s="71" t="s">
        <v>1521</v>
      </c>
      <c r="H58" s="296" t="s">
        <v>62</v>
      </c>
    </row>
    <row r="59" spans="1:9">
      <c r="A59" s="71"/>
      <c r="B59" s="296" t="s">
        <v>384</v>
      </c>
      <c r="C59" s="32"/>
      <c r="D59" s="143"/>
      <c r="E59" s="71"/>
      <c r="F59" s="71"/>
      <c r="G59" s="71"/>
      <c r="H59" s="296"/>
    </row>
    <row r="60" spans="1:9">
      <c r="A60" s="71">
        <v>49</v>
      </c>
      <c r="B60" s="71">
        <v>1</v>
      </c>
      <c r="C60" s="32" t="s">
        <v>577</v>
      </c>
      <c r="D60" s="143" t="s">
        <v>122</v>
      </c>
      <c r="E60" s="71" t="s">
        <v>394</v>
      </c>
      <c r="F60" s="71" t="s">
        <v>394</v>
      </c>
      <c r="G60" s="71" t="s">
        <v>1521</v>
      </c>
      <c r="H60" s="296" t="s">
        <v>62</v>
      </c>
    </row>
    <row r="61" spans="1:9">
      <c r="A61" s="71">
        <v>50</v>
      </c>
      <c r="B61" s="71">
        <v>2</v>
      </c>
      <c r="C61" s="32" t="s">
        <v>812</v>
      </c>
      <c r="D61" s="143" t="s">
        <v>64</v>
      </c>
      <c r="E61" s="71" t="s">
        <v>394</v>
      </c>
      <c r="F61" s="71" t="s">
        <v>394</v>
      </c>
      <c r="G61" s="71" t="s">
        <v>1521</v>
      </c>
      <c r="H61" s="296" t="s">
        <v>62</v>
      </c>
    </row>
    <row r="62" spans="1:9">
      <c r="A62" s="71">
        <v>51</v>
      </c>
      <c r="B62" s="71">
        <v>3</v>
      </c>
      <c r="C62" s="32" t="s">
        <v>314</v>
      </c>
      <c r="D62" s="143" t="s">
        <v>82</v>
      </c>
      <c r="E62" s="71" t="s">
        <v>391</v>
      </c>
      <c r="F62" s="71" t="s">
        <v>391</v>
      </c>
      <c r="G62" s="71" t="s">
        <v>1521</v>
      </c>
      <c r="H62" s="296" t="s">
        <v>62</v>
      </c>
    </row>
    <row r="63" spans="1:9">
      <c r="A63" s="71">
        <v>52</v>
      </c>
      <c r="B63" s="71">
        <v>4</v>
      </c>
      <c r="C63" s="32" t="s">
        <v>794</v>
      </c>
      <c r="D63" s="143" t="s">
        <v>82</v>
      </c>
      <c r="E63" s="71" t="s">
        <v>987</v>
      </c>
      <c r="F63" s="71" t="s">
        <v>987</v>
      </c>
      <c r="G63" s="71" t="s">
        <v>1521</v>
      </c>
      <c r="H63" s="296" t="s">
        <v>62</v>
      </c>
    </row>
    <row r="64" spans="1:9">
      <c r="A64" s="71">
        <v>53</v>
      </c>
      <c r="B64" s="71">
        <v>5</v>
      </c>
      <c r="C64" s="32" t="s">
        <v>785</v>
      </c>
      <c r="D64" s="143" t="s">
        <v>64</v>
      </c>
      <c r="E64" s="71" t="s">
        <v>987</v>
      </c>
      <c r="F64" s="71" t="s">
        <v>987</v>
      </c>
      <c r="G64" s="71" t="s">
        <v>1521</v>
      </c>
      <c r="H64" s="296" t="s">
        <v>62</v>
      </c>
    </row>
    <row r="65" spans="1:8">
      <c r="A65" s="71">
        <v>54</v>
      </c>
      <c r="B65" s="71">
        <v>6</v>
      </c>
      <c r="C65" s="32" t="s">
        <v>759</v>
      </c>
      <c r="D65" s="143" t="s">
        <v>82</v>
      </c>
      <c r="E65" s="71" t="s">
        <v>987</v>
      </c>
      <c r="F65" s="71" t="s">
        <v>987</v>
      </c>
      <c r="G65" s="71" t="s">
        <v>1521</v>
      </c>
      <c r="H65" s="296" t="s">
        <v>62</v>
      </c>
    </row>
    <row r="66" spans="1:8">
      <c r="A66" s="71">
        <v>55</v>
      </c>
      <c r="B66" s="71">
        <v>7</v>
      </c>
      <c r="C66" s="32" t="s">
        <v>368</v>
      </c>
      <c r="D66" s="143" t="s">
        <v>122</v>
      </c>
      <c r="E66" s="71" t="s">
        <v>995</v>
      </c>
      <c r="F66" s="71" t="s">
        <v>995</v>
      </c>
      <c r="G66" s="71" t="s">
        <v>1521</v>
      </c>
      <c r="H66" s="296" t="s">
        <v>62</v>
      </c>
    </row>
    <row r="67" spans="1:8">
      <c r="A67" s="71">
        <v>56</v>
      </c>
      <c r="B67" s="71">
        <v>8</v>
      </c>
      <c r="C67" s="32" t="s">
        <v>356</v>
      </c>
      <c r="D67" s="143" t="s">
        <v>82</v>
      </c>
      <c r="E67" s="71" t="s">
        <v>995</v>
      </c>
      <c r="F67" s="71" t="s">
        <v>995</v>
      </c>
      <c r="G67" s="71" t="s">
        <v>1521</v>
      </c>
      <c r="H67" s="296" t="s">
        <v>62</v>
      </c>
    </row>
    <row r="68" spans="1:8">
      <c r="B68" s="296" t="s">
        <v>401</v>
      </c>
      <c r="D68" s="143"/>
    </row>
    <row r="69" spans="1:8">
      <c r="A69" s="71">
        <v>57</v>
      </c>
      <c r="B69" s="71">
        <v>1</v>
      </c>
      <c r="C69" s="32" t="s">
        <v>1529</v>
      </c>
      <c r="D69" s="143" t="s">
        <v>64</v>
      </c>
      <c r="E69" s="71" t="s">
        <v>425</v>
      </c>
      <c r="F69" s="71" t="s">
        <v>425</v>
      </c>
      <c r="G69" s="71" t="s">
        <v>1521</v>
      </c>
      <c r="H69" s="296" t="s">
        <v>62</v>
      </c>
    </row>
    <row r="70" spans="1:8">
      <c r="A70" s="71">
        <v>58</v>
      </c>
      <c r="B70" s="71">
        <v>2</v>
      </c>
      <c r="C70" s="32" t="s">
        <v>408</v>
      </c>
      <c r="D70" s="143" t="s">
        <v>82</v>
      </c>
      <c r="E70" s="71" t="s">
        <v>426</v>
      </c>
      <c r="F70" s="71" t="s">
        <v>426</v>
      </c>
      <c r="G70" s="71" t="s">
        <v>1521</v>
      </c>
      <c r="H70" s="296" t="s">
        <v>62</v>
      </c>
    </row>
    <row r="71" spans="1:8">
      <c r="A71" s="71">
        <v>59</v>
      </c>
      <c r="B71" s="71">
        <v>3</v>
      </c>
      <c r="C71" s="32" t="s">
        <v>738</v>
      </c>
      <c r="D71" s="143" t="s">
        <v>82</v>
      </c>
      <c r="E71" s="71" t="s">
        <v>430</v>
      </c>
      <c r="F71" s="71" t="s">
        <v>430</v>
      </c>
      <c r="G71" s="71" t="s">
        <v>1521</v>
      </c>
      <c r="H71" s="296" t="s">
        <v>62</v>
      </c>
    </row>
    <row r="72" spans="1:8">
      <c r="A72" s="71">
        <v>60</v>
      </c>
      <c r="B72" s="71">
        <v>4</v>
      </c>
      <c r="C72" s="32" t="s">
        <v>361</v>
      </c>
      <c r="D72" s="143" t="s">
        <v>82</v>
      </c>
      <c r="E72" s="71" t="s">
        <v>442</v>
      </c>
      <c r="F72" s="71" t="s">
        <v>442</v>
      </c>
      <c r="G72" s="71" t="s">
        <v>1521</v>
      </c>
      <c r="H72" s="296" t="s">
        <v>62</v>
      </c>
    </row>
    <row r="73" spans="1:8">
      <c r="A73" s="71">
        <v>61</v>
      </c>
      <c r="B73" s="71">
        <v>5</v>
      </c>
      <c r="C73" s="71" t="s">
        <v>374</v>
      </c>
      <c r="D73" s="71" t="s">
        <v>912</v>
      </c>
      <c r="E73" s="71" t="s">
        <v>465</v>
      </c>
      <c r="F73" s="71" t="s">
        <v>465</v>
      </c>
      <c r="G73" s="71" t="s">
        <v>1521</v>
      </c>
      <c r="H73" s="296" t="s">
        <v>62</v>
      </c>
    </row>
  </sheetData>
  <mergeCells count="8">
    <mergeCell ref="F4:F5"/>
    <mergeCell ref="G4:G5"/>
    <mergeCell ref="H4:H5"/>
    <mergeCell ref="A4:A5"/>
    <mergeCell ref="B4:B5"/>
    <mergeCell ref="C4:C5"/>
    <mergeCell ref="D4:D5"/>
    <mergeCell ref="E4:E5"/>
  </mergeCells>
  <conditionalFormatting sqref="C4:C5">
    <cfRule type="duplicateValues" dxfId="460" priority="130" stopIfTrue="1"/>
    <cfRule type="duplicateValues" dxfId="459" priority="129" stopIfTrue="1"/>
    <cfRule type="duplicateValues" dxfId="458" priority="128" stopIfTrue="1"/>
    <cfRule type="duplicateValues" dxfId="457" priority="131" stopIfTrue="1"/>
  </conditionalFormatting>
  <conditionalFormatting sqref="C7:C20 C25:C31 C40:C41 C49 C54:C160">
    <cfRule type="duplicateValues" dxfId="456" priority="87"/>
  </conditionalFormatting>
  <conditionalFormatting sqref="C15">
    <cfRule type="duplicateValues" dxfId="455" priority="100" stopIfTrue="1"/>
    <cfRule type="duplicateValues" dxfId="454" priority="99" stopIfTrue="1"/>
    <cfRule type="duplicateValues" dxfId="453" priority="98" stopIfTrue="1"/>
    <cfRule type="duplicateValues" dxfId="452" priority="97" stopIfTrue="1"/>
    <cfRule type="duplicateValues" dxfId="451" priority="96" stopIfTrue="1"/>
  </conditionalFormatting>
  <conditionalFormatting sqref="C16">
    <cfRule type="duplicateValues" dxfId="450" priority="95" stopIfTrue="1"/>
    <cfRule type="duplicateValues" dxfId="449" priority="93" stopIfTrue="1"/>
    <cfRule type="duplicateValues" dxfId="448" priority="94" stopIfTrue="1"/>
  </conditionalFormatting>
  <conditionalFormatting sqref="C17">
    <cfRule type="duplicateValues" dxfId="447" priority="92" stopIfTrue="1"/>
    <cfRule type="duplicateValues" dxfId="446" priority="91" stopIfTrue="1"/>
    <cfRule type="duplicateValues" dxfId="445" priority="90" stopIfTrue="1"/>
    <cfRule type="duplicateValues" dxfId="444" priority="89" stopIfTrue="1"/>
  </conditionalFormatting>
  <conditionalFormatting sqref="C18:C20">
    <cfRule type="duplicateValues" dxfId="443" priority="88" stopIfTrue="1"/>
  </conditionalFormatting>
  <conditionalFormatting sqref="C21">
    <cfRule type="duplicateValues" dxfId="442" priority="76" stopIfTrue="1"/>
    <cfRule type="duplicateValues" dxfId="441" priority="78" stopIfTrue="1"/>
    <cfRule type="duplicateValues" dxfId="440" priority="77" stopIfTrue="1"/>
  </conditionalFormatting>
  <conditionalFormatting sqref="C22">
    <cfRule type="duplicateValues" dxfId="439" priority="74" stopIfTrue="1"/>
    <cfRule type="duplicateValues" dxfId="438" priority="75" stopIfTrue="1"/>
    <cfRule type="duplicateValues" dxfId="437" priority="73" stopIfTrue="1"/>
    <cfRule type="duplicateValues" dxfId="436" priority="72" stopIfTrue="1"/>
  </conditionalFormatting>
  <conditionalFormatting sqref="C23">
    <cfRule type="duplicateValues" dxfId="435" priority="71" stopIfTrue="1"/>
    <cfRule type="duplicateValues" dxfId="434" priority="70" stopIfTrue="1"/>
    <cfRule type="duplicateValues" dxfId="433" priority="69" stopIfTrue="1"/>
    <cfRule type="duplicateValues" dxfId="432" priority="68" stopIfTrue="1"/>
  </conditionalFormatting>
  <conditionalFormatting sqref="C24">
    <cfRule type="duplicateValues" dxfId="431" priority="67" stopIfTrue="1"/>
    <cfRule type="duplicateValues" dxfId="430" priority="66" stopIfTrue="1"/>
    <cfRule type="duplicateValues" dxfId="429" priority="65" stopIfTrue="1"/>
  </conditionalFormatting>
  <conditionalFormatting sqref="C32">
    <cfRule type="duplicateValues" dxfId="428" priority="64" stopIfTrue="1"/>
    <cfRule type="duplicateValues" dxfId="427" priority="63" stopIfTrue="1"/>
    <cfRule type="duplicateValues" dxfId="426" priority="61" stopIfTrue="1"/>
    <cfRule type="duplicateValues" dxfId="425" priority="62" stopIfTrue="1"/>
  </conditionalFormatting>
  <conditionalFormatting sqref="C33">
    <cfRule type="duplicateValues" dxfId="424" priority="60" stopIfTrue="1"/>
    <cfRule type="duplicateValues" dxfId="423" priority="59" stopIfTrue="1"/>
    <cfRule type="duplicateValues" dxfId="422" priority="58" stopIfTrue="1"/>
    <cfRule type="duplicateValues" dxfId="421" priority="57" stopIfTrue="1"/>
  </conditionalFormatting>
  <conditionalFormatting sqref="C34">
    <cfRule type="duplicateValues" dxfId="420" priority="53" stopIfTrue="1"/>
    <cfRule type="duplicateValues" dxfId="419" priority="56" stopIfTrue="1"/>
    <cfRule type="duplicateValues" dxfId="418" priority="55" stopIfTrue="1"/>
    <cfRule type="duplicateValues" dxfId="417" priority="54" stopIfTrue="1"/>
  </conditionalFormatting>
  <conditionalFormatting sqref="C35">
    <cfRule type="duplicateValues" dxfId="416" priority="52" stopIfTrue="1"/>
    <cfRule type="duplicateValues" dxfId="415" priority="49" stopIfTrue="1"/>
    <cfRule type="duplicateValues" dxfId="414" priority="50" stopIfTrue="1"/>
    <cfRule type="duplicateValues" dxfId="413" priority="51" stopIfTrue="1"/>
  </conditionalFormatting>
  <conditionalFormatting sqref="C36">
    <cfRule type="duplicateValues" dxfId="412" priority="48" stopIfTrue="1"/>
    <cfRule type="duplicateValues" dxfId="411" priority="47" stopIfTrue="1"/>
    <cfRule type="duplicateValues" dxfId="410" priority="46" stopIfTrue="1"/>
  </conditionalFormatting>
  <conditionalFormatting sqref="C37">
    <cfRule type="duplicateValues" dxfId="409" priority="44" stopIfTrue="1"/>
    <cfRule type="duplicateValues" dxfId="408" priority="45" stopIfTrue="1"/>
    <cfRule type="duplicateValues" dxfId="407" priority="43" stopIfTrue="1"/>
  </conditionalFormatting>
  <conditionalFormatting sqref="C38">
    <cfRule type="duplicateValues" dxfId="406" priority="40" stopIfTrue="1"/>
    <cfRule type="duplicateValues" dxfId="405" priority="42" stopIfTrue="1"/>
    <cfRule type="duplicateValues" dxfId="404" priority="41" stopIfTrue="1"/>
    <cfRule type="duplicateValues" dxfId="403" priority="39" stopIfTrue="1"/>
  </conditionalFormatting>
  <conditionalFormatting sqref="C39">
    <cfRule type="duplicateValues" dxfId="402" priority="38" stopIfTrue="1"/>
    <cfRule type="duplicateValues" dxfId="401" priority="37" stopIfTrue="1"/>
    <cfRule type="duplicateValues" dxfId="400" priority="36" stopIfTrue="1"/>
    <cfRule type="duplicateValues" dxfId="399" priority="35" stopIfTrue="1"/>
  </conditionalFormatting>
  <conditionalFormatting sqref="C42">
    <cfRule type="duplicateValues" dxfId="398" priority="34" stopIfTrue="1"/>
    <cfRule type="duplicateValues" dxfId="397" priority="33" stopIfTrue="1"/>
    <cfRule type="duplicateValues" dxfId="396" priority="32" stopIfTrue="1"/>
  </conditionalFormatting>
  <conditionalFormatting sqref="C43">
    <cfRule type="duplicateValues" dxfId="395" priority="29" stopIfTrue="1"/>
    <cfRule type="duplicateValues" dxfId="394" priority="31" stopIfTrue="1"/>
    <cfRule type="duplicateValues" dxfId="393" priority="30" stopIfTrue="1"/>
  </conditionalFormatting>
  <conditionalFormatting sqref="C44">
    <cfRule type="duplicateValues" dxfId="392" priority="26" stopIfTrue="1"/>
    <cfRule type="duplicateValues" dxfId="391" priority="28" stopIfTrue="1"/>
    <cfRule type="duplicateValues" dxfId="390" priority="27" stopIfTrue="1"/>
  </conditionalFormatting>
  <conditionalFormatting sqref="C45">
    <cfRule type="duplicateValues" dxfId="389" priority="25" stopIfTrue="1"/>
    <cfRule type="duplicateValues" dxfId="388" priority="24" stopIfTrue="1"/>
    <cfRule type="duplicateValues" dxfId="387" priority="23" stopIfTrue="1"/>
  </conditionalFormatting>
  <conditionalFormatting sqref="C46">
    <cfRule type="duplicateValues" dxfId="386" priority="22" stopIfTrue="1"/>
    <cfRule type="duplicateValues" dxfId="385" priority="21" stopIfTrue="1"/>
    <cfRule type="duplicateValues" dxfId="384" priority="20" stopIfTrue="1"/>
  </conditionalFormatting>
  <conditionalFormatting sqref="C47">
    <cfRule type="duplicateValues" dxfId="383" priority="19" stopIfTrue="1"/>
    <cfRule type="duplicateValues" dxfId="382" priority="18" stopIfTrue="1"/>
    <cfRule type="duplicateValues" dxfId="381" priority="17" stopIfTrue="1"/>
    <cfRule type="duplicateValues" dxfId="380" priority="16" stopIfTrue="1"/>
  </conditionalFormatting>
  <conditionalFormatting sqref="C48">
    <cfRule type="duplicateValues" dxfId="379" priority="15" stopIfTrue="1"/>
    <cfRule type="duplicateValues" dxfId="378" priority="14" stopIfTrue="1"/>
    <cfRule type="duplicateValues" dxfId="377" priority="13" stopIfTrue="1"/>
    <cfRule type="duplicateValues" dxfId="376" priority="12" stopIfTrue="1"/>
  </conditionalFormatting>
  <conditionalFormatting sqref="C50">
    <cfRule type="duplicateValues" dxfId="375" priority="8" stopIfTrue="1"/>
    <cfRule type="duplicateValues" dxfId="374" priority="7" stopIfTrue="1"/>
    <cfRule type="duplicateValues" dxfId="373" priority="6" stopIfTrue="1"/>
    <cfRule type="duplicateValues" dxfId="372" priority="5" stopIfTrue="1"/>
  </conditionalFormatting>
  <conditionalFormatting sqref="C52">
    <cfRule type="duplicateValues" dxfId="371" priority="1" stopIfTrue="1"/>
    <cfRule type="duplicateValues" dxfId="370" priority="4" stopIfTrue="1"/>
    <cfRule type="duplicateValues" dxfId="369" priority="3" stopIfTrue="1"/>
    <cfRule type="duplicateValues" dxfId="368" priority="2" stopIfTrue="1"/>
  </conditionalFormatting>
  <pageMargins left="0.75" right="0.75" top="1" bottom="1" header="0.5" footer="0.5"/>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2"/>
  <sheetViews>
    <sheetView workbookViewId="0">
      <selection activeCell="A7" sqref="A7"/>
    </sheetView>
  </sheetViews>
  <sheetFormatPr defaultColWidth="9.109375" defaultRowHeight="14.4"/>
  <cols>
    <col min="6" max="6" width="15.109375" customWidth="1"/>
    <col min="7" max="7" width="19.5546875" customWidth="1"/>
  </cols>
  <sheetData>
    <row r="1" spans="1:7">
      <c r="A1" s="300" t="s">
        <v>37</v>
      </c>
    </row>
    <row r="2" spans="1:7">
      <c r="A2" t="s">
        <v>39</v>
      </c>
    </row>
    <row r="3" spans="1:7">
      <c r="A3" t="s">
        <v>1519</v>
      </c>
    </row>
    <row r="4" spans="1:7">
      <c r="A4" s="1274" t="s">
        <v>1357</v>
      </c>
      <c r="B4" s="1274" t="s">
        <v>42</v>
      </c>
      <c r="C4" s="1270" t="s">
        <v>44</v>
      </c>
      <c r="D4" s="1270" t="s">
        <v>45</v>
      </c>
      <c r="E4" s="1273" t="s">
        <v>1520</v>
      </c>
      <c r="F4" s="1269" t="s">
        <v>50</v>
      </c>
      <c r="G4" s="1269" t="s">
        <v>1360</v>
      </c>
    </row>
    <row r="5" spans="1:7">
      <c r="A5" s="1274"/>
      <c r="B5" s="1274"/>
      <c r="C5" s="1270"/>
      <c r="D5" s="1270"/>
      <c r="E5" s="1273"/>
      <c r="F5" s="1269"/>
      <c r="G5" s="1269"/>
    </row>
    <row r="6" spans="1:7">
      <c r="A6" s="71">
        <v>1</v>
      </c>
      <c r="B6" s="71">
        <v>1</v>
      </c>
      <c r="C6" s="71" t="s">
        <v>163</v>
      </c>
      <c r="D6" s="71"/>
      <c r="E6" s="71" t="s">
        <v>1021</v>
      </c>
      <c r="F6" s="71" t="s">
        <v>1530</v>
      </c>
      <c r="G6" s="71"/>
    </row>
    <row r="7" spans="1:7">
      <c r="A7" s="71">
        <v>2</v>
      </c>
      <c r="B7" s="71">
        <v>2</v>
      </c>
      <c r="C7" s="71" t="s">
        <v>275</v>
      </c>
      <c r="D7" s="71"/>
      <c r="E7" s="71" t="s">
        <v>1411</v>
      </c>
      <c r="F7" s="71" t="s">
        <v>1530</v>
      </c>
      <c r="G7" s="71"/>
    </row>
    <row r="8" spans="1:7">
      <c r="A8" s="71"/>
      <c r="B8" s="71"/>
      <c r="C8" s="71"/>
      <c r="D8" s="71"/>
      <c r="E8" s="71"/>
      <c r="F8" s="71"/>
      <c r="G8" s="71"/>
    </row>
    <row r="9" spans="1:7">
      <c r="A9" s="71"/>
      <c r="B9" s="71"/>
      <c r="C9" s="71"/>
      <c r="D9" s="71"/>
      <c r="E9" s="71"/>
      <c r="F9" s="71"/>
      <c r="G9" s="71"/>
    </row>
    <row r="10" spans="1:7">
      <c r="A10" s="71"/>
      <c r="B10" s="71"/>
      <c r="C10" s="71"/>
      <c r="D10" s="71"/>
      <c r="E10" s="71"/>
      <c r="F10" s="71"/>
      <c r="G10" s="71"/>
    </row>
    <row r="11" spans="1:7">
      <c r="A11" s="71"/>
      <c r="B11" s="71"/>
      <c r="C11" s="71"/>
      <c r="D11" s="71"/>
      <c r="E11" s="71"/>
      <c r="F11" s="71"/>
      <c r="G11" s="71"/>
    </row>
    <row r="12" spans="1:7">
      <c r="A12" s="71"/>
      <c r="B12" s="71"/>
      <c r="C12" s="71"/>
      <c r="D12" s="71"/>
      <c r="E12" s="71"/>
      <c r="F12" s="71"/>
      <c r="G12" s="71"/>
    </row>
  </sheetData>
  <mergeCells count="7">
    <mergeCell ref="F4:F5"/>
    <mergeCell ref="G4:G5"/>
    <mergeCell ref="A4:A5"/>
    <mergeCell ref="B4:B5"/>
    <mergeCell ref="C4:C5"/>
    <mergeCell ref="D4:D5"/>
    <mergeCell ref="E4:E5"/>
  </mergeCells>
  <conditionalFormatting sqref="C4:C5">
    <cfRule type="duplicateValues" dxfId="367" priority="6" stopIfTrue="1"/>
    <cfRule type="duplicateValues" dxfId="366" priority="7" stopIfTrue="1"/>
    <cfRule type="duplicateValues" dxfId="365" priority="8" stopIfTrue="1"/>
    <cfRule type="duplicateValues" dxfId="364" priority="9" stopIfTrue="1"/>
  </conditionalFormatting>
  <conditionalFormatting sqref="C7:C9">
    <cfRule type="duplicateValues" dxfId="363" priority="4"/>
  </conditionalFormatting>
  <conditionalFormatting sqref="C10:C11">
    <cfRule type="duplicateValues" dxfId="362" priority="1" stopIfTrue="1"/>
    <cfRule type="duplicateValues" dxfId="361" priority="2" stopIfTrue="1"/>
    <cfRule type="duplicateValues" dxfId="360" priority="3" stopIfTrue="1"/>
  </conditionalFormatting>
  <conditionalFormatting sqref="C12:C112">
    <cfRule type="duplicateValues" dxfId="359" priority="5"/>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D17" sqref="D17"/>
    </sheetView>
  </sheetViews>
  <sheetFormatPr defaultColWidth="9.109375" defaultRowHeight="14.4"/>
  <cols>
    <col min="1" max="1" width="8.6640625" style="721" customWidth="1"/>
    <col min="2" max="2" width="10.109375" style="709" customWidth="1"/>
    <col min="3" max="3" width="9.6640625" style="709" customWidth="1"/>
    <col min="4" max="4" width="11" style="709" customWidth="1"/>
    <col min="5" max="5" width="17.33203125" style="709" customWidth="1"/>
    <col min="6" max="6" width="11.6640625" style="709" customWidth="1"/>
    <col min="7" max="7" width="16.33203125" style="709" customWidth="1"/>
    <col min="8" max="8" width="17" style="709" customWidth="1"/>
    <col min="9" max="9" width="13.44140625" style="709" customWidth="1"/>
    <col min="10" max="10" width="12.6640625" style="709" customWidth="1"/>
    <col min="11" max="11" width="13.44140625" style="709" customWidth="1"/>
    <col min="12" max="12" width="17.109375" style="709" customWidth="1"/>
    <col min="13" max="13" width="51.33203125" style="709" customWidth="1"/>
    <col min="14" max="14" width="21.44140625" style="709" customWidth="1"/>
    <col min="15" max="15" width="15.6640625" style="709" customWidth="1"/>
    <col min="16" max="16384" width="9.109375" style="709"/>
  </cols>
  <sheetData>
    <row r="1" spans="1:19">
      <c r="A1" s="708" t="s">
        <v>37</v>
      </c>
    </row>
    <row r="2" spans="1:19">
      <c r="A2" s="708" t="s">
        <v>39</v>
      </c>
    </row>
    <row r="3" spans="1:19" s="712" customFormat="1" ht="16.5" customHeight="1">
      <c r="A3" s="1394" t="s">
        <v>1531</v>
      </c>
      <c r="B3" s="1395"/>
      <c r="C3" s="1395"/>
      <c r="D3" s="1395"/>
      <c r="E3" s="1395"/>
      <c r="F3" s="709"/>
      <c r="G3" s="710"/>
      <c r="H3" s="709"/>
      <c r="I3" s="709"/>
      <c r="J3" s="709"/>
      <c r="K3" s="709"/>
      <c r="L3" s="709"/>
      <c r="M3" s="711"/>
    </row>
    <row r="4" spans="1:19" s="712" customFormat="1">
      <c r="A4" s="1396" t="s">
        <v>1532</v>
      </c>
      <c r="B4" s="1396"/>
      <c r="C4" s="1396"/>
      <c r="D4" s="1396"/>
      <c r="E4" s="1396"/>
      <c r="F4" s="1396"/>
      <c r="G4" s="1396"/>
      <c r="H4" s="1396"/>
      <c r="I4" s="1396"/>
      <c r="J4" s="1396"/>
      <c r="K4" s="1396"/>
      <c r="L4" s="1396"/>
      <c r="M4" s="1396"/>
    </row>
    <row r="5" spans="1:19" s="712" customFormat="1" ht="18" customHeight="1">
      <c r="A5" s="1398" t="s">
        <v>1533</v>
      </c>
      <c r="B5" s="1397" t="s">
        <v>1534</v>
      </c>
      <c r="C5" s="1397"/>
      <c r="D5" s="1397"/>
      <c r="E5" s="1397"/>
      <c r="F5" s="1397" t="s">
        <v>1535</v>
      </c>
      <c r="G5" s="1397"/>
      <c r="H5" s="1397"/>
      <c r="I5" s="1397" t="s">
        <v>1536</v>
      </c>
      <c r="J5" s="1397"/>
      <c r="K5" s="1397"/>
      <c r="L5" s="1398" t="s">
        <v>1537</v>
      </c>
      <c r="M5" s="1399" t="s">
        <v>19</v>
      </c>
    </row>
    <row r="6" spans="1:19" s="712" customFormat="1" ht="18" customHeight="1">
      <c r="A6" s="1398"/>
      <c r="B6" s="713" t="s">
        <v>1538</v>
      </c>
      <c r="C6" s="713" t="s">
        <v>1539</v>
      </c>
      <c r="D6" s="713" t="s">
        <v>1540</v>
      </c>
      <c r="E6" s="713" t="s">
        <v>1541</v>
      </c>
      <c r="F6" s="713" t="s">
        <v>1542</v>
      </c>
      <c r="G6" s="713" t="s">
        <v>1543</v>
      </c>
      <c r="H6" s="713" t="s">
        <v>1544</v>
      </c>
      <c r="I6" s="713" t="s">
        <v>1542</v>
      </c>
      <c r="J6" s="713" t="s">
        <v>1543</v>
      </c>
      <c r="K6" s="713" t="s">
        <v>1544</v>
      </c>
      <c r="L6" s="1398"/>
      <c r="M6" s="1399"/>
    </row>
    <row r="7" spans="1:19" s="712" customFormat="1" ht="18" customHeight="1">
      <c r="A7" s="661">
        <v>1</v>
      </c>
      <c r="B7" s="661" t="s">
        <v>286</v>
      </c>
      <c r="C7" s="661" t="s">
        <v>163</v>
      </c>
      <c r="D7" s="661">
        <v>4.8769999999999998</v>
      </c>
      <c r="E7" s="661">
        <f>D7</f>
        <v>4.8769999999999998</v>
      </c>
      <c r="F7" s="661" t="s">
        <v>398</v>
      </c>
      <c r="G7" s="661" t="s">
        <v>395</v>
      </c>
      <c r="H7" s="714">
        <v>45528</v>
      </c>
      <c r="I7" s="661" t="s">
        <v>407</v>
      </c>
      <c r="J7" s="661" t="s">
        <v>426</v>
      </c>
      <c r="K7" s="714">
        <v>45559</v>
      </c>
      <c r="L7" s="715" t="s">
        <v>1545</v>
      </c>
      <c r="M7" s="716" t="s">
        <v>1546</v>
      </c>
    </row>
    <row r="8" spans="1:19" s="712" customFormat="1" ht="18" customHeight="1">
      <c r="A8" s="661">
        <v>2</v>
      </c>
      <c r="B8" s="661" t="s">
        <v>163</v>
      </c>
      <c r="C8" s="661" t="s">
        <v>275</v>
      </c>
      <c r="D8" s="717">
        <v>4.5679999999999996</v>
      </c>
      <c r="E8" s="718">
        <f>D8+E7</f>
        <v>9.4450000000000003</v>
      </c>
      <c r="F8" s="661" t="s">
        <v>1426</v>
      </c>
      <c r="G8" s="661" t="s">
        <v>426</v>
      </c>
      <c r="H8" s="714">
        <v>45559</v>
      </c>
      <c r="I8" s="661" t="s">
        <v>443</v>
      </c>
      <c r="J8" s="661" t="s">
        <v>468</v>
      </c>
      <c r="K8" s="714">
        <v>45589</v>
      </c>
      <c r="L8" s="715" t="s">
        <v>1545</v>
      </c>
      <c r="M8" s="716" t="s">
        <v>1546</v>
      </c>
    </row>
    <row r="9" spans="1:19" s="712" customFormat="1" ht="18" customHeight="1">
      <c r="A9" s="661">
        <v>3</v>
      </c>
      <c r="B9" s="661" t="s">
        <v>275</v>
      </c>
      <c r="C9" s="661" t="s">
        <v>230</v>
      </c>
      <c r="D9" s="661">
        <v>4.8630000000000004</v>
      </c>
      <c r="E9" s="718">
        <f t="shared" ref="E9:E18" si="0">D9+E8</f>
        <v>14.308</v>
      </c>
      <c r="F9" s="661" t="s">
        <v>436</v>
      </c>
      <c r="G9" s="661" t="s">
        <v>1501</v>
      </c>
      <c r="H9" s="714">
        <v>45589</v>
      </c>
      <c r="I9" s="661" t="s">
        <v>475</v>
      </c>
      <c r="J9" s="661" t="s">
        <v>1018</v>
      </c>
      <c r="K9" s="714">
        <v>45589</v>
      </c>
      <c r="L9" s="715" t="s">
        <v>1545</v>
      </c>
      <c r="M9" s="716" t="s">
        <v>1546</v>
      </c>
    </row>
    <row r="10" spans="1:19" s="712" customFormat="1" ht="18" customHeight="1">
      <c r="A10" s="661">
        <v>4</v>
      </c>
      <c r="B10" s="661" t="s">
        <v>230</v>
      </c>
      <c r="C10" s="661" t="s">
        <v>121</v>
      </c>
      <c r="D10" s="661">
        <v>3.7109999999999999</v>
      </c>
      <c r="E10" s="718">
        <f t="shared" si="0"/>
        <v>18.018999999999998</v>
      </c>
      <c r="F10" s="661" t="s">
        <v>472</v>
      </c>
      <c r="G10" s="661" t="s">
        <v>482</v>
      </c>
      <c r="H10" s="714">
        <v>45589</v>
      </c>
      <c r="I10" s="661" t="s">
        <v>1471</v>
      </c>
      <c r="J10" s="661" t="s">
        <v>1339</v>
      </c>
      <c r="K10" s="714">
        <v>45620</v>
      </c>
      <c r="L10" s="715" t="s">
        <v>1545</v>
      </c>
      <c r="M10" s="716" t="s">
        <v>1546</v>
      </c>
    </row>
    <row r="11" spans="1:19" s="712" customFormat="1" ht="18" customHeight="1">
      <c r="A11" s="661">
        <v>5</v>
      </c>
      <c r="B11" s="661" t="s">
        <v>121</v>
      </c>
      <c r="C11" s="661" t="s">
        <v>263</v>
      </c>
      <c r="D11" s="661">
        <v>4.9180000000000001</v>
      </c>
      <c r="E11" s="718">
        <f t="shared" si="0"/>
        <v>22.936999999999998</v>
      </c>
      <c r="F11" s="661" t="s">
        <v>1028</v>
      </c>
      <c r="G11" s="661" t="s">
        <v>1473</v>
      </c>
      <c r="H11" s="714">
        <v>45620</v>
      </c>
      <c r="I11" s="661" t="s">
        <v>1474</v>
      </c>
      <c r="J11" s="661" t="s">
        <v>1547</v>
      </c>
      <c r="K11" s="714">
        <v>45620</v>
      </c>
      <c r="L11" s="715" t="s">
        <v>1545</v>
      </c>
      <c r="M11" s="716" t="s">
        <v>1546</v>
      </c>
    </row>
    <row r="12" spans="1:19" s="712" customFormat="1" ht="18" customHeight="1">
      <c r="A12" s="661">
        <v>6</v>
      </c>
      <c r="B12" s="661" t="s">
        <v>97</v>
      </c>
      <c r="C12" s="661" t="s">
        <v>286</v>
      </c>
      <c r="D12" s="661">
        <v>3.778</v>
      </c>
      <c r="E12" s="718">
        <f t="shared" si="0"/>
        <v>26.714999999999996</v>
      </c>
      <c r="F12" s="661" t="s">
        <v>518</v>
      </c>
      <c r="G12" s="661" t="s">
        <v>530</v>
      </c>
      <c r="H12" s="714">
        <v>45650</v>
      </c>
      <c r="I12" s="661" t="s">
        <v>540</v>
      </c>
      <c r="J12" s="661" t="s">
        <v>553</v>
      </c>
      <c r="K12" s="714">
        <v>45682</v>
      </c>
      <c r="L12" s="715" t="s">
        <v>1548</v>
      </c>
      <c r="M12" s="716" t="s">
        <v>1546</v>
      </c>
    </row>
    <row r="13" spans="1:19" s="712" customFormat="1" ht="18" customHeight="1">
      <c r="A13" s="661">
        <v>7</v>
      </c>
      <c r="B13" s="661" t="s">
        <v>456</v>
      </c>
      <c r="C13" s="661" t="s">
        <v>97</v>
      </c>
      <c r="D13" s="746">
        <v>3.3370000000000002</v>
      </c>
      <c r="E13" s="718">
        <f t="shared" si="0"/>
        <v>30.051999999999996</v>
      </c>
      <c r="F13" s="661" t="s">
        <v>545</v>
      </c>
      <c r="G13" s="661" t="s">
        <v>551</v>
      </c>
      <c r="H13" s="714">
        <v>45682</v>
      </c>
      <c r="I13" s="661" t="s">
        <v>561</v>
      </c>
      <c r="J13" s="661" t="s">
        <v>569</v>
      </c>
      <c r="K13" s="714">
        <v>45682</v>
      </c>
      <c r="L13" s="715" t="s">
        <v>1548</v>
      </c>
      <c r="M13" s="716" t="s">
        <v>1546</v>
      </c>
      <c r="N13" s="719"/>
    </row>
    <row r="14" spans="1:19">
      <c r="A14" s="661">
        <v>8</v>
      </c>
      <c r="B14" s="661" t="s">
        <v>263</v>
      </c>
      <c r="C14" s="661" t="s">
        <v>444</v>
      </c>
      <c r="D14" s="661">
        <v>4.7359999999999998</v>
      </c>
      <c r="E14" s="718">
        <f t="shared" si="0"/>
        <v>34.787999999999997</v>
      </c>
      <c r="F14" s="746" t="s">
        <v>2285</v>
      </c>
      <c r="G14" s="756" t="s">
        <v>2317</v>
      </c>
      <c r="H14" s="714">
        <v>45741</v>
      </c>
      <c r="I14" s="750" t="s">
        <v>2297</v>
      </c>
      <c r="J14" s="757" t="s">
        <v>2318</v>
      </c>
      <c r="K14" s="714">
        <v>45741</v>
      </c>
      <c r="L14" s="715" t="s">
        <v>1556</v>
      </c>
      <c r="M14" s="716" t="s">
        <v>1546</v>
      </c>
    </row>
    <row r="15" spans="1:19" s="712" customFormat="1" ht="18" customHeight="1">
      <c r="A15" s="661">
        <v>9</v>
      </c>
      <c r="B15" s="661" t="s">
        <v>2263</v>
      </c>
      <c r="C15" s="661" t="s">
        <v>368</v>
      </c>
      <c r="D15" s="661">
        <v>4.444</v>
      </c>
      <c r="E15" s="718">
        <f t="shared" si="0"/>
        <v>39.231999999999999</v>
      </c>
      <c r="F15" s="751" t="s">
        <v>2303</v>
      </c>
      <c r="G15" s="757" t="s">
        <v>2318</v>
      </c>
      <c r="H15" s="714">
        <v>45741</v>
      </c>
      <c r="I15" s="755" t="s">
        <v>2308</v>
      </c>
      <c r="J15" s="758" t="s">
        <v>2320</v>
      </c>
      <c r="K15" s="714">
        <v>45741</v>
      </c>
      <c r="L15" s="715" t="s">
        <v>1548</v>
      </c>
      <c r="M15" s="764" t="s">
        <v>2343</v>
      </c>
      <c r="N15" s="737" t="s">
        <v>2267</v>
      </c>
      <c r="P15" s="740" t="s">
        <v>2269</v>
      </c>
      <c r="S15" s="742" t="s">
        <v>2275</v>
      </c>
    </row>
    <row r="16" spans="1:19" s="712" customFormat="1" ht="18" customHeight="1">
      <c r="A16" s="661">
        <v>10</v>
      </c>
      <c r="B16" s="661" t="s">
        <v>368</v>
      </c>
      <c r="C16" s="759" t="s">
        <v>577</v>
      </c>
      <c r="D16" s="661">
        <v>1.0489999999999999</v>
      </c>
      <c r="E16" s="718">
        <f t="shared" si="0"/>
        <v>40.280999999999999</v>
      </c>
      <c r="F16" s="763" t="s">
        <v>2340</v>
      </c>
      <c r="G16" s="769" t="s">
        <v>2354</v>
      </c>
      <c r="H16" s="714">
        <v>45772</v>
      </c>
      <c r="I16" s="767" t="s">
        <v>2346</v>
      </c>
      <c r="J16" s="771" t="s">
        <v>2355</v>
      </c>
      <c r="K16" s="714">
        <v>45772</v>
      </c>
      <c r="L16" s="715" t="s">
        <v>1548</v>
      </c>
      <c r="M16" s="716" t="s">
        <v>1546</v>
      </c>
      <c r="N16" s="712">
        <v>35</v>
      </c>
    </row>
    <row r="17" spans="1:13" s="712" customFormat="1" ht="18" customHeight="1">
      <c r="A17" s="661">
        <v>11</v>
      </c>
      <c r="B17" s="661" t="s">
        <v>329</v>
      </c>
      <c r="C17" s="661" t="s">
        <v>374</v>
      </c>
      <c r="D17" s="661">
        <v>3.2269999999999999</v>
      </c>
      <c r="E17" s="718">
        <f t="shared" si="0"/>
        <v>43.507999999999996</v>
      </c>
      <c r="F17" s="661" t="s">
        <v>2232</v>
      </c>
      <c r="G17" s="734" t="s">
        <v>2260</v>
      </c>
      <c r="H17" s="714">
        <v>45741</v>
      </c>
      <c r="I17" s="651"/>
      <c r="J17" s="651"/>
      <c r="K17" s="651"/>
      <c r="L17" s="715" t="s">
        <v>1548</v>
      </c>
      <c r="M17" s="735" t="s">
        <v>2262</v>
      </c>
    </row>
    <row r="18" spans="1:13" s="712" customFormat="1" ht="18" customHeight="1">
      <c r="A18" s="661">
        <v>12</v>
      </c>
      <c r="B18" s="661" t="s">
        <v>308</v>
      </c>
      <c r="C18" s="661" t="s">
        <v>329</v>
      </c>
      <c r="D18" s="661">
        <v>0.83199999999999996</v>
      </c>
      <c r="E18" s="718">
        <f t="shared" si="0"/>
        <v>44.339999999999996</v>
      </c>
      <c r="F18" s="661"/>
      <c r="G18" s="720"/>
      <c r="H18" s="714">
        <v>45741</v>
      </c>
      <c r="I18" s="651"/>
      <c r="J18" s="651"/>
      <c r="K18" s="651"/>
      <c r="L18" s="715" t="s">
        <v>1548</v>
      </c>
      <c r="M18" s="661"/>
    </row>
    <row r="22" spans="1:13">
      <c r="D22" s="765"/>
    </row>
  </sheetData>
  <mergeCells count="8">
    <mergeCell ref="A3:E3"/>
    <mergeCell ref="A4:M4"/>
    <mergeCell ref="B5:E5"/>
    <mergeCell ref="F5:H5"/>
    <mergeCell ref="I5:K5"/>
    <mergeCell ref="A5:A6"/>
    <mergeCell ref="L5:L6"/>
    <mergeCell ref="M5:M6"/>
  </mergeCells>
  <conditionalFormatting sqref="M3:M4">
    <cfRule type="cellIs" dxfId="358" priority="1" operator="equal">
      <formula>"Comp."</formula>
    </cfRule>
  </conditionalFormatting>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944E1-21A1-4DC0-B80C-B3DB9451F59A}">
  <dimension ref="A1:N29"/>
  <sheetViews>
    <sheetView zoomScale="74" workbookViewId="0">
      <selection activeCell="L7" sqref="L7"/>
    </sheetView>
  </sheetViews>
  <sheetFormatPr defaultRowHeight="14.4"/>
  <cols>
    <col min="1" max="1" width="6.5546875" customWidth="1"/>
    <col min="2" max="2" width="19" bestFit="1" customWidth="1"/>
    <col min="3" max="3" width="15.33203125" customWidth="1"/>
    <col min="4" max="5" width="15.6640625" customWidth="1"/>
    <col min="6" max="6" width="16.88671875" customWidth="1"/>
    <col min="8" max="8" width="11.88671875" customWidth="1"/>
    <col min="9" max="9" width="18.6640625" customWidth="1"/>
    <col min="10" max="10" width="12.88671875" customWidth="1"/>
    <col min="11" max="11" width="13.88671875" style="1049" customWidth="1"/>
    <col min="12" max="12" width="12.33203125" customWidth="1"/>
    <col min="13" max="13" width="33.6640625" style="11" customWidth="1"/>
    <col min="14" max="14" width="20.33203125" customWidth="1"/>
    <col min="15" max="15" width="14.5546875" customWidth="1"/>
  </cols>
  <sheetData>
    <row r="1" spans="1:14" ht="23.4">
      <c r="A1" s="1037" t="s">
        <v>2940</v>
      </c>
      <c r="B1" s="1038"/>
      <c r="C1" s="1038"/>
      <c r="D1" s="1038"/>
      <c r="E1" s="1038"/>
      <c r="F1" s="1038"/>
      <c r="G1" s="1038"/>
      <c r="H1" s="1038"/>
      <c r="I1" s="1038"/>
      <c r="J1" s="1038"/>
      <c r="K1" s="1038"/>
      <c r="L1" s="1038"/>
      <c r="M1" s="1038" t="s">
        <v>2941</v>
      </c>
      <c r="N1" s="1039"/>
    </row>
    <row r="2" spans="1:14" s="454" customFormat="1" ht="18">
      <c r="A2" s="1402" t="s">
        <v>2678</v>
      </c>
      <c r="B2" s="1402" t="s">
        <v>2931</v>
      </c>
      <c r="C2" s="1406" t="s">
        <v>2942</v>
      </c>
      <c r="D2" s="1407"/>
      <c r="E2" s="1408"/>
      <c r="F2" s="1409" t="s">
        <v>2943</v>
      </c>
      <c r="G2" s="1410"/>
      <c r="H2" s="1410"/>
      <c r="I2" s="1402" t="s">
        <v>2944</v>
      </c>
      <c r="J2" s="1402" t="s">
        <v>2945</v>
      </c>
      <c r="K2" s="1400" t="s">
        <v>1542</v>
      </c>
      <c r="L2" s="1402" t="s">
        <v>2932</v>
      </c>
      <c r="M2" s="1404" t="s">
        <v>673</v>
      </c>
      <c r="N2" s="1040" t="s">
        <v>2946</v>
      </c>
    </row>
    <row r="3" spans="1:14" ht="31.2">
      <c r="A3" s="1403"/>
      <c r="B3" s="1403"/>
      <c r="C3" s="1040" t="s">
        <v>2947</v>
      </c>
      <c r="D3" s="1040" t="s">
        <v>1539</v>
      </c>
      <c r="E3" s="1040" t="s">
        <v>2948</v>
      </c>
      <c r="F3" s="1040" t="s">
        <v>2947</v>
      </c>
      <c r="G3" s="1040" t="s">
        <v>1539</v>
      </c>
      <c r="H3" s="1040" t="s">
        <v>2949</v>
      </c>
      <c r="I3" s="1403"/>
      <c r="J3" s="1403"/>
      <c r="K3" s="1401"/>
      <c r="L3" s="1403"/>
      <c r="M3" s="1405"/>
      <c r="N3" s="1040"/>
    </row>
    <row r="4" spans="1:14" ht="15.6">
      <c r="A4" s="1041">
        <v>1</v>
      </c>
      <c r="B4" s="293" t="s">
        <v>1556</v>
      </c>
      <c r="C4" s="1041"/>
      <c r="D4" s="1041"/>
      <c r="E4" s="1041"/>
      <c r="F4" s="293" t="s">
        <v>456</v>
      </c>
      <c r="G4" s="293" t="s">
        <v>286</v>
      </c>
      <c r="H4" s="293">
        <v>2.581</v>
      </c>
      <c r="I4" s="1041"/>
      <c r="J4" s="1041"/>
      <c r="K4" s="293" t="s">
        <v>2914</v>
      </c>
      <c r="L4" s="1042"/>
      <c r="M4" s="297" t="s">
        <v>1551</v>
      </c>
      <c r="N4" s="1041"/>
    </row>
    <row r="5" spans="1:14" ht="15.6">
      <c r="A5" s="1041">
        <v>2</v>
      </c>
      <c r="B5" s="293" t="s">
        <v>2898</v>
      </c>
      <c r="C5" s="1041"/>
      <c r="D5" s="1041"/>
      <c r="E5" s="1041"/>
      <c r="F5" s="293" t="s">
        <v>968</v>
      </c>
      <c r="G5" s="293" t="s">
        <v>994</v>
      </c>
      <c r="H5" s="293">
        <v>0.48899999999999999</v>
      </c>
      <c r="I5" s="1041"/>
      <c r="J5" s="1041"/>
      <c r="K5" s="293" t="s">
        <v>2964</v>
      </c>
      <c r="L5" s="1042"/>
      <c r="M5" s="297" t="s">
        <v>1551</v>
      </c>
      <c r="N5" s="1041"/>
    </row>
    <row r="6" spans="1:14" ht="15.6">
      <c r="A6" s="1041">
        <v>3</v>
      </c>
      <c r="B6" s="293" t="s">
        <v>2898</v>
      </c>
      <c r="C6" s="1044"/>
      <c r="D6" s="1044"/>
      <c r="E6" s="1044"/>
      <c r="F6" s="293" t="s">
        <v>329</v>
      </c>
      <c r="G6" s="293" t="s">
        <v>374</v>
      </c>
      <c r="H6" s="293">
        <v>0.24099999999999999</v>
      </c>
      <c r="I6" s="1041"/>
      <c r="J6" s="1041"/>
      <c r="K6" s="293" t="s">
        <v>2977</v>
      </c>
      <c r="L6" s="1042"/>
      <c r="M6" s="297" t="s">
        <v>1551</v>
      </c>
      <c r="N6" s="1041"/>
    </row>
    <row r="7" spans="1:14" ht="15.6">
      <c r="A7" s="1041">
        <v>4</v>
      </c>
      <c r="B7" s="293" t="s">
        <v>2898</v>
      </c>
      <c r="C7" s="1044"/>
      <c r="D7" s="1044"/>
      <c r="E7" s="1044"/>
      <c r="F7" s="293" t="s">
        <v>308</v>
      </c>
      <c r="G7" s="293" t="s">
        <v>329</v>
      </c>
      <c r="H7" s="293">
        <v>1.1619999999999999</v>
      </c>
      <c r="I7" s="1041"/>
      <c r="J7" s="1041"/>
      <c r="K7" s="293" t="s">
        <v>2984</v>
      </c>
      <c r="L7" s="1042"/>
      <c r="M7" s="297" t="s">
        <v>1551</v>
      </c>
      <c r="N7" s="1041"/>
    </row>
    <row r="8" spans="1:14" ht="15.6">
      <c r="A8" s="1041">
        <v>5</v>
      </c>
      <c r="B8" s="293" t="s">
        <v>2898</v>
      </c>
      <c r="C8" s="1044"/>
      <c r="D8" s="1044"/>
      <c r="E8" s="1044"/>
      <c r="F8" s="293" t="s">
        <v>994</v>
      </c>
      <c r="G8" s="293" t="s">
        <v>954</v>
      </c>
      <c r="H8" s="293">
        <v>2.8559999999999999</v>
      </c>
      <c r="I8" s="1041"/>
      <c r="J8" s="1041"/>
      <c r="K8" s="293"/>
      <c r="L8" s="1042"/>
      <c r="M8" s="299" t="s">
        <v>2979</v>
      </c>
      <c r="N8" s="1041"/>
    </row>
    <row r="9" spans="1:14" ht="15.6">
      <c r="A9" s="1041">
        <v>6</v>
      </c>
      <c r="B9" s="293" t="s">
        <v>2898</v>
      </c>
      <c r="C9" s="1044"/>
      <c r="D9" s="1044"/>
      <c r="E9" s="1044"/>
      <c r="F9" s="293" t="s">
        <v>876</v>
      </c>
      <c r="G9" s="293" t="s">
        <v>308</v>
      </c>
      <c r="H9" s="293">
        <v>1.274</v>
      </c>
      <c r="I9" s="1041"/>
      <c r="J9" s="1041"/>
      <c r="K9" s="1042"/>
      <c r="L9" s="1042"/>
      <c r="M9" s="299" t="s">
        <v>2990</v>
      </c>
      <c r="N9" s="1041"/>
    </row>
    <row r="10" spans="1:14" ht="15.6">
      <c r="A10" s="1041">
        <v>7</v>
      </c>
      <c r="B10" s="293" t="s">
        <v>2898</v>
      </c>
      <c r="C10" s="1044"/>
      <c r="D10" s="1044"/>
      <c r="E10" s="1044"/>
      <c r="F10" s="293" t="s">
        <v>921</v>
      </c>
      <c r="G10" s="293" t="s">
        <v>1072</v>
      </c>
      <c r="H10" s="293">
        <v>2.71</v>
      </c>
      <c r="I10" s="1041"/>
      <c r="J10" s="1041"/>
      <c r="K10" s="1042"/>
      <c r="L10" s="1042"/>
      <c r="M10" s="299" t="s">
        <v>2989</v>
      </c>
      <c r="N10" s="1041"/>
    </row>
    <row r="11" spans="1:14" ht="15.6">
      <c r="A11" s="1041">
        <v>8</v>
      </c>
      <c r="B11" s="293"/>
      <c r="C11" s="1044"/>
      <c r="D11" s="1044"/>
      <c r="E11" s="1044"/>
      <c r="F11" s="1058"/>
      <c r="G11" s="1059"/>
      <c r="H11" s="293"/>
      <c r="I11" s="1041"/>
      <c r="J11" s="1041"/>
      <c r="K11" s="1042"/>
      <c r="L11" s="1042"/>
      <c r="M11" s="1056"/>
      <c r="N11" s="1041"/>
    </row>
    <row r="12" spans="1:14" ht="15.6">
      <c r="A12" s="1041"/>
      <c r="B12" s="293"/>
      <c r="C12" s="1044"/>
      <c r="D12" s="1044"/>
      <c r="E12" s="1044"/>
      <c r="F12" s="1058"/>
      <c r="G12" s="1059"/>
      <c r="H12" s="293"/>
      <c r="I12" s="1041"/>
      <c r="J12" s="1041"/>
      <c r="K12" s="1042"/>
      <c r="L12" s="1042"/>
      <c r="M12" s="1056"/>
      <c r="N12" s="1041"/>
    </row>
    <row r="13" spans="1:14" ht="15.6">
      <c r="A13" s="1041"/>
      <c r="B13" s="1041"/>
      <c r="C13" s="1044">
        <f>SUM(C4:C5)</f>
        <v>0</v>
      </c>
      <c r="D13" s="1044">
        <f>SUM(D4:D5)</f>
        <v>0</v>
      </c>
      <c r="E13" s="1044"/>
      <c r="F13" s="1045" t="s">
        <v>1122</v>
      </c>
      <c r="G13" s="1046"/>
      <c r="H13" s="1041">
        <f>SUM(H4:H5)</f>
        <v>3.07</v>
      </c>
      <c r="I13" s="1041">
        <f>SUM(I4:I5)</f>
        <v>0</v>
      </c>
      <c r="J13" s="1041">
        <f>SUM(J4:J5)</f>
        <v>0</v>
      </c>
      <c r="K13" s="1042"/>
      <c r="L13" s="1041"/>
      <c r="M13" s="1043"/>
      <c r="N13" s="1041">
        <f>SUM(N4:N5)</f>
        <v>0</v>
      </c>
    </row>
    <row r="14" spans="1:14" ht="15.6">
      <c r="D14" s="1047"/>
      <c r="E14" s="1048"/>
    </row>
    <row r="18" spans="11:13">
      <c r="K18"/>
      <c r="M18"/>
    </row>
    <row r="19" spans="11:13">
      <c r="K19"/>
      <c r="M19"/>
    </row>
    <row r="20" spans="11:13">
      <c r="K20"/>
      <c r="M20"/>
    </row>
    <row r="21" spans="11:13">
      <c r="K21"/>
      <c r="M21"/>
    </row>
    <row r="22" spans="11:13">
      <c r="K22"/>
      <c r="M22"/>
    </row>
    <row r="23" spans="11:13">
      <c r="K23"/>
      <c r="M23"/>
    </row>
    <row r="24" spans="11:13">
      <c r="K24"/>
      <c r="M24"/>
    </row>
    <row r="25" spans="11:13">
      <c r="K25"/>
      <c r="M25"/>
    </row>
    <row r="26" spans="11:13">
      <c r="K26"/>
      <c r="M26"/>
    </row>
    <row r="27" spans="11:13">
      <c r="K27"/>
      <c r="M27"/>
    </row>
    <row r="28" spans="11:13">
      <c r="K28"/>
      <c r="M28"/>
    </row>
    <row r="29" spans="11:13">
      <c r="K29"/>
      <c r="M29"/>
    </row>
  </sheetData>
  <mergeCells count="9">
    <mergeCell ref="K2:K3"/>
    <mergeCell ref="L2:L3"/>
    <mergeCell ref="M2:M3"/>
    <mergeCell ref="A2:A3"/>
    <mergeCell ref="B2:B3"/>
    <mergeCell ref="C2:E2"/>
    <mergeCell ref="F2:H2"/>
    <mergeCell ref="I2:I3"/>
    <mergeCell ref="J2:J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82"/>
  <sheetViews>
    <sheetView topLeftCell="A54" zoomScale="78" zoomScaleNormal="80" workbookViewId="0">
      <selection activeCell="E74" sqref="E74"/>
    </sheetView>
  </sheetViews>
  <sheetFormatPr defaultColWidth="9.109375" defaultRowHeight="15.6"/>
  <cols>
    <col min="1" max="1" width="8.6640625" style="288" customWidth="1"/>
    <col min="2" max="2" width="10.109375" style="289" customWidth="1"/>
    <col min="3" max="3" width="9.6640625" style="289" customWidth="1"/>
    <col min="4" max="4" width="11" style="289" customWidth="1"/>
    <col min="5" max="5" width="21.6640625" style="289" customWidth="1"/>
    <col min="6" max="7" width="13.44140625" style="289" customWidth="1"/>
    <col min="8" max="8" width="12.6640625" style="289" customWidth="1"/>
    <col min="9" max="10" width="13.44140625" style="289" customWidth="1"/>
    <col min="11" max="11" width="20.88671875" style="289" customWidth="1"/>
    <col min="12" max="12" width="50.88671875" style="289" customWidth="1"/>
    <col min="13" max="13" width="21.44140625" style="289" customWidth="1"/>
    <col min="14" max="14" width="13.5546875" style="289" customWidth="1"/>
    <col min="15" max="15" width="12.5546875" style="289" bestFit="1" customWidth="1"/>
    <col min="16" max="16" width="18.5546875" style="289" customWidth="1"/>
    <col min="17" max="16384" width="9.109375" style="289"/>
  </cols>
  <sheetData>
    <row r="1" spans="1:16">
      <c r="A1" s="290" t="s">
        <v>37</v>
      </c>
    </row>
    <row r="2" spans="1:16">
      <c r="A2" s="290" t="s">
        <v>39</v>
      </c>
    </row>
    <row r="3" spans="1:16" s="287" customFormat="1" ht="16.5" customHeight="1">
      <c r="A3" s="1411" t="s">
        <v>1549</v>
      </c>
      <c r="B3" s="1412"/>
      <c r="C3" s="1412"/>
      <c r="D3" s="1412"/>
      <c r="E3" s="1412"/>
      <c r="F3" s="1412"/>
      <c r="G3" s="1412"/>
      <c r="H3" s="1412"/>
      <c r="I3" s="1412"/>
      <c r="J3" s="1412"/>
      <c r="K3" s="1412"/>
      <c r="L3" s="1412"/>
    </row>
    <row r="4" spans="1:16" s="287" customFormat="1" ht="16.5" customHeight="1">
      <c r="A4" s="1414" t="s">
        <v>1533</v>
      </c>
      <c r="B4" s="1413" t="s">
        <v>1534</v>
      </c>
      <c r="C4" s="1413"/>
      <c r="D4" s="1413"/>
      <c r="E4" s="1413" t="s">
        <v>1535</v>
      </c>
      <c r="F4" s="1413"/>
      <c r="G4" s="1413"/>
      <c r="H4" s="1413" t="s">
        <v>1536</v>
      </c>
      <c r="I4" s="1413"/>
      <c r="J4" s="1413"/>
      <c r="K4" s="1414" t="s">
        <v>1537</v>
      </c>
      <c r="L4" s="1415" t="s">
        <v>19</v>
      </c>
    </row>
    <row r="5" spans="1:16" s="287" customFormat="1">
      <c r="A5" s="1414"/>
      <c r="B5" s="291" t="s">
        <v>1538</v>
      </c>
      <c r="C5" s="291" t="s">
        <v>1539</v>
      </c>
      <c r="D5" s="292" t="s">
        <v>1540</v>
      </c>
      <c r="E5" s="291" t="s">
        <v>1542</v>
      </c>
      <c r="F5" s="291" t="s">
        <v>1543</v>
      </c>
      <c r="G5" s="291" t="s">
        <v>1544</v>
      </c>
      <c r="H5" s="291" t="s">
        <v>1542</v>
      </c>
      <c r="I5" s="291" t="s">
        <v>1543</v>
      </c>
      <c r="J5" s="291" t="s">
        <v>1544</v>
      </c>
      <c r="K5" s="1414"/>
      <c r="L5" s="1415"/>
    </row>
    <row r="6" spans="1:16" s="287" customFormat="1" ht="18" customHeight="1">
      <c r="A6" s="293">
        <v>1</v>
      </c>
      <c r="B6" s="71" t="s">
        <v>172</v>
      </c>
      <c r="C6" s="71" t="s">
        <v>379</v>
      </c>
      <c r="D6" s="71">
        <v>3.141</v>
      </c>
      <c r="E6" s="71" t="s">
        <v>1550</v>
      </c>
      <c r="F6" s="71" t="s">
        <v>337</v>
      </c>
      <c r="G6" s="294">
        <v>45436</v>
      </c>
      <c r="H6" s="71" t="s">
        <v>349</v>
      </c>
      <c r="I6" s="71" t="s">
        <v>357</v>
      </c>
      <c r="J6" s="294">
        <v>45436</v>
      </c>
      <c r="K6" s="71" t="s">
        <v>1521</v>
      </c>
      <c r="L6" s="297" t="s">
        <v>1551</v>
      </c>
      <c r="P6" s="289" t="str">
        <f t="shared" ref="P6:P74" si="0">B6&amp; " to " &amp;C6</f>
        <v>57/6 to 58/0</v>
      </c>
    </row>
    <row r="7" spans="1:16" s="287" customFormat="1" ht="18" customHeight="1">
      <c r="A7" s="293">
        <v>2</v>
      </c>
      <c r="B7" s="71" t="s">
        <v>878</v>
      </c>
      <c r="C7" s="71" t="s">
        <v>172</v>
      </c>
      <c r="D7" s="71">
        <v>2.3439999999999999</v>
      </c>
      <c r="E7" s="71" t="s">
        <v>1396</v>
      </c>
      <c r="F7" s="71" t="s">
        <v>357</v>
      </c>
      <c r="G7" s="294">
        <v>45436</v>
      </c>
      <c r="H7" s="71" t="s">
        <v>1400</v>
      </c>
      <c r="I7" s="1073" t="s">
        <v>371</v>
      </c>
      <c r="J7" s="294">
        <v>45467</v>
      </c>
      <c r="K7" s="71" t="s">
        <v>1521</v>
      </c>
      <c r="L7" s="297" t="s">
        <v>1551</v>
      </c>
      <c r="P7" s="289" t="str">
        <f t="shared" si="0"/>
        <v>57/0 to 57/6</v>
      </c>
    </row>
    <row r="8" spans="1:16" s="287" customFormat="1" ht="18" customHeight="1">
      <c r="A8" s="293">
        <v>3</v>
      </c>
      <c r="B8" s="71" t="s">
        <v>1553</v>
      </c>
      <c r="C8" s="71" t="s">
        <v>878</v>
      </c>
      <c r="D8" s="71">
        <v>4.1269999999999998</v>
      </c>
      <c r="E8" s="71" t="s">
        <v>1424</v>
      </c>
      <c r="F8" s="71" t="s">
        <v>371</v>
      </c>
      <c r="G8" s="294">
        <v>45467</v>
      </c>
      <c r="H8" s="71" t="s">
        <v>1554</v>
      </c>
      <c r="I8" s="71" t="s">
        <v>1495</v>
      </c>
      <c r="J8" s="294">
        <v>45497</v>
      </c>
      <c r="K8" s="71" t="s">
        <v>1521</v>
      </c>
      <c r="L8" s="297" t="s">
        <v>1551</v>
      </c>
      <c r="P8" s="289" t="str">
        <f t="shared" si="0"/>
        <v>56/0  to 57/0</v>
      </c>
    </row>
    <row r="9" spans="1:16" s="287" customFormat="1" ht="18" customHeight="1">
      <c r="A9" s="293">
        <v>4</v>
      </c>
      <c r="B9" s="71" t="s">
        <v>1555</v>
      </c>
      <c r="C9" s="71" t="s">
        <v>882</v>
      </c>
      <c r="D9" s="71">
        <v>4.9000000000000004</v>
      </c>
      <c r="E9" s="71" t="s">
        <v>1404</v>
      </c>
      <c r="F9" s="71" t="s">
        <v>1495</v>
      </c>
      <c r="G9" s="294">
        <v>45497</v>
      </c>
      <c r="H9" s="71" t="s">
        <v>948</v>
      </c>
      <c r="I9" s="71" t="s">
        <v>378</v>
      </c>
      <c r="J9" s="294">
        <v>45497</v>
      </c>
      <c r="K9" s="71" t="s">
        <v>1521</v>
      </c>
      <c r="L9" s="297" t="s">
        <v>1551</v>
      </c>
      <c r="P9" s="289" t="str">
        <f t="shared" si="0"/>
        <v>55/0  to 56/0</v>
      </c>
    </row>
    <row r="10" spans="1:16" s="287" customFormat="1" ht="18" customHeight="1">
      <c r="A10" s="293">
        <v>5</v>
      </c>
      <c r="B10" s="71" t="s">
        <v>559</v>
      </c>
      <c r="C10" s="71" t="s">
        <v>611</v>
      </c>
      <c r="D10" s="71">
        <v>2.0129999999999999</v>
      </c>
      <c r="E10" s="71" t="s">
        <v>947</v>
      </c>
      <c r="F10" s="71" t="s">
        <v>378</v>
      </c>
      <c r="G10" s="294">
        <v>45497</v>
      </c>
      <c r="H10" s="71" t="s">
        <v>974</v>
      </c>
      <c r="I10" s="293" t="s">
        <v>388</v>
      </c>
      <c r="J10" s="295">
        <v>45528</v>
      </c>
      <c r="K10" s="71" t="s">
        <v>1521</v>
      </c>
      <c r="L10" s="297" t="s">
        <v>1551</v>
      </c>
      <c r="P10" s="289" t="str">
        <f t="shared" si="0"/>
        <v>53/0 to 55/0</v>
      </c>
    </row>
    <row r="11" spans="1:16" s="287" customFormat="1" ht="18" customHeight="1">
      <c r="A11" s="293">
        <v>6</v>
      </c>
      <c r="B11" s="71" t="s">
        <v>577</v>
      </c>
      <c r="C11" s="71" t="s">
        <v>559</v>
      </c>
      <c r="D11" s="71">
        <v>2.3639999999999999</v>
      </c>
      <c r="E11" s="293" t="s">
        <v>390</v>
      </c>
      <c r="F11" s="293" t="s">
        <v>991</v>
      </c>
      <c r="G11" s="295">
        <v>45528</v>
      </c>
      <c r="H11" s="293" t="s">
        <v>1002</v>
      </c>
      <c r="I11" s="293" t="s">
        <v>407</v>
      </c>
      <c r="J11" s="295">
        <v>45559</v>
      </c>
      <c r="K11" s="71" t="s">
        <v>1521</v>
      </c>
      <c r="L11" s="297" t="s">
        <v>1551</v>
      </c>
      <c r="P11" s="289" t="str">
        <f t="shared" si="0"/>
        <v>52/0 to 53/0</v>
      </c>
    </row>
    <row r="12" spans="1:16" s="287" customFormat="1" ht="18" customHeight="1">
      <c r="A12" s="293">
        <v>7</v>
      </c>
      <c r="B12" s="71" t="s">
        <v>368</v>
      </c>
      <c r="C12" s="71" t="s">
        <v>577</v>
      </c>
      <c r="D12" s="71">
        <v>4.4029999999999996</v>
      </c>
      <c r="E12" s="293" t="s">
        <v>409</v>
      </c>
      <c r="F12" s="293" t="s">
        <v>416</v>
      </c>
      <c r="G12" s="295">
        <v>45559</v>
      </c>
      <c r="H12" s="293" t="s">
        <v>462</v>
      </c>
      <c r="I12" s="293" t="s">
        <v>460</v>
      </c>
      <c r="J12" s="295">
        <v>45589</v>
      </c>
      <c r="K12" s="71" t="s">
        <v>1521</v>
      </c>
      <c r="L12" s="297" t="s">
        <v>1551</v>
      </c>
      <c r="P12" s="289" t="str">
        <f t="shared" si="0"/>
        <v>51/0 to 52/0</v>
      </c>
    </row>
    <row r="13" spans="1:16" s="287" customFormat="1" ht="18" customHeight="1">
      <c r="A13" s="293">
        <v>8</v>
      </c>
      <c r="B13" s="71" t="s">
        <v>374</v>
      </c>
      <c r="C13" s="71" t="s">
        <v>368</v>
      </c>
      <c r="D13" s="71">
        <v>1.9710000000000001</v>
      </c>
      <c r="E13" s="71" t="s">
        <v>443</v>
      </c>
      <c r="F13" s="293" t="s">
        <v>1501</v>
      </c>
      <c r="G13" s="295">
        <v>45589</v>
      </c>
      <c r="H13" s="293" t="s">
        <v>466</v>
      </c>
      <c r="I13" s="293" t="s">
        <v>469</v>
      </c>
      <c r="J13" s="295">
        <v>45589</v>
      </c>
      <c r="K13" s="71" t="s">
        <v>1521</v>
      </c>
      <c r="L13" s="297" t="s">
        <v>1551</v>
      </c>
      <c r="P13" s="289" t="str">
        <f t="shared" si="0"/>
        <v>50/0 to 51/0</v>
      </c>
    </row>
    <row r="14" spans="1:16" s="287" customFormat="1" ht="18" customHeight="1">
      <c r="A14" s="293">
        <v>9</v>
      </c>
      <c r="B14" s="71" t="s">
        <v>966</v>
      </c>
      <c r="C14" s="71" t="s">
        <v>413</v>
      </c>
      <c r="D14" s="1134">
        <v>0.49623</v>
      </c>
      <c r="E14" s="71" t="s">
        <v>490</v>
      </c>
      <c r="F14" s="293" t="s">
        <v>1037</v>
      </c>
      <c r="G14" s="295">
        <v>45620</v>
      </c>
      <c r="H14" s="293" t="s">
        <v>491</v>
      </c>
      <c r="I14" s="293" t="s">
        <v>494</v>
      </c>
      <c r="J14" s="295">
        <v>45620</v>
      </c>
      <c r="K14" s="71" t="s">
        <v>1556</v>
      </c>
      <c r="L14" s="297" t="s">
        <v>1551</v>
      </c>
      <c r="P14" s="289" t="str">
        <f t="shared" si="0"/>
        <v>72/7 to 73/0</v>
      </c>
    </row>
    <row r="15" spans="1:16">
      <c r="A15" s="293">
        <v>10</v>
      </c>
      <c r="B15" s="293" t="s">
        <v>379</v>
      </c>
      <c r="C15" s="293" t="s">
        <v>864</v>
      </c>
      <c r="D15" s="293">
        <v>2.7970000000000002</v>
      </c>
      <c r="E15" s="71" t="s">
        <v>1040</v>
      </c>
      <c r="F15" s="293" t="s">
        <v>1051</v>
      </c>
      <c r="G15" s="295">
        <v>45620</v>
      </c>
      <c r="H15" s="293" t="s">
        <v>1557</v>
      </c>
      <c r="I15" s="293" t="s">
        <v>1062</v>
      </c>
      <c r="J15" s="295">
        <v>45650</v>
      </c>
      <c r="K15" s="293" t="s">
        <v>1558</v>
      </c>
      <c r="L15" s="297" t="s">
        <v>1551</v>
      </c>
      <c r="P15" s="289" t="str">
        <f t="shared" si="0"/>
        <v>58/0 to 58/7</v>
      </c>
    </row>
    <row r="16" spans="1:16">
      <c r="A16" s="293">
        <v>11</v>
      </c>
      <c r="B16" s="71" t="s">
        <v>1559</v>
      </c>
      <c r="C16" s="71" t="s">
        <v>966</v>
      </c>
      <c r="D16" s="71">
        <v>2.589</v>
      </c>
      <c r="E16" s="71" t="s">
        <v>1043</v>
      </c>
      <c r="F16" s="293" t="s">
        <v>1051</v>
      </c>
      <c r="G16" s="295">
        <v>45620</v>
      </c>
      <c r="H16" s="293" t="s">
        <v>1065</v>
      </c>
      <c r="I16" s="293" t="s">
        <v>505</v>
      </c>
      <c r="J16" s="295">
        <v>45650</v>
      </c>
      <c r="K16" s="71" t="s">
        <v>1556</v>
      </c>
      <c r="L16" s="297" t="s">
        <v>1551</v>
      </c>
      <c r="P16" s="289" t="str">
        <f t="shared" si="0"/>
        <v>72/0  to 72/7</v>
      </c>
    </row>
    <row r="17" spans="1:16">
      <c r="A17" s="293">
        <v>12</v>
      </c>
      <c r="B17" s="293" t="s">
        <v>218</v>
      </c>
      <c r="C17" s="293" t="s">
        <v>1009</v>
      </c>
      <c r="D17" s="1135">
        <v>0.42647000000000002</v>
      </c>
      <c r="E17" s="71" t="s">
        <v>518</v>
      </c>
      <c r="F17" s="293" t="s">
        <v>519</v>
      </c>
      <c r="G17" s="295">
        <v>45650</v>
      </c>
      <c r="H17" s="293" t="s">
        <v>519</v>
      </c>
      <c r="I17" s="293" t="s">
        <v>1097</v>
      </c>
      <c r="J17" s="295">
        <v>45650</v>
      </c>
      <c r="K17" s="293" t="s">
        <v>1560</v>
      </c>
      <c r="L17" s="297" t="s">
        <v>1551</v>
      </c>
      <c r="P17" s="289" t="str">
        <f t="shared" si="0"/>
        <v>67/1 to 68/0</v>
      </c>
    </row>
    <row r="18" spans="1:16">
      <c r="A18" s="293">
        <v>13</v>
      </c>
      <c r="B18" s="293" t="s">
        <v>571</v>
      </c>
      <c r="C18" s="293" t="s">
        <v>461</v>
      </c>
      <c r="D18" s="293">
        <v>2.855</v>
      </c>
      <c r="E18" s="71" t="s">
        <v>1073</v>
      </c>
      <c r="F18" s="293" t="s">
        <v>509</v>
      </c>
      <c r="G18" s="295">
        <v>45650</v>
      </c>
      <c r="H18" s="293" t="s">
        <v>1561</v>
      </c>
      <c r="I18" s="293" t="s">
        <v>1341</v>
      </c>
      <c r="J18" s="295">
        <v>45682</v>
      </c>
      <c r="K18" s="293" t="s">
        <v>1560</v>
      </c>
      <c r="L18" s="297" t="s">
        <v>1551</v>
      </c>
      <c r="P18" s="289" t="str">
        <f t="shared" si="0"/>
        <v>68/0  to 69/0</v>
      </c>
    </row>
    <row r="19" spans="1:16">
      <c r="A19" s="293">
        <v>14</v>
      </c>
      <c r="B19" s="293" t="s">
        <v>864</v>
      </c>
      <c r="C19" s="293" t="s">
        <v>456</v>
      </c>
      <c r="D19" s="293">
        <v>3.8849999999999998</v>
      </c>
      <c r="E19" s="71" t="s">
        <v>530</v>
      </c>
      <c r="F19" s="293" t="s">
        <v>540</v>
      </c>
      <c r="G19" s="295">
        <v>45682</v>
      </c>
      <c r="H19" s="293" t="s">
        <v>549</v>
      </c>
      <c r="I19" s="293" t="s">
        <v>553</v>
      </c>
      <c r="J19" s="295">
        <v>45682</v>
      </c>
      <c r="K19" s="293" t="s">
        <v>1556</v>
      </c>
      <c r="L19" s="297" t="s">
        <v>1551</v>
      </c>
      <c r="P19" s="289" t="str">
        <f t="shared" si="0"/>
        <v>58/7 to 59/0</v>
      </c>
    </row>
    <row r="20" spans="1:16">
      <c r="A20" s="293">
        <v>15</v>
      </c>
      <c r="B20" s="293" t="s">
        <v>537</v>
      </c>
      <c r="C20" s="293" t="s">
        <v>516</v>
      </c>
      <c r="D20" s="293">
        <v>2.0920000000000001</v>
      </c>
      <c r="E20" s="71" t="s">
        <v>1079</v>
      </c>
      <c r="F20" s="293" t="s">
        <v>505</v>
      </c>
      <c r="G20" s="295">
        <v>45650</v>
      </c>
      <c r="H20" s="293" t="s">
        <v>592</v>
      </c>
      <c r="I20" s="293" t="s">
        <v>579</v>
      </c>
      <c r="J20" s="298">
        <v>45682</v>
      </c>
      <c r="K20" s="293" t="s">
        <v>1556</v>
      </c>
      <c r="L20" s="297" t="s">
        <v>1551</v>
      </c>
      <c r="O20" s="289">
        <f>121-76</f>
        <v>45</v>
      </c>
      <c r="P20" s="289" t="str">
        <f t="shared" si="0"/>
        <v>71/0 to 72/0</v>
      </c>
    </row>
    <row r="21" spans="1:16">
      <c r="A21" s="293">
        <v>16</v>
      </c>
      <c r="B21" s="293" t="s">
        <v>458</v>
      </c>
      <c r="C21" s="293" t="s">
        <v>218</v>
      </c>
      <c r="D21" s="1135">
        <v>0.43754999999999999</v>
      </c>
      <c r="E21" s="71" t="s">
        <v>515</v>
      </c>
      <c r="F21" s="293" t="s">
        <v>518</v>
      </c>
      <c r="G21" s="295">
        <v>45650</v>
      </c>
      <c r="H21" s="293" t="s">
        <v>581</v>
      </c>
      <c r="I21" s="293" t="s">
        <v>583</v>
      </c>
      <c r="J21" s="298">
        <v>45682</v>
      </c>
      <c r="K21" s="293" t="s">
        <v>1560</v>
      </c>
      <c r="L21" s="297" t="s">
        <v>1551</v>
      </c>
      <c r="P21" s="289" t="str">
        <f t="shared" si="0"/>
        <v>67/0 to 67/1</v>
      </c>
    </row>
    <row r="22" spans="1:16">
      <c r="A22" s="293">
        <v>17</v>
      </c>
      <c r="B22" s="293" t="s">
        <v>461</v>
      </c>
      <c r="C22" s="293" t="s">
        <v>1080</v>
      </c>
      <c r="D22" s="293">
        <v>3.8809999999999998</v>
      </c>
      <c r="E22" s="71" t="s">
        <v>535</v>
      </c>
      <c r="F22" s="293" t="s">
        <v>1341</v>
      </c>
      <c r="G22" s="295">
        <v>45682</v>
      </c>
      <c r="H22" s="293" t="s">
        <v>598</v>
      </c>
      <c r="I22" s="293" t="s">
        <v>601</v>
      </c>
      <c r="J22" s="298">
        <v>45682</v>
      </c>
      <c r="K22" s="293" t="s">
        <v>1560</v>
      </c>
      <c r="L22" s="297" t="s">
        <v>1551</v>
      </c>
      <c r="P22" s="289" t="str">
        <f t="shared" si="0"/>
        <v>69/0 to 70/0</v>
      </c>
    </row>
    <row r="23" spans="1:16">
      <c r="A23" s="293">
        <v>18</v>
      </c>
      <c r="B23" s="293" t="s">
        <v>1057</v>
      </c>
      <c r="C23" s="293" t="s">
        <v>968</v>
      </c>
      <c r="D23" s="293">
        <v>4.9809999999999999</v>
      </c>
      <c r="E23" s="71" t="s">
        <v>2248</v>
      </c>
      <c r="F23" s="293" t="s">
        <v>2261</v>
      </c>
      <c r="G23" s="295">
        <v>45713</v>
      </c>
      <c r="H23" s="293" t="s">
        <v>2278</v>
      </c>
      <c r="I23" s="293" t="s">
        <v>2284</v>
      </c>
      <c r="J23" s="298">
        <v>45741</v>
      </c>
      <c r="K23" s="293" t="s">
        <v>1560</v>
      </c>
      <c r="L23" s="297" t="s">
        <v>1551</v>
      </c>
      <c r="M23" s="289" t="s">
        <v>2277</v>
      </c>
      <c r="P23" s="289" t="str">
        <f t="shared" si="0"/>
        <v>41/0 to 42/0</v>
      </c>
    </row>
    <row r="24" spans="1:16">
      <c r="A24" s="293">
        <v>19</v>
      </c>
      <c r="B24" s="293" t="s">
        <v>456</v>
      </c>
      <c r="C24" s="293" t="s">
        <v>286</v>
      </c>
      <c r="D24" s="293">
        <v>2.581</v>
      </c>
      <c r="E24" s="71" t="s">
        <v>581</v>
      </c>
      <c r="F24" s="293" t="s">
        <v>594</v>
      </c>
      <c r="G24" s="295">
        <v>45682</v>
      </c>
      <c r="H24" s="293" t="s">
        <v>2913</v>
      </c>
      <c r="I24" s="293" t="s">
        <v>2914</v>
      </c>
      <c r="J24" s="298">
        <v>45802</v>
      </c>
      <c r="K24" s="293" t="s">
        <v>1556</v>
      </c>
      <c r="L24" s="297" t="s">
        <v>1551</v>
      </c>
      <c r="M24" s="289" t="s">
        <v>2905</v>
      </c>
      <c r="P24" s="289" t="str">
        <f t="shared" si="0"/>
        <v>59/0 to 60/0</v>
      </c>
    </row>
    <row r="25" spans="1:16">
      <c r="A25" s="293">
        <v>20</v>
      </c>
      <c r="B25" s="293" t="s">
        <v>968</v>
      </c>
      <c r="C25" s="293" t="s">
        <v>994</v>
      </c>
      <c r="D25" s="293">
        <v>0.48899999999999999</v>
      </c>
      <c r="E25" s="71" t="s">
        <v>2914</v>
      </c>
      <c r="F25" s="293" t="s">
        <v>2964</v>
      </c>
      <c r="G25" s="295">
        <v>45802</v>
      </c>
      <c r="H25" s="293" t="s">
        <v>2939</v>
      </c>
      <c r="I25" s="293" t="s">
        <v>2964</v>
      </c>
      <c r="J25" s="298">
        <v>45802</v>
      </c>
      <c r="K25" s="293" t="s">
        <v>2898</v>
      </c>
      <c r="L25" s="297" t="s">
        <v>1551</v>
      </c>
      <c r="P25" s="289" t="str">
        <f t="shared" si="0"/>
        <v>42/0 to 43/0</v>
      </c>
    </row>
    <row r="26" spans="1:16">
      <c r="A26" s="293">
        <v>21</v>
      </c>
      <c r="B26" s="293" t="s">
        <v>329</v>
      </c>
      <c r="C26" s="293" t="s">
        <v>374</v>
      </c>
      <c r="D26" s="293">
        <v>0.24099999999999999</v>
      </c>
      <c r="E26" s="71" t="s">
        <v>2975</v>
      </c>
      <c r="F26" s="293" t="s">
        <v>2977</v>
      </c>
      <c r="G26" s="295">
        <v>45802</v>
      </c>
      <c r="H26" s="293" t="s">
        <v>2975</v>
      </c>
      <c r="I26" s="293" t="s">
        <v>2977</v>
      </c>
      <c r="J26" s="298">
        <v>45802</v>
      </c>
      <c r="K26" s="293" t="s">
        <v>2898</v>
      </c>
      <c r="L26" s="297" t="s">
        <v>1551</v>
      </c>
      <c r="M26" s="289" t="s">
        <v>2974</v>
      </c>
      <c r="P26" s="289" t="str">
        <f t="shared" si="0"/>
        <v>49/0 to 50/0</v>
      </c>
    </row>
    <row r="27" spans="1:16">
      <c r="A27" s="293">
        <v>22</v>
      </c>
      <c r="B27" s="293" t="s">
        <v>308</v>
      </c>
      <c r="C27" s="293" t="s">
        <v>329</v>
      </c>
      <c r="D27" s="1175">
        <v>1.1619999999999999</v>
      </c>
      <c r="E27" s="71" t="s">
        <v>2972</v>
      </c>
      <c r="F27" s="293" t="s">
        <v>2977</v>
      </c>
      <c r="G27" s="295">
        <v>45802</v>
      </c>
      <c r="H27" s="293" t="s">
        <v>2981</v>
      </c>
      <c r="I27" s="293" t="s">
        <v>2984</v>
      </c>
      <c r="J27" s="298">
        <v>45802</v>
      </c>
      <c r="K27" s="293" t="s">
        <v>2898</v>
      </c>
      <c r="L27" s="297" t="s">
        <v>1551</v>
      </c>
      <c r="P27" s="289" t="str">
        <f t="shared" si="0"/>
        <v>48/0 to 49/0</v>
      </c>
    </row>
    <row r="28" spans="1:16">
      <c r="A28" s="293">
        <v>23</v>
      </c>
      <c r="B28" s="293" t="s">
        <v>876</v>
      </c>
      <c r="C28" s="293" t="s">
        <v>308</v>
      </c>
      <c r="D28" s="1175">
        <v>1.274</v>
      </c>
      <c r="E28" s="71" t="s">
        <v>2981</v>
      </c>
      <c r="F28" s="293" t="s">
        <v>2984</v>
      </c>
      <c r="G28" s="295">
        <v>45802</v>
      </c>
      <c r="H28" s="293" t="s">
        <v>2998</v>
      </c>
      <c r="I28" s="293" t="s">
        <v>3003</v>
      </c>
      <c r="J28" s="298">
        <v>45802</v>
      </c>
      <c r="K28" s="293" t="s">
        <v>2898</v>
      </c>
      <c r="L28" s="297" t="s">
        <v>1551</v>
      </c>
      <c r="P28" s="289" t="str">
        <f t="shared" si="0"/>
        <v>47/0 to 48/0</v>
      </c>
    </row>
    <row r="29" spans="1:16">
      <c r="A29" s="293">
        <v>24</v>
      </c>
      <c r="B29" s="293" t="s">
        <v>921</v>
      </c>
      <c r="C29" s="293" t="s">
        <v>1072</v>
      </c>
      <c r="D29" s="1175">
        <v>2.71</v>
      </c>
      <c r="E29" s="293" t="s">
        <v>2993</v>
      </c>
      <c r="F29" s="293" t="s">
        <v>3005</v>
      </c>
      <c r="G29" s="295">
        <v>45802</v>
      </c>
      <c r="H29" s="293" t="s">
        <v>3039</v>
      </c>
      <c r="I29" s="293" t="s">
        <v>3051</v>
      </c>
      <c r="J29" s="295">
        <v>45833</v>
      </c>
      <c r="K29" s="293" t="s">
        <v>2898</v>
      </c>
      <c r="L29" s="297" t="s">
        <v>1551</v>
      </c>
      <c r="P29" s="289" t="str">
        <f t="shared" si="0"/>
        <v>37/2 to 38/0</v>
      </c>
    </row>
    <row r="30" spans="1:16">
      <c r="A30" s="293">
        <v>25</v>
      </c>
      <c r="B30" s="293" t="s">
        <v>994</v>
      </c>
      <c r="C30" s="293" t="s">
        <v>954</v>
      </c>
      <c r="D30" s="1175">
        <v>2.8559999999999999</v>
      </c>
      <c r="E30" s="293" t="s">
        <v>2921</v>
      </c>
      <c r="F30" s="293" t="s">
        <v>2961</v>
      </c>
      <c r="G30" s="295">
        <v>45802</v>
      </c>
      <c r="H30" s="293" t="s">
        <v>3075</v>
      </c>
      <c r="I30" s="293" t="s">
        <v>3091</v>
      </c>
      <c r="J30" s="295">
        <v>45833</v>
      </c>
      <c r="K30" s="293" t="s">
        <v>2898</v>
      </c>
      <c r="L30" s="297" t="s">
        <v>1551</v>
      </c>
      <c r="M30" s="289" t="s">
        <v>2904</v>
      </c>
      <c r="P30" s="289" t="str">
        <f t="shared" si="0"/>
        <v>43/0 to 44/0</v>
      </c>
    </row>
    <row r="31" spans="1:16">
      <c r="A31" s="293">
        <v>26</v>
      </c>
      <c r="B31" s="293" t="s">
        <v>163</v>
      </c>
      <c r="C31" s="293" t="s">
        <v>275</v>
      </c>
      <c r="D31" s="1175">
        <v>1.028</v>
      </c>
      <c r="E31" s="293" t="s">
        <v>3097</v>
      </c>
      <c r="F31" s="293" t="s">
        <v>3111</v>
      </c>
      <c r="G31" s="295">
        <v>45833</v>
      </c>
      <c r="H31" s="293" t="s">
        <v>3138</v>
      </c>
      <c r="I31" s="293" t="s">
        <v>3145</v>
      </c>
      <c r="J31" s="1193" t="s">
        <v>3133</v>
      </c>
      <c r="K31" s="293" t="s">
        <v>1521</v>
      </c>
      <c r="L31" s="297" t="s">
        <v>1551</v>
      </c>
      <c r="M31" s="289" t="s">
        <v>3174</v>
      </c>
      <c r="O31" s="289" t="s">
        <v>3178</v>
      </c>
      <c r="P31" s="289" t="str">
        <f t="shared" si="0"/>
        <v>61/0 to 62/0</v>
      </c>
    </row>
    <row r="32" spans="1:16">
      <c r="A32" s="293">
        <v>27</v>
      </c>
      <c r="B32" s="293" t="s">
        <v>275</v>
      </c>
      <c r="C32" s="293" t="s">
        <v>230</v>
      </c>
      <c r="D32" s="1175">
        <v>0.221</v>
      </c>
      <c r="E32" s="293" t="s">
        <v>3138</v>
      </c>
      <c r="F32" s="293" t="s">
        <v>3145</v>
      </c>
      <c r="G32" s="295" t="s">
        <v>3133</v>
      </c>
      <c r="H32" s="293" t="s">
        <v>3138</v>
      </c>
      <c r="I32" s="293" t="s">
        <v>3145</v>
      </c>
      <c r="J32" s="1193" t="s">
        <v>3133</v>
      </c>
      <c r="K32" s="293" t="s">
        <v>1521</v>
      </c>
      <c r="L32" s="297" t="s">
        <v>1551</v>
      </c>
      <c r="M32" s="289" t="s">
        <v>3179</v>
      </c>
      <c r="P32" s="289" t="str">
        <f t="shared" si="0"/>
        <v>62/0 to 63/0</v>
      </c>
    </row>
    <row r="33" spans="1:16">
      <c r="A33" s="293">
        <v>28</v>
      </c>
      <c r="B33" s="293" t="s">
        <v>1072</v>
      </c>
      <c r="C33" s="293" t="s">
        <v>1032</v>
      </c>
      <c r="D33" s="1175">
        <v>3.2149999999999999</v>
      </c>
      <c r="E33" s="293" t="s">
        <v>3021</v>
      </c>
      <c r="F33" s="293" t="s">
        <v>3037</v>
      </c>
      <c r="G33" s="295">
        <v>45833</v>
      </c>
      <c r="H33" s="293" t="s">
        <v>3138</v>
      </c>
      <c r="I33" s="293" t="s">
        <v>3162</v>
      </c>
      <c r="J33" s="1193" t="s">
        <v>3133</v>
      </c>
      <c r="K33" s="293" t="s">
        <v>2898</v>
      </c>
      <c r="L33" s="297" t="s">
        <v>1551</v>
      </c>
      <c r="M33" s="289" t="s">
        <v>3201</v>
      </c>
      <c r="P33" s="289" t="str">
        <f t="shared" si="0"/>
        <v>38/0 to 38/9</v>
      </c>
    </row>
    <row r="34" spans="1:16">
      <c r="A34" s="293">
        <v>29</v>
      </c>
      <c r="B34" s="293" t="s">
        <v>914</v>
      </c>
      <c r="C34" s="293" t="s">
        <v>1057</v>
      </c>
      <c r="D34" s="293">
        <v>1.073</v>
      </c>
      <c r="E34" s="293" t="s">
        <v>3115</v>
      </c>
      <c r="F34" s="293" t="s">
        <v>3128</v>
      </c>
      <c r="G34" s="295" t="s">
        <v>3133</v>
      </c>
      <c r="H34" s="293" t="s">
        <v>3205</v>
      </c>
      <c r="I34" s="293" t="s">
        <v>3222</v>
      </c>
      <c r="J34" s="1193" t="s">
        <v>3133</v>
      </c>
      <c r="K34" s="293" t="s">
        <v>3213</v>
      </c>
      <c r="L34" s="297" t="s">
        <v>1551</v>
      </c>
      <c r="P34" s="289" t="str">
        <f t="shared" si="0"/>
        <v>40/10 to 41/0</v>
      </c>
    </row>
    <row r="35" spans="1:16">
      <c r="A35" s="293">
        <v>30</v>
      </c>
      <c r="B35" s="293" t="s">
        <v>230</v>
      </c>
      <c r="C35" s="293" t="s">
        <v>121</v>
      </c>
      <c r="D35" s="1175">
        <v>2.879</v>
      </c>
      <c r="E35" s="293" t="s">
        <v>3205</v>
      </c>
      <c r="F35" s="293" t="s">
        <v>3222</v>
      </c>
      <c r="G35" s="295" t="s">
        <v>3133</v>
      </c>
      <c r="H35" s="293" t="s">
        <v>3235</v>
      </c>
      <c r="I35" s="293" t="s">
        <v>3271</v>
      </c>
      <c r="J35" s="293" t="s">
        <v>3270</v>
      </c>
      <c r="K35" s="293" t="s">
        <v>1521</v>
      </c>
      <c r="L35" s="297" t="s">
        <v>1551</v>
      </c>
      <c r="M35" s="1061"/>
      <c r="P35" s="289" t="str">
        <f t="shared" si="0"/>
        <v>63/0 to 64/0</v>
      </c>
    </row>
    <row r="36" spans="1:16">
      <c r="A36" s="293">
        <v>31</v>
      </c>
      <c r="B36" s="293" t="s">
        <v>1026</v>
      </c>
      <c r="C36" s="293" t="s">
        <v>1086</v>
      </c>
      <c r="D36" s="1175">
        <v>2.7440000000000002</v>
      </c>
      <c r="E36" s="293" t="s">
        <v>3228</v>
      </c>
      <c r="F36" s="293" t="s">
        <v>3284</v>
      </c>
      <c r="G36" s="295" t="s">
        <v>3270</v>
      </c>
      <c r="H36" s="293" t="s">
        <v>3292</v>
      </c>
      <c r="I36" s="293" t="s">
        <v>3305</v>
      </c>
      <c r="J36" s="293" t="s">
        <v>3270</v>
      </c>
      <c r="K36" s="293" t="s">
        <v>3225</v>
      </c>
      <c r="L36" s="297" t="s">
        <v>1551</v>
      </c>
      <c r="M36" s="1061" t="s">
        <v>3395</v>
      </c>
      <c r="N36" s="289" t="s">
        <v>3402</v>
      </c>
      <c r="P36" s="289" t="str">
        <f t="shared" si="0"/>
        <v>39/0 to 40/0</v>
      </c>
    </row>
    <row r="37" spans="1:16">
      <c r="A37" s="293">
        <v>32</v>
      </c>
      <c r="B37" s="293" t="s">
        <v>915</v>
      </c>
      <c r="C37" s="293" t="s">
        <v>914</v>
      </c>
      <c r="D37" s="1175">
        <v>1.897</v>
      </c>
      <c r="E37" s="293" t="s">
        <v>3153</v>
      </c>
      <c r="F37" s="293" t="s">
        <v>3186</v>
      </c>
      <c r="G37" s="295" t="s">
        <v>3133</v>
      </c>
      <c r="H37" s="293" t="s">
        <v>3296</v>
      </c>
      <c r="I37" s="293" t="s">
        <v>3368</v>
      </c>
      <c r="J37" s="293" t="s">
        <v>3270</v>
      </c>
      <c r="K37" s="293" t="s">
        <v>3213</v>
      </c>
      <c r="L37" s="297" t="s">
        <v>1551</v>
      </c>
      <c r="M37" s="1061">
        <f>48</f>
        <v>48</v>
      </c>
      <c r="P37" s="289" t="str">
        <f t="shared" si="0"/>
        <v>40/5 to 40/10</v>
      </c>
    </row>
    <row r="38" spans="1:16" ht="31.2">
      <c r="A38" s="1118">
        <v>33</v>
      </c>
      <c r="B38" s="1118" t="s">
        <v>1032</v>
      </c>
      <c r="C38" s="1118" t="s">
        <v>1026</v>
      </c>
      <c r="D38" s="1118">
        <v>0.54400000000000004</v>
      </c>
      <c r="E38" s="1118" t="s">
        <v>3123</v>
      </c>
      <c r="F38" s="1118" t="s">
        <v>3153</v>
      </c>
      <c r="G38" s="1119" t="s">
        <v>3133</v>
      </c>
      <c r="H38" s="1118" t="s">
        <v>3380</v>
      </c>
      <c r="I38" s="1118" t="s">
        <v>3388</v>
      </c>
      <c r="J38" s="1118" t="s">
        <v>3270</v>
      </c>
      <c r="K38" s="1041" t="s">
        <v>3389</v>
      </c>
      <c r="L38" s="1126" t="s">
        <v>1551</v>
      </c>
      <c r="M38" s="1061">
        <v>50</v>
      </c>
      <c r="P38" s="289" t="str">
        <f t="shared" si="0"/>
        <v>38/9 to 39/0</v>
      </c>
    </row>
    <row r="39" spans="1:16">
      <c r="A39" s="293">
        <v>34</v>
      </c>
      <c r="B39" s="293" t="s">
        <v>1086</v>
      </c>
      <c r="C39" s="293" t="s">
        <v>942</v>
      </c>
      <c r="D39" s="1135">
        <v>0.65200000000000002</v>
      </c>
      <c r="E39" s="293" t="s">
        <v>3222</v>
      </c>
      <c r="F39" s="293" t="s">
        <v>3269</v>
      </c>
      <c r="G39" s="295" t="s">
        <v>3270</v>
      </c>
      <c r="H39" s="1118" t="s">
        <v>3388</v>
      </c>
      <c r="I39" s="293" t="s">
        <v>3401</v>
      </c>
      <c r="J39" s="1118" t="s">
        <v>3270</v>
      </c>
      <c r="K39" s="293" t="s">
        <v>3181</v>
      </c>
      <c r="L39" s="297" t="s">
        <v>1551</v>
      </c>
      <c r="P39" s="289" t="str">
        <f t="shared" si="0"/>
        <v>40/0 to 40/2</v>
      </c>
    </row>
    <row r="40" spans="1:16">
      <c r="A40" s="293">
        <v>35</v>
      </c>
      <c r="B40" s="293" t="s">
        <v>942</v>
      </c>
      <c r="C40" s="293" t="s">
        <v>915</v>
      </c>
      <c r="D40" s="1135">
        <v>1.2190000000000001</v>
      </c>
      <c r="E40" s="293" t="s">
        <v>3288</v>
      </c>
      <c r="F40" s="293" t="s">
        <v>3363</v>
      </c>
      <c r="G40" s="295" t="s">
        <v>3270</v>
      </c>
      <c r="H40" s="1118" t="s">
        <v>3388</v>
      </c>
      <c r="I40" s="293" t="s">
        <v>3401</v>
      </c>
      <c r="J40" s="1118" t="s">
        <v>3270</v>
      </c>
      <c r="K40" s="293" t="s">
        <v>3181</v>
      </c>
      <c r="L40" s="297" t="s">
        <v>1551</v>
      </c>
      <c r="P40" s="289" t="str">
        <f t="shared" si="0"/>
        <v>40/2 to 40/5</v>
      </c>
    </row>
    <row r="41" spans="1:16">
      <c r="A41" s="293">
        <v>36</v>
      </c>
      <c r="B41" s="293" t="s">
        <v>444</v>
      </c>
      <c r="C41" s="293" t="s">
        <v>458</v>
      </c>
      <c r="D41" s="1175">
        <v>2.028</v>
      </c>
      <c r="E41" s="293" t="s">
        <v>3421</v>
      </c>
      <c r="F41" s="293" t="s">
        <v>3437</v>
      </c>
      <c r="G41" s="295">
        <v>45925</v>
      </c>
      <c r="H41" s="293" t="s">
        <v>3446</v>
      </c>
      <c r="I41" s="293" t="s">
        <v>3452</v>
      </c>
      <c r="J41" s="1127" t="s">
        <v>3456</v>
      </c>
      <c r="K41" s="293" t="s">
        <v>3353</v>
      </c>
      <c r="L41" s="297" t="s">
        <v>1551</v>
      </c>
      <c r="N41" s="289">
        <v>50</v>
      </c>
      <c r="P41" s="289" t="str">
        <f t="shared" si="0"/>
        <v>66/0 to 67/0</v>
      </c>
    </row>
    <row r="42" spans="1:16">
      <c r="A42" s="293">
        <v>37</v>
      </c>
      <c r="B42" s="1135" t="s">
        <v>1015</v>
      </c>
      <c r="C42" s="1135" t="s">
        <v>1281</v>
      </c>
      <c r="D42" s="1173">
        <v>3.6040000000000001</v>
      </c>
      <c r="E42" s="293" t="s">
        <v>3427</v>
      </c>
      <c r="F42" s="293" t="s">
        <v>3450</v>
      </c>
      <c r="G42" s="295">
        <v>45925</v>
      </c>
      <c r="H42" s="293" t="s">
        <v>3455</v>
      </c>
      <c r="I42" s="293" t="s">
        <v>3465</v>
      </c>
      <c r="J42" s="1127" t="s">
        <v>3456</v>
      </c>
      <c r="K42" s="293" t="s">
        <v>3225</v>
      </c>
      <c r="L42" s="297" t="s">
        <v>1551</v>
      </c>
      <c r="M42" s="1061"/>
      <c r="P42" s="289" t="str">
        <f t="shared" si="0"/>
        <v>35/0 to 36/0</v>
      </c>
    </row>
    <row r="43" spans="1:16">
      <c r="A43" s="293">
        <v>38</v>
      </c>
      <c r="B43" s="1135" t="s">
        <v>1155</v>
      </c>
      <c r="C43" s="1135" t="s">
        <v>876</v>
      </c>
      <c r="D43" s="1175">
        <v>1.728</v>
      </c>
      <c r="E43" s="293" t="s">
        <v>3081</v>
      </c>
      <c r="F43" s="293" t="s">
        <v>3097</v>
      </c>
      <c r="G43" s="295">
        <v>45833</v>
      </c>
      <c r="H43" s="293" t="s">
        <v>3489</v>
      </c>
      <c r="I43" s="293" t="s">
        <v>3501</v>
      </c>
      <c r="J43" s="295">
        <v>45955</v>
      </c>
      <c r="K43" s="293" t="s">
        <v>2898</v>
      </c>
      <c r="L43" s="297" t="s">
        <v>1551</v>
      </c>
      <c r="M43" s="1061"/>
      <c r="P43" s="289" t="str">
        <f t="shared" si="0"/>
        <v>46/0 to 47/0</v>
      </c>
    </row>
    <row r="44" spans="1:16">
      <c r="A44" s="293">
        <v>39</v>
      </c>
      <c r="B44" s="1181" t="s">
        <v>2093</v>
      </c>
      <c r="C44" s="1181" t="s">
        <v>708</v>
      </c>
      <c r="D44" s="1175">
        <v>1.6779999999999999</v>
      </c>
      <c r="E44" s="293" t="s">
        <v>3455</v>
      </c>
      <c r="F44" s="293" t="s">
        <v>3469</v>
      </c>
      <c r="G44" s="295">
        <v>45925</v>
      </c>
      <c r="H44" s="293" t="s">
        <v>3497</v>
      </c>
      <c r="I44" s="1061" t="s">
        <v>3515</v>
      </c>
      <c r="J44" s="295">
        <v>45955</v>
      </c>
      <c r="K44" s="293" t="s">
        <v>3433</v>
      </c>
      <c r="L44" s="297" t="s">
        <v>1551</v>
      </c>
      <c r="N44" s="289" t="s">
        <v>3544</v>
      </c>
      <c r="P44" s="289" t="str">
        <f t="shared" si="0"/>
        <v>31/0 to 32/0</v>
      </c>
    </row>
    <row r="45" spans="1:16">
      <c r="A45" s="293">
        <v>40</v>
      </c>
      <c r="B45" s="1135" t="s">
        <v>954</v>
      </c>
      <c r="C45" s="1135" t="s">
        <v>555</v>
      </c>
      <c r="D45" s="1175">
        <v>2.4590000000000001</v>
      </c>
      <c r="E45" s="293" t="s">
        <v>3043</v>
      </c>
      <c r="F45" s="293" t="s">
        <v>3055</v>
      </c>
      <c r="G45" s="295">
        <v>45833</v>
      </c>
      <c r="H45" s="293" t="s">
        <v>3509</v>
      </c>
      <c r="I45" s="293" t="s">
        <v>3519</v>
      </c>
      <c r="J45" s="295">
        <v>45955</v>
      </c>
      <c r="K45" s="293" t="s">
        <v>2898</v>
      </c>
      <c r="L45" s="297" t="s">
        <v>1551</v>
      </c>
      <c r="P45" s="289" t="str">
        <f t="shared" si="0"/>
        <v>44/0 to 45/0</v>
      </c>
    </row>
    <row r="46" spans="1:16">
      <c r="A46" s="293">
        <v>41</v>
      </c>
      <c r="B46" s="1181" t="s">
        <v>3500</v>
      </c>
      <c r="C46" s="1181" t="s">
        <v>1928</v>
      </c>
      <c r="D46" s="1135">
        <v>0.122933</v>
      </c>
      <c r="E46" s="293" t="s">
        <v>3498</v>
      </c>
      <c r="F46" s="293" t="s">
        <v>3519</v>
      </c>
      <c r="G46" s="295">
        <v>45955</v>
      </c>
      <c r="H46" s="293" t="s">
        <v>3501</v>
      </c>
      <c r="I46" s="293" t="s">
        <v>3519</v>
      </c>
      <c r="J46" s="295">
        <v>45955</v>
      </c>
      <c r="K46" s="293" t="s">
        <v>3459</v>
      </c>
      <c r="L46" s="297" t="s">
        <v>1551</v>
      </c>
      <c r="P46" s="289" t="str">
        <f t="shared" si="0"/>
        <v>Gantry to 1/0</v>
      </c>
    </row>
    <row r="47" spans="1:16">
      <c r="A47" s="293">
        <v>42</v>
      </c>
      <c r="B47" s="1181" t="s">
        <v>263</v>
      </c>
      <c r="C47" s="1181" t="s">
        <v>444</v>
      </c>
      <c r="D47" s="1175">
        <v>2.9660000000000002</v>
      </c>
      <c r="E47" s="293" t="s">
        <v>3489</v>
      </c>
      <c r="F47" s="293" t="s">
        <v>3493</v>
      </c>
      <c r="G47" s="295">
        <v>45955</v>
      </c>
      <c r="H47" s="293" t="s">
        <v>3510</v>
      </c>
      <c r="I47" s="293" t="s">
        <v>3520</v>
      </c>
      <c r="J47" s="295">
        <v>45955</v>
      </c>
      <c r="K47" s="293" t="s">
        <v>3353</v>
      </c>
      <c r="L47" s="297" t="s">
        <v>1551</v>
      </c>
      <c r="M47" s="289">
        <v>25</v>
      </c>
      <c r="P47" s="289" t="str">
        <f t="shared" si="0"/>
        <v>65/0 to 66/0</v>
      </c>
    </row>
    <row r="48" spans="1:16">
      <c r="A48" s="293">
        <v>43</v>
      </c>
      <c r="B48" s="1181" t="s">
        <v>1928</v>
      </c>
      <c r="C48" s="1181" t="s">
        <v>2363</v>
      </c>
      <c r="D48" s="1135">
        <v>0.1</v>
      </c>
      <c r="E48" s="293" t="s">
        <v>3489</v>
      </c>
      <c r="F48" s="293" t="s">
        <v>3493</v>
      </c>
      <c r="G48" s="295">
        <v>45955</v>
      </c>
      <c r="H48" s="293" t="s">
        <v>3509</v>
      </c>
      <c r="I48" s="293" t="s">
        <v>3524</v>
      </c>
      <c r="J48" s="295">
        <v>45955</v>
      </c>
      <c r="K48" s="293" t="s">
        <v>3459</v>
      </c>
      <c r="L48" s="297" t="s">
        <v>1551</v>
      </c>
      <c r="P48" s="289" t="str">
        <f t="shared" si="0"/>
        <v>1/0 to 1A/0</v>
      </c>
    </row>
    <row r="49" spans="1:16">
      <c r="A49" s="293">
        <v>44</v>
      </c>
      <c r="B49" s="1181" t="s">
        <v>2363</v>
      </c>
      <c r="C49" s="1181" t="s">
        <v>1208</v>
      </c>
      <c r="D49" s="293">
        <v>3.1869999999999998</v>
      </c>
      <c r="E49" s="293" t="s">
        <v>3505</v>
      </c>
      <c r="F49" s="293" t="s">
        <v>3519</v>
      </c>
      <c r="G49" s="295">
        <v>45955</v>
      </c>
      <c r="H49" s="293" t="s">
        <v>3527</v>
      </c>
      <c r="I49" s="293" t="s">
        <v>3531</v>
      </c>
      <c r="J49" s="295">
        <v>45955</v>
      </c>
      <c r="K49" s="293" t="s">
        <v>3459</v>
      </c>
      <c r="L49" s="297" t="s">
        <v>1551</v>
      </c>
      <c r="M49" s="289">
        <v>33</v>
      </c>
      <c r="P49" s="289" t="str">
        <f t="shared" si="0"/>
        <v>1A/0 to 2/0</v>
      </c>
    </row>
    <row r="50" spans="1:16">
      <c r="A50" s="293">
        <v>45</v>
      </c>
      <c r="B50" s="1181" t="s">
        <v>3303</v>
      </c>
      <c r="C50" s="1181" t="s">
        <v>263</v>
      </c>
      <c r="D50" s="1135">
        <v>4.0789999999999997</v>
      </c>
      <c r="E50" s="293" t="s">
        <v>3505</v>
      </c>
      <c r="F50" s="293" t="s">
        <v>3520</v>
      </c>
      <c r="G50" s="295">
        <v>45955</v>
      </c>
      <c r="H50" s="293" t="s">
        <v>3527</v>
      </c>
      <c r="I50" s="293" t="s">
        <v>3534</v>
      </c>
      <c r="J50" s="295">
        <v>45955</v>
      </c>
      <c r="K50" s="293" t="s">
        <v>3353</v>
      </c>
      <c r="L50" s="297" t="s">
        <v>1551</v>
      </c>
      <c r="M50" s="289">
        <v>55</v>
      </c>
      <c r="N50" s="289" t="s">
        <v>3538</v>
      </c>
      <c r="P50" s="289" t="str">
        <f t="shared" si="0"/>
        <v>64/0  to 65/0</v>
      </c>
    </row>
    <row r="51" spans="1:16">
      <c r="A51" s="293">
        <v>46</v>
      </c>
      <c r="B51" s="1135" t="s">
        <v>708</v>
      </c>
      <c r="C51" s="1135" t="s">
        <v>1103</v>
      </c>
      <c r="D51" s="1175">
        <v>3.7469999999999999</v>
      </c>
      <c r="E51" s="293" t="s">
        <v>3489</v>
      </c>
      <c r="F51" s="293" t="s">
        <v>3510</v>
      </c>
      <c r="G51" s="295">
        <v>45955</v>
      </c>
      <c r="H51" s="293" t="s">
        <v>3527</v>
      </c>
      <c r="I51" s="293" t="s">
        <v>3541</v>
      </c>
      <c r="J51" s="295">
        <v>45955</v>
      </c>
      <c r="K51" s="293" t="s">
        <v>3433</v>
      </c>
      <c r="L51" s="297" t="s">
        <v>1551</v>
      </c>
      <c r="M51" s="289">
        <v>75</v>
      </c>
      <c r="N51" s="289" t="s">
        <v>3557</v>
      </c>
      <c r="P51" s="289" t="str">
        <f t="shared" si="0"/>
        <v>32/0 to 33/0</v>
      </c>
    </row>
    <row r="52" spans="1:16">
      <c r="A52" s="293">
        <v>47</v>
      </c>
      <c r="B52" s="1135" t="s">
        <v>1103</v>
      </c>
      <c r="C52" s="1135" t="s">
        <v>1095</v>
      </c>
      <c r="D52" s="293">
        <v>3.3380000000000001</v>
      </c>
      <c r="E52" s="293" t="s">
        <v>3524</v>
      </c>
      <c r="F52" s="293" t="s">
        <v>3535</v>
      </c>
      <c r="G52" s="295">
        <v>45955</v>
      </c>
      <c r="H52" s="293" t="s">
        <v>3527</v>
      </c>
      <c r="I52" s="293" t="s">
        <v>3541</v>
      </c>
      <c r="J52" s="295">
        <v>45955</v>
      </c>
      <c r="K52" s="293" t="s">
        <v>3433</v>
      </c>
      <c r="L52" s="297" t="s">
        <v>1551</v>
      </c>
      <c r="N52" s="289" t="s">
        <v>3561</v>
      </c>
      <c r="P52" s="289" t="str">
        <f t="shared" si="0"/>
        <v>33/0 to 34/0</v>
      </c>
    </row>
    <row r="53" spans="1:16">
      <c r="A53" s="293">
        <v>48</v>
      </c>
      <c r="B53" s="1135" t="s">
        <v>3529</v>
      </c>
      <c r="C53" s="1135" t="s">
        <v>1282</v>
      </c>
      <c r="D53" s="293">
        <v>0.214</v>
      </c>
      <c r="E53" s="293" t="s">
        <v>3543</v>
      </c>
      <c r="F53" s="293" t="s">
        <v>3560</v>
      </c>
      <c r="G53" s="295">
        <v>45986</v>
      </c>
      <c r="H53" s="293" t="s">
        <v>3543</v>
      </c>
      <c r="I53" s="293" t="s">
        <v>3560</v>
      </c>
      <c r="J53" s="295">
        <v>45986</v>
      </c>
      <c r="K53" s="293" t="s">
        <v>3530</v>
      </c>
      <c r="L53" s="297" t="s">
        <v>1551</v>
      </c>
      <c r="O53" s="289">
        <v>65</v>
      </c>
      <c r="P53" s="289" t="str">
        <f t="shared" si="0"/>
        <v>36/0  to 37/0</v>
      </c>
    </row>
    <row r="54" spans="1:16">
      <c r="A54" s="293">
        <v>49</v>
      </c>
      <c r="B54" s="1135" t="s">
        <v>286</v>
      </c>
      <c r="C54" s="1135" t="s">
        <v>163</v>
      </c>
      <c r="D54" s="1135">
        <v>0.20599999999999999</v>
      </c>
      <c r="E54" s="293" t="s">
        <v>3562</v>
      </c>
      <c r="F54" s="293" t="s">
        <v>3564</v>
      </c>
      <c r="G54" s="295">
        <v>45986</v>
      </c>
      <c r="H54" s="293" t="s">
        <v>3562</v>
      </c>
      <c r="I54" s="293" t="s">
        <v>3564</v>
      </c>
      <c r="J54" s="295">
        <v>45986</v>
      </c>
      <c r="K54" s="293" t="s">
        <v>2898</v>
      </c>
      <c r="L54" s="297" t="s">
        <v>1551</v>
      </c>
      <c r="P54" s="289" t="str">
        <f t="shared" si="0"/>
        <v>60/0 to 61/0</v>
      </c>
    </row>
    <row r="55" spans="1:16">
      <c r="A55" s="293">
        <v>50</v>
      </c>
      <c r="B55" s="1135" t="s">
        <v>1095</v>
      </c>
      <c r="C55" s="1135" t="s">
        <v>1035</v>
      </c>
      <c r="D55" s="1135">
        <v>2.056</v>
      </c>
      <c r="E55" s="293" t="s">
        <v>1561</v>
      </c>
      <c r="F55" s="293" t="s">
        <v>3556</v>
      </c>
      <c r="G55" s="295">
        <v>45986</v>
      </c>
      <c r="H55" s="293" t="s">
        <v>3570</v>
      </c>
      <c r="I55" s="293" t="s">
        <v>3577</v>
      </c>
      <c r="J55" s="295">
        <v>45986</v>
      </c>
      <c r="K55" s="293" t="s">
        <v>3433</v>
      </c>
      <c r="L55" s="297" t="s">
        <v>1551</v>
      </c>
      <c r="O55" s="289">
        <v>75</v>
      </c>
      <c r="P55" s="289" t="str">
        <f t="shared" ref="P55:P60" si="1">B55&amp; " to " &amp;C55</f>
        <v>34/0 to 34/5</v>
      </c>
    </row>
    <row r="56" spans="1:16">
      <c r="A56" s="293">
        <v>51</v>
      </c>
      <c r="B56" s="1135" t="s">
        <v>1035</v>
      </c>
      <c r="C56" s="1135" t="s">
        <v>1015</v>
      </c>
      <c r="D56" s="1135">
        <v>0.70499999999999996</v>
      </c>
      <c r="E56" s="293" t="s">
        <v>3562</v>
      </c>
      <c r="F56" s="293" t="s">
        <v>3569</v>
      </c>
      <c r="G56" s="295">
        <v>45986</v>
      </c>
      <c r="H56" s="293" t="s">
        <v>3570</v>
      </c>
      <c r="I56" s="293" t="s">
        <v>3579</v>
      </c>
      <c r="J56" s="295">
        <v>45986</v>
      </c>
      <c r="K56" s="293" t="s">
        <v>3433</v>
      </c>
      <c r="L56" s="297" t="s">
        <v>1551</v>
      </c>
      <c r="N56" s="289" t="s">
        <v>3585</v>
      </c>
      <c r="P56" s="289" t="str">
        <f t="shared" si="1"/>
        <v>34/5 to 35/0</v>
      </c>
    </row>
    <row r="57" spans="1:16">
      <c r="A57" s="293">
        <v>52</v>
      </c>
      <c r="B57" s="1135" t="s">
        <v>555</v>
      </c>
      <c r="C57" s="1135" t="s">
        <v>1155</v>
      </c>
      <c r="D57" s="1199">
        <v>0.23300000000000001</v>
      </c>
      <c r="E57" s="293" t="s">
        <v>3570</v>
      </c>
      <c r="F57" s="293" t="s">
        <v>3594</v>
      </c>
      <c r="G57" s="295">
        <v>45986</v>
      </c>
      <c r="H57" s="293" t="s">
        <v>3570</v>
      </c>
      <c r="I57" s="293" t="s">
        <v>3594</v>
      </c>
      <c r="J57" s="295">
        <v>45986</v>
      </c>
      <c r="K57" s="293" t="s">
        <v>3563</v>
      </c>
      <c r="L57" s="297" t="s">
        <v>1551</v>
      </c>
      <c r="O57" s="1197"/>
      <c r="P57" s="289" t="str">
        <f t="shared" si="1"/>
        <v>45/0 to 46/0</v>
      </c>
    </row>
    <row r="58" spans="1:16">
      <c r="A58" s="293">
        <v>53</v>
      </c>
      <c r="B58" s="1135" t="s">
        <v>1282</v>
      </c>
      <c r="C58" s="1135" t="s">
        <v>1101</v>
      </c>
      <c r="D58" s="1205">
        <v>0.371</v>
      </c>
      <c r="E58" s="293" t="s">
        <v>3596</v>
      </c>
      <c r="F58" s="1207" t="s">
        <v>3599</v>
      </c>
      <c r="G58" s="295">
        <v>45986</v>
      </c>
      <c r="H58" s="293" t="s">
        <v>3596</v>
      </c>
      <c r="I58" s="1207" t="s">
        <v>3599</v>
      </c>
      <c r="J58" s="295">
        <v>45986</v>
      </c>
      <c r="K58" s="293" t="s">
        <v>2898</v>
      </c>
      <c r="L58" s="297" t="s">
        <v>1551</v>
      </c>
      <c r="M58" s="1209" t="s">
        <v>62</v>
      </c>
      <c r="O58" s="289">
        <v>15</v>
      </c>
      <c r="P58" s="289" t="str">
        <f t="shared" si="1"/>
        <v>37/0 to 37/1</v>
      </c>
    </row>
    <row r="59" spans="1:16">
      <c r="A59" s="293">
        <v>54</v>
      </c>
      <c r="B59" s="1135" t="s">
        <v>1101</v>
      </c>
      <c r="C59" s="1135" t="s">
        <v>921</v>
      </c>
      <c r="D59" s="1205">
        <v>0.46800000000000003</v>
      </c>
      <c r="E59" s="293" t="s">
        <v>3596</v>
      </c>
      <c r="F59" s="1207" t="s">
        <v>3599</v>
      </c>
      <c r="G59" s="295">
        <v>45986</v>
      </c>
      <c r="H59" s="293" t="s">
        <v>3596</v>
      </c>
      <c r="I59" s="1207" t="s">
        <v>3599</v>
      </c>
      <c r="J59" s="295">
        <v>45986</v>
      </c>
      <c r="K59" s="293" t="s">
        <v>2898</v>
      </c>
      <c r="L59" s="297" t="s">
        <v>1551</v>
      </c>
      <c r="M59" s="1209" t="s">
        <v>62</v>
      </c>
      <c r="O59" s="289">
        <v>30</v>
      </c>
      <c r="P59" s="289" t="str">
        <f t="shared" si="1"/>
        <v>37/1 to 37/2</v>
      </c>
    </row>
    <row r="60" spans="1:16">
      <c r="A60" s="293">
        <v>55</v>
      </c>
      <c r="B60" s="1135" t="s">
        <v>1251</v>
      </c>
      <c r="C60" s="1135" t="s">
        <v>2074</v>
      </c>
      <c r="D60" s="1204">
        <v>4.9649999999999999</v>
      </c>
      <c r="E60" s="293" t="s">
        <v>3569</v>
      </c>
      <c r="F60" s="293" t="s">
        <v>3589</v>
      </c>
      <c r="G60" s="295">
        <v>45986</v>
      </c>
      <c r="H60" s="1207" t="s">
        <v>3596</v>
      </c>
      <c r="I60" s="1207" t="s">
        <v>3599</v>
      </c>
      <c r="J60" s="295">
        <v>45986</v>
      </c>
      <c r="K60" s="293" t="s">
        <v>3539</v>
      </c>
      <c r="L60" s="297" t="s">
        <v>1551</v>
      </c>
      <c r="M60" s="289" t="s">
        <v>3616</v>
      </c>
      <c r="N60" s="289" t="s">
        <v>3540</v>
      </c>
      <c r="O60" s="1197">
        <v>50</v>
      </c>
      <c r="P60" s="289" t="str">
        <f t="shared" si="1"/>
        <v>25/0 to 26/0</v>
      </c>
    </row>
    <row r="61" spans="1:16">
      <c r="A61" s="293">
        <v>56</v>
      </c>
      <c r="B61" s="1135" t="s">
        <v>1208</v>
      </c>
      <c r="C61" s="1135" t="s">
        <v>1215</v>
      </c>
      <c r="D61" s="1204">
        <v>3.8180000000000001</v>
      </c>
      <c r="E61" s="293" t="s">
        <v>3543</v>
      </c>
      <c r="F61" s="293" t="s">
        <v>3553</v>
      </c>
      <c r="G61" s="295">
        <v>45986</v>
      </c>
      <c r="H61" s="1207" t="s">
        <v>3599</v>
      </c>
      <c r="I61" s="1207" t="s">
        <v>3599</v>
      </c>
      <c r="J61" s="295">
        <v>45986</v>
      </c>
      <c r="K61" s="293" t="s">
        <v>3459</v>
      </c>
      <c r="L61" s="297" t="s">
        <v>1551</v>
      </c>
      <c r="M61" s="289" t="s">
        <v>3705</v>
      </c>
      <c r="O61" s="1197"/>
      <c r="P61" s="289" t="str">
        <f t="shared" si="0"/>
        <v>2/0 to 3/0</v>
      </c>
    </row>
    <row r="62" spans="1:16">
      <c r="A62" s="293">
        <v>57</v>
      </c>
      <c r="B62" s="1135" t="s">
        <v>2090</v>
      </c>
      <c r="C62" s="1135" t="s">
        <v>2093</v>
      </c>
      <c r="D62" s="1204">
        <v>1.325</v>
      </c>
      <c r="E62" s="293" t="s">
        <v>3579</v>
      </c>
      <c r="F62" s="293" t="s">
        <v>3589</v>
      </c>
      <c r="G62" s="295">
        <v>45986</v>
      </c>
      <c r="H62" s="1207" t="s">
        <v>3599</v>
      </c>
      <c r="I62" s="1207" t="s">
        <v>3599</v>
      </c>
      <c r="J62" s="295">
        <v>45986</v>
      </c>
      <c r="K62" s="293" t="s">
        <v>3433</v>
      </c>
      <c r="L62" s="297" t="s">
        <v>1551</v>
      </c>
      <c r="M62" s="289" t="s">
        <v>3616</v>
      </c>
      <c r="O62" s="1197">
        <f>75+8</f>
        <v>83</v>
      </c>
      <c r="P62" s="289" t="str">
        <f t="shared" ref="P62:P69" si="2">B62&amp; " to " &amp;C62</f>
        <v>30/0 to 31/0</v>
      </c>
    </row>
    <row r="63" spans="1:16">
      <c r="A63" s="293">
        <v>58</v>
      </c>
      <c r="B63" s="1135" t="s">
        <v>1216</v>
      </c>
      <c r="C63" s="1135" t="s">
        <v>1217</v>
      </c>
      <c r="D63" s="1205">
        <v>0.23699999999999999</v>
      </c>
      <c r="E63" s="293" t="s">
        <v>3609</v>
      </c>
      <c r="F63" s="293" t="s">
        <v>3620</v>
      </c>
      <c r="G63" s="295">
        <v>46016</v>
      </c>
      <c r="H63" s="293" t="s">
        <v>3609</v>
      </c>
      <c r="I63" s="293" t="s">
        <v>3620</v>
      </c>
      <c r="J63" s="295">
        <v>46016</v>
      </c>
      <c r="K63" s="293" t="s">
        <v>3598</v>
      </c>
      <c r="L63" s="297" t="s">
        <v>1551</v>
      </c>
      <c r="P63" s="289" t="str">
        <f t="shared" si="2"/>
        <v>5/0 to 6/0</v>
      </c>
    </row>
    <row r="64" spans="1:16">
      <c r="A64" s="293">
        <v>59</v>
      </c>
      <c r="B64" s="1135" t="s">
        <v>1933</v>
      </c>
      <c r="C64" s="1135" t="s">
        <v>1216</v>
      </c>
      <c r="D64" s="1196">
        <v>1.867</v>
      </c>
      <c r="E64" s="293" t="s">
        <v>3609</v>
      </c>
      <c r="F64" s="293" t="s">
        <v>3615</v>
      </c>
      <c r="G64" s="295">
        <v>46016</v>
      </c>
      <c r="H64" s="293" t="s">
        <v>3618</v>
      </c>
      <c r="I64" s="293" t="s">
        <v>3623</v>
      </c>
      <c r="J64" s="295">
        <v>46016</v>
      </c>
      <c r="K64" s="293" t="s">
        <v>3459</v>
      </c>
      <c r="L64" s="297" t="s">
        <v>1551</v>
      </c>
      <c r="P64" s="289" t="str">
        <f>B64&amp; " to " &amp;C64</f>
        <v>4/0 to 5/0</v>
      </c>
    </row>
    <row r="65" spans="1:17">
      <c r="A65" s="293">
        <v>60</v>
      </c>
      <c r="B65" s="1135" t="s">
        <v>1993</v>
      </c>
      <c r="C65" s="1135" t="s">
        <v>2000</v>
      </c>
      <c r="D65" s="1196">
        <v>4.141</v>
      </c>
      <c r="E65" s="293" t="s">
        <v>3606</v>
      </c>
      <c r="F65" s="293" t="s">
        <v>2534</v>
      </c>
      <c r="G65" s="295">
        <v>46016</v>
      </c>
      <c r="H65" s="293" t="s">
        <v>3620</v>
      </c>
      <c r="I65" s="293" t="s">
        <v>3626</v>
      </c>
      <c r="J65" s="295">
        <v>46016</v>
      </c>
      <c r="K65" s="293" t="s">
        <v>3571</v>
      </c>
      <c r="L65" s="297" t="s">
        <v>1551</v>
      </c>
      <c r="M65" s="289">
        <v>20</v>
      </c>
      <c r="O65" s="1197">
        <v>20</v>
      </c>
      <c r="P65" s="289" t="str">
        <f>B65&amp; " to " &amp;C65</f>
        <v>15/0 to 16/0</v>
      </c>
    </row>
    <row r="66" spans="1:17">
      <c r="A66" s="293">
        <v>61</v>
      </c>
      <c r="B66" s="1135" t="s">
        <v>2079</v>
      </c>
      <c r="C66" s="1135" t="s">
        <v>2090</v>
      </c>
      <c r="D66" s="1196">
        <v>4.45</v>
      </c>
      <c r="E66" s="293" t="s">
        <v>3603</v>
      </c>
      <c r="F66" s="293" t="s">
        <v>3615</v>
      </c>
      <c r="G66" s="295">
        <v>46016</v>
      </c>
      <c r="H66" s="293" t="s">
        <v>3620</v>
      </c>
      <c r="I66" s="293" t="s">
        <v>3629</v>
      </c>
      <c r="J66" s="295">
        <v>46016</v>
      </c>
      <c r="K66" s="293" t="s">
        <v>3433</v>
      </c>
      <c r="L66" s="297" t="s">
        <v>1551</v>
      </c>
      <c r="P66" s="289" t="str">
        <f>B66&amp; " to " &amp;C66</f>
        <v>29/0 to 30/0</v>
      </c>
    </row>
    <row r="67" spans="1:17">
      <c r="A67" s="293">
        <v>62</v>
      </c>
      <c r="B67" s="1135" t="s">
        <v>2000</v>
      </c>
      <c r="C67" s="1135" t="s">
        <v>2007</v>
      </c>
      <c r="D67" s="1135">
        <v>2.8180000000000001</v>
      </c>
      <c r="E67" s="293" t="s">
        <v>3625</v>
      </c>
      <c r="F67" s="293" t="s">
        <v>3632</v>
      </c>
      <c r="G67" s="295">
        <v>46016</v>
      </c>
      <c r="H67" s="293" t="s">
        <v>3637</v>
      </c>
      <c r="I67" s="293" t="s">
        <v>3690</v>
      </c>
      <c r="J67" s="295">
        <v>46016</v>
      </c>
      <c r="K67" s="293" t="s">
        <v>3571</v>
      </c>
      <c r="L67" s="297" t="s">
        <v>1551</v>
      </c>
      <c r="P67" s="289" t="str">
        <f>B67&amp; " to " &amp;C67</f>
        <v>16/0 to 17/0</v>
      </c>
    </row>
    <row r="68" spans="1:17">
      <c r="A68" s="293">
        <v>63</v>
      </c>
      <c r="B68" s="1231" t="s">
        <v>1249</v>
      </c>
      <c r="C68" s="1231" t="s">
        <v>1251</v>
      </c>
      <c r="D68" s="1196">
        <v>2.69</v>
      </c>
      <c r="E68" s="293" t="s">
        <v>3603</v>
      </c>
      <c r="F68" s="293" t="s">
        <v>3615</v>
      </c>
      <c r="G68" s="295">
        <v>46016</v>
      </c>
      <c r="H68" s="293" t="s">
        <v>3626</v>
      </c>
      <c r="I68" s="293" t="s">
        <v>3694</v>
      </c>
      <c r="J68" s="295">
        <v>46016</v>
      </c>
      <c r="K68" s="293" t="s">
        <v>3539</v>
      </c>
      <c r="L68" s="297" t="s">
        <v>1551</v>
      </c>
      <c r="O68" s="1197"/>
      <c r="P68" s="289" t="str">
        <f t="shared" si="2"/>
        <v>24/0 to 25/0</v>
      </c>
      <c r="Q68" s="289" t="s">
        <v>3621</v>
      </c>
    </row>
    <row r="69" spans="1:17">
      <c r="A69" s="293">
        <v>64</v>
      </c>
      <c r="B69" s="1135" t="s">
        <v>1217</v>
      </c>
      <c r="C69" s="1135" t="s">
        <v>1219</v>
      </c>
      <c r="D69" s="1196">
        <v>1.175</v>
      </c>
      <c r="E69" s="293" t="s">
        <v>3632</v>
      </c>
      <c r="F69" s="293" t="s">
        <v>3634</v>
      </c>
      <c r="G69" s="295">
        <v>46016</v>
      </c>
      <c r="H69" s="293"/>
      <c r="I69" s="293"/>
      <c r="J69" s="295">
        <v>46016</v>
      </c>
      <c r="K69" s="293" t="s">
        <v>3459</v>
      </c>
      <c r="L69" s="1201" t="s">
        <v>3633</v>
      </c>
      <c r="O69" s="289">
        <v>51</v>
      </c>
      <c r="P69" s="289" t="str">
        <f t="shared" si="2"/>
        <v>6/0 to 7/0</v>
      </c>
    </row>
    <row r="70" spans="1:17">
      <c r="A70" s="293">
        <v>65</v>
      </c>
      <c r="B70" s="1231" t="s">
        <v>2077</v>
      </c>
      <c r="C70" s="1231" t="s">
        <v>2079</v>
      </c>
      <c r="D70" s="1196">
        <v>3.9140000000000001</v>
      </c>
      <c r="E70" s="293" t="s">
        <v>3629</v>
      </c>
      <c r="F70" s="293" t="s">
        <v>3690</v>
      </c>
      <c r="G70" s="295">
        <v>46016</v>
      </c>
      <c r="H70" s="293" t="s">
        <v>3694</v>
      </c>
      <c r="I70" s="293"/>
      <c r="J70" s="295">
        <v>46016</v>
      </c>
      <c r="K70" s="293" t="s">
        <v>3433</v>
      </c>
      <c r="L70" s="1201" t="s">
        <v>3702</v>
      </c>
      <c r="O70" s="289">
        <v>80</v>
      </c>
      <c r="P70" s="289" t="str">
        <f>B70&amp; " to " &amp;C70</f>
        <v>28/0 to 29/0</v>
      </c>
    </row>
    <row r="71" spans="1:17">
      <c r="A71" s="293">
        <v>66</v>
      </c>
      <c r="B71" s="1231" t="s">
        <v>1242</v>
      </c>
      <c r="C71" s="1231" t="s">
        <v>1249</v>
      </c>
      <c r="D71" s="1196">
        <v>4.8090000000000002</v>
      </c>
      <c r="E71" s="293" t="s">
        <v>3623</v>
      </c>
      <c r="F71" s="293" t="s">
        <v>3691</v>
      </c>
      <c r="G71" s="295">
        <v>46016</v>
      </c>
      <c r="H71" s="293" t="s">
        <v>1097</v>
      </c>
      <c r="I71" s="293"/>
      <c r="J71" s="295">
        <v>46016</v>
      </c>
      <c r="K71" s="293" t="s">
        <v>3539</v>
      </c>
      <c r="L71" s="1201" t="s">
        <v>3707</v>
      </c>
      <c r="O71" s="1197">
        <v>75</v>
      </c>
      <c r="P71" s="289" t="str">
        <f>B71&amp; " to " &amp;C71</f>
        <v>23/0 to 24/0</v>
      </c>
    </row>
    <row r="72" spans="1:17">
      <c r="A72" s="293">
        <v>67</v>
      </c>
      <c r="B72" s="1231" t="s">
        <v>1267</v>
      </c>
      <c r="C72" s="1231" t="s">
        <v>2077</v>
      </c>
      <c r="D72" s="1227">
        <v>1.752</v>
      </c>
      <c r="E72" s="293" t="s">
        <v>3697</v>
      </c>
      <c r="F72" s="293"/>
      <c r="G72" s="295">
        <v>46016</v>
      </c>
      <c r="H72" s="293"/>
      <c r="I72" s="293"/>
      <c r="J72" s="295">
        <v>46016</v>
      </c>
      <c r="K72" s="293" t="s">
        <v>3433</v>
      </c>
      <c r="L72" s="1201" t="s">
        <v>3703</v>
      </c>
      <c r="P72" s="289" t="str">
        <f>B72&amp; " to " &amp;C72</f>
        <v>27/1 to 28/0</v>
      </c>
    </row>
    <row r="73" spans="1:17">
      <c r="A73" s="293">
        <v>68</v>
      </c>
      <c r="B73" s="1135" t="s">
        <v>1224</v>
      </c>
      <c r="C73" s="1135" t="s">
        <v>1225</v>
      </c>
      <c r="D73" s="1227">
        <v>0.23400000000000001</v>
      </c>
      <c r="E73" s="293"/>
      <c r="F73" s="293"/>
      <c r="G73" s="295">
        <v>46016</v>
      </c>
      <c r="H73" s="293"/>
      <c r="I73" s="293"/>
      <c r="J73" s="295">
        <v>46016</v>
      </c>
      <c r="K73" s="293" t="s">
        <v>3563</v>
      </c>
      <c r="L73" s="299" t="s">
        <v>3636</v>
      </c>
      <c r="P73" s="289" t="str">
        <f t="shared" si="0"/>
        <v>9/0 to 10/0</v>
      </c>
    </row>
    <row r="74" spans="1:17">
      <c r="A74" s="293">
        <v>69</v>
      </c>
      <c r="B74" s="1234" t="s">
        <v>2007</v>
      </c>
      <c r="C74" s="1234" t="s">
        <v>2013</v>
      </c>
      <c r="D74" s="1234">
        <v>2.508</v>
      </c>
      <c r="E74" s="1235"/>
      <c r="F74" s="1235"/>
      <c r="G74" s="1236">
        <v>46016</v>
      </c>
      <c r="H74" s="1235"/>
      <c r="I74" s="1235"/>
      <c r="J74" s="1236">
        <v>46016</v>
      </c>
      <c r="K74" s="1235" t="s">
        <v>3571</v>
      </c>
      <c r="L74" s="1237" t="s">
        <v>3706</v>
      </c>
      <c r="O74" s="289">
        <v>48</v>
      </c>
      <c r="P74" s="289" t="str">
        <f t="shared" si="0"/>
        <v>17/0 to 18/0</v>
      </c>
    </row>
    <row r="75" spans="1:17">
      <c r="A75" s="293">
        <v>70</v>
      </c>
      <c r="B75" s="1231" t="s">
        <v>1958</v>
      </c>
      <c r="C75" s="1231" t="s">
        <v>1966</v>
      </c>
      <c r="D75" s="1227">
        <v>3.2080000000000002</v>
      </c>
      <c r="E75" s="293"/>
      <c r="F75" s="293"/>
      <c r="G75" s="295">
        <v>46016</v>
      </c>
      <c r="H75" s="293"/>
      <c r="I75" s="293"/>
      <c r="J75" s="295">
        <v>46016</v>
      </c>
      <c r="K75" s="293" t="s">
        <v>3627</v>
      </c>
      <c r="L75" s="1201" t="s">
        <v>3696</v>
      </c>
      <c r="M75" s="289" t="s">
        <v>3695</v>
      </c>
      <c r="O75" s="289">
        <v>27</v>
      </c>
      <c r="P75" s="289" t="str">
        <f>B75&amp; " to " &amp;C75</f>
        <v>10/12 to 10/20</v>
      </c>
    </row>
    <row r="76" spans="1:17">
      <c r="A76" s="293">
        <v>71</v>
      </c>
      <c r="B76" s="1135" t="s">
        <v>1080</v>
      </c>
      <c r="C76" s="1135" t="s">
        <v>537</v>
      </c>
      <c r="D76" s="1135">
        <v>0.25800000000000001</v>
      </c>
      <c r="E76" s="293"/>
      <c r="F76" s="293"/>
      <c r="G76" s="295">
        <v>46016</v>
      </c>
      <c r="H76" s="293"/>
      <c r="I76" s="293"/>
      <c r="J76" s="295">
        <v>46016</v>
      </c>
      <c r="K76" s="293" t="s">
        <v>1521</v>
      </c>
      <c r="L76" s="299" t="s">
        <v>3488</v>
      </c>
      <c r="M76" s="1061"/>
      <c r="O76" s="1197"/>
      <c r="P76" s="289" t="str">
        <f>B76&amp; " to " &amp;C76</f>
        <v>70/0 to 71/0</v>
      </c>
    </row>
    <row r="77" spans="1:17">
      <c r="A77" s="293">
        <v>72</v>
      </c>
      <c r="B77" s="1231" t="s">
        <v>3693</v>
      </c>
      <c r="C77" s="1231" t="s">
        <v>1993</v>
      </c>
      <c r="D77" s="1227">
        <v>2.6240000000000001</v>
      </c>
      <c r="E77" s="293"/>
      <c r="F77" s="293"/>
      <c r="G77" s="295">
        <v>46016</v>
      </c>
      <c r="H77" s="293"/>
      <c r="I77" s="293"/>
      <c r="J77" s="295">
        <v>46016</v>
      </c>
      <c r="K77" s="293" t="s">
        <v>3571</v>
      </c>
      <c r="L77" s="299" t="s">
        <v>3701</v>
      </c>
      <c r="P77" s="289" t="str">
        <f>B77&amp; " to " &amp;C77</f>
        <v>14/0  to 15/0</v>
      </c>
    </row>
    <row r="78" spans="1:17">
      <c r="A78" s="293">
        <v>73</v>
      </c>
      <c r="B78" s="1231" t="s">
        <v>1215</v>
      </c>
      <c r="C78" s="1231" t="s">
        <v>1933</v>
      </c>
      <c r="D78" s="1227">
        <v>0.22700000000000001</v>
      </c>
      <c r="E78" s="293" t="s">
        <v>3694</v>
      </c>
      <c r="F78" s="293"/>
      <c r="G78" s="295">
        <v>46016</v>
      </c>
      <c r="H78" s="293" t="s">
        <v>3694</v>
      </c>
      <c r="I78" s="293"/>
      <c r="J78" s="295">
        <v>46016</v>
      </c>
      <c r="K78" s="293" t="s">
        <v>3563</v>
      </c>
      <c r="L78" s="299" t="s">
        <v>3700</v>
      </c>
      <c r="P78" s="289" t="str">
        <f>B78&amp; " to " &amp;C78</f>
        <v>3/0 to 4/0</v>
      </c>
    </row>
    <row r="79" spans="1:17">
      <c r="A79" s="293">
        <v>74</v>
      </c>
      <c r="B79" s="1231" t="s">
        <v>2051</v>
      </c>
      <c r="C79" s="1231" t="s">
        <v>1242</v>
      </c>
      <c r="D79" s="1227">
        <v>4.0350000000000001</v>
      </c>
      <c r="E79" s="293"/>
      <c r="F79" s="293"/>
      <c r="G79" s="295">
        <v>46016</v>
      </c>
      <c r="H79" s="293"/>
      <c r="I79" s="293"/>
      <c r="J79" s="295"/>
      <c r="K79" s="293" t="s">
        <v>3539</v>
      </c>
      <c r="L79" s="299" t="s">
        <v>3708</v>
      </c>
      <c r="P79" s="289" t="str">
        <f>B79&amp; " to " &amp;C79</f>
        <v>22/0 to 23/0</v>
      </c>
    </row>
    <row r="82" spans="12:12">
      <c r="L82" s="289">
        <f>19+24+12+1</f>
        <v>56</v>
      </c>
    </row>
  </sheetData>
  <autoFilter ref="J5:J72" xr:uid="{00000000-0001-0000-1A00-000000000000}"/>
  <mergeCells count="7">
    <mergeCell ref="A3:L3"/>
    <mergeCell ref="B4:D4"/>
    <mergeCell ref="E4:G4"/>
    <mergeCell ref="H4:J4"/>
    <mergeCell ref="A4:A5"/>
    <mergeCell ref="K4:K5"/>
    <mergeCell ref="L4:L5"/>
  </mergeCells>
  <phoneticPr fontId="187" type="noConversion"/>
  <pageMargins left="0.7" right="0.7" top="0.75" bottom="0.75" header="0.3" footer="0.3"/>
  <ignoredErrors>
    <ignoredError sqref="B46:C48 B61 C61 C49:C52 B51:B52" twoDigitTextYear="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39"/>
  <sheetViews>
    <sheetView topLeftCell="A5" zoomScale="80" workbookViewId="0">
      <selection activeCell="E24" sqref="E24"/>
    </sheetView>
  </sheetViews>
  <sheetFormatPr defaultColWidth="8.88671875" defaultRowHeight="14.4"/>
  <cols>
    <col min="1" max="1" width="6.109375" style="667" bestFit="1" customWidth="1"/>
    <col min="2" max="2" width="10.33203125" style="667" customWidth="1"/>
    <col min="3" max="3" width="11.21875" style="667" customWidth="1"/>
    <col min="4" max="4" width="8.5546875" style="652" customWidth="1"/>
    <col min="5" max="6" width="12.5546875" style="652" customWidth="1"/>
    <col min="7" max="7" width="11.109375" style="660" customWidth="1"/>
    <col min="8" max="8" width="12.109375" style="669" customWidth="1"/>
    <col min="9" max="9" width="18.109375" style="667" customWidth="1"/>
    <col min="10" max="10" width="13.88671875" style="669" customWidth="1"/>
    <col min="11" max="11" width="12.88671875" style="669" customWidth="1"/>
    <col min="12" max="12" width="13.6640625" style="670" customWidth="1"/>
    <col min="13" max="13" width="23.6640625" style="652" customWidth="1"/>
    <col min="14" max="14" width="11.21875" style="652" bestFit="1" customWidth="1"/>
    <col min="15" max="16384" width="8.88671875" style="652"/>
  </cols>
  <sheetData>
    <row r="1" spans="1:14">
      <c r="A1" s="1418" t="s">
        <v>1562</v>
      </c>
      <c r="B1" s="1418"/>
      <c r="C1" s="1418"/>
      <c r="D1" s="1419"/>
      <c r="E1" s="1419"/>
      <c r="F1" s="1419"/>
      <c r="G1" s="1419"/>
      <c r="H1" s="1419"/>
      <c r="I1" s="1419"/>
      <c r="J1" s="1419"/>
      <c r="K1" s="1419"/>
      <c r="L1" s="1419"/>
    </row>
    <row r="2" spans="1:14" ht="16.2" customHeight="1">
      <c r="A2" s="1420" t="s">
        <v>39</v>
      </c>
      <c r="B2" s="1420"/>
      <c r="C2" s="1420"/>
      <c r="D2" s="1421"/>
      <c r="E2" s="1421"/>
      <c r="F2" s="1421"/>
      <c r="G2" s="1421"/>
      <c r="H2" s="1421"/>
      <c r="I2" s="1421"/>
      <c r="J2" s="1421"/>
      <c r="K2" s="1421"/>
      <c r="L2" s="1421"/>
    </row>
    <row r="3" spans="1:14">
      <c r="A3" s="1422" t="s">
        <v>2238</v>
      </c>
      <c r="B3" s="1422"/>
      <c r="C3" s="1422"/>
      <c r="D3" s="1422"/>
      <c r="E3" s="1422"/>
      <c r="F3" s="1422"/>
      <c r="G3" s="1422"/>
      <c r="H3" s="1422"/>
      <c r="I3" s="1422"/>
      <c r="J3" s="1422"/>
      <c r="K3" s="1422"/>
      <c r="L3" s="1422"/>
    </row>
    <row r="4" spans="1:14" s="660" customFormat="1" ht="61.2" customHeight="1">
      <c r="A4" s="671" t="s">
        <v>1563</v>
      </c>
      <c r="B4" s="1423" t="s">
        <v>1534</v>
      </c>
      <c r="C4" s="1423"/>
      <c r="D4" s="672" t="s">
        <v>1564</v>
      </c>
      <c r="E4" s="672" t="s">
        <v>1565</v>
      </c>
      <c r="F4" s="672" t="s">
        <v>1566</v>
      </c>
      <c r="G4" s="653" t="s">
        <v>1567</v>
      </c>
      <c r="H4" s="654" t="s">
        <v>1568</v>
      </c>
      <c r="I4" s="655" t="s">
        <v>1569</v>
      </c>
      <c r="J4" s="656" t="s">
        <v>1570</v>
      </c>
      <c r="K4" s="657" t="s">
        <v>1571</v>
      </c>
      <c r="L4" s="658" t="s">
        <v>1572</v>
      </c>
      <c r="M4" s="659" t="s">
        <v>19</v>
      </c>
    </row>
    <row r="5" spans="1:14" s="660" customFormat="1" ht="16.2" customHeight="1">
      <c r="A5" s="703">
        <v>1</v>
      </c>
      <c r="B5" s="674" t="s">
        <v>368</v>
      </c>
      <c r="C5" s="674" t="s">
        <v>577</v>
      </c>
      <c r="D5" s="704">
        <v>4.4029999999999996</v>
      </c>
      <c r="E5" s="674">
        <v>4.6529999999999996</v>
      </c>
      <c r="F5" s="680" t="s">
        <v>564</v>
      </c>
      <c r="G5" s="680" t="s">
        <v>561</v>
      </c>
      <c r="H5" s="1120"/>
      <c r="I5" s="676"/>
      <c r="J5" s="677" t="s">
        <v>1573</v>
      </c>
      <c r="K5" s="677"/>
      <c r="L5" s="1121"/>
      <c r="M5" s="663" t="s">
        <v>1546</v>
      </c>
      <c r="N5" s="660" t="str">
        <f>B5&amp; " to " &amp;C5</f>
        <v>51/0 to 52/0</v>
      </c>
    </row>
    <row r="6" spans="1:14" s="660" customFormat="1" ht="16.2" customHeight="1">
      <c r="A6" s="673">
        <f t="shared" ref="A6:A22" si="0">A5+1</f>
        <v>2</v>
      </c>
      <c r="B6" s="674" t="s">
        <v>577</v>
      </c>
      <c r="C6" s="674" t="s">
        <v>611</v>
      </c>
      <c r="D6" s="685">
        <v>4.3769999999999998</v>
      </c>
      <c r="E6" s="674">
        <v>4.6269999999999998</v>
      </c>
      <c r="F6" s="675" t="s">
        <v>572</v>
      </c>
      <c r="G6" s="675" t="s">
        <v>576</v>
      </c>
      <c r="H6" s="1120"/>
      <c r="I6" s="676"/>
      <c r="J6" s="677" t="s">
        <v>1573</v>
      </c>
      <c r="K6" s="677"/>
      <c r="L6" s="1088"/>
      <c r="M6" s="662" t="s">
        <v>1546</v>
      </c>
      <c r="N6" s="660" t="str">
        <f t="shared" ref="N6:N23" si="1">B6&amp; " to " &amp;C6</f>
        <v>52/0 to 55/0</v>
      </c>
    </row>
    <row r="7" spans="1:14" s="660" customFormat="1" ht="16.2" customHeight="1">
      <c r="A7" s="673">
        <f t="shared" si="0"/>
        <v>3</v>
      </c>
      <c r="B7" s="683" t="s">
        <v>611</v>
      </c>
      <c r="C7" s="683" t="s">
        <v>882</v>
      </c>
      <c r="D7" s="685">
        <v>4.9000000000000004</v>
      </c>
      <c r="E7" s="683">
        <v>5.16</v>
      </c>
      <c r="F7" s="675" t="s">
        <v>581</v>
      </c>
      <c r="G7" s="675" t="s">
        <v>583</v>
      </c>
      <c r="H7" s="1180" t="s">
        <v>1362</v>
      </c>
      <c r="I7" s="676"/>
      <c r="J7" s="677" t="s">
        <v>1573</v>
      </c>
      <c r="K7" s="678"/>
      <c r="L7" s="1088" t="s">
        <v>3234</v>
      </c>
      <c r="M7" s="662" t="s">
        <v>1546</v>
      </c>
      <c r="N7" s="660" t="str">
        <f t="shared" si="1"/>
        <v>55/0 to 56/0</v>
      </c>
    </row>
    <row r="8" spans="1:14" s="660" customFormat="1" ht="16.2" customHeight="1">
      <c r="A8" s="673">
        <f t="shared" si="0"/>
        <v>4</v>
      </c>
      <c r="B8" s="674" t="s">
        <v>882</v>
      </c>
      <c r="C8" s="674" t="s">
        <v>878</v>
      </c>
      <c r="D8" s="685">
        <v>4.1269999999999998</v>
      </c>
      <c r="E8" s="674">
        <v>4.3719999999999999</v>
      </c>
      <c r="F8" s="675" t="s">
        <v>590</v>
      </c>
      <c r="G8" s="675" t="s">
        <v>597</v>
      </c>
      <c r="H8" s="1180" t="s">
        <v>1362</v>
      </c>
      <c r="I8" s="676"/>
      <c r="J8" s="677" t="s">
        <v>1573</v>
      </c>
      <c r="K8" s="678"/>
      <c r="L8" s="1088" t="s">
        <v>3234</v>
      </c>
      <c r="M8" s="662" t="s">
        <v>1546</v>
      </c>
      <c r="N8" s="660" t="str">
        <f t="shared" si="1"/>
        <v>56/0 to 57/0</v>
      </c>
    </row>
    <row r="9" spans="1:14" s="660" customFormat="1" ht="16.2" customHeight="1">
      <c r="A9" s="673">
        <f t="shared" si="0"/>
        <v>5</v>
      </c>
      <c r="B9" s="674" t="s">
        <v>878</v>
      </c>
      <c r="C9" s="674" t="s">
        <v>172</v>
      </c>
      <c r="D9" s="685">
        <v>2.3439999999999999</v>
      </c>
      <c r="E9" s="674">
        <v>2.5529999999999999</v>
      </c>
      <c r="F9" s="675" t="s">
        <v>598</v>
      </c>
      <c r="G9" s="675" t="s">
        <v>601</v>
      </c>
      <c r="H9" s="1180" t="s">
        <v>1362</v>
      </c>
      <c r="I9" s="676"/>
      <c r="J9" s="677" t="s">
        <v>1573</v>
      </c>
      <c r="K9" s="678"/>
      <c r="L9" s="1088" t="s">
        <v>3234</v>
      </c>
      <c r="M9" s="662" t="s">
        <v>1546</v>
      </c>
      <c r="N9" s="660" t="str">
        <f t="shared" si="1"/>
        <v>57/0 to 57/6</v>
      </c>
    </row>
    <row r="10" spans="1:14" s="660" customFormat="1" ht="16.2" customHeight="1">
      <c r="A10" s="673">
        <f t="shared" si="0"/>
        <v>6</v>
      </c>
      <c r="B10" s="674" t="s">
        <v>172</v>
      </c>
      <c r="C10" s="674" t="s">
        <v>379</v>
      </c>
      <c r="D10" s="685">
        <v>3.141</v>
      </c>
      <c r="E10" s="674">
        <v>3.3650000000000002</v>
      </c>
      <c r="F10" s="675" t="s">
        <v>1105</v>
      </c>
      <c r="G10" s="675" t="s">
        <v>604</v>
      </c>
      <c r="H10" s="1180" t="s">
        <v>1362</v>
      </c>
      <c r="I10" s="676"/>
      <c r="J10" s="677" t="s">
        <v>1573</v>
      </c>
      <c r="K10" s="678"/>
      <c r="L10" s="1088" t="s">
        <v>3234</v>
      </c>
      <c r="M10" s="662" t="s">
        <v>1546</v>
      </c>
      <c r="N10" s="660" t="str">
        <f t="shared" si="1"/>
        <v>57/6 to 58/0</v>
      </c>
    </row>
    <row r="11" spans="1:14" s="660" customFormat="1" ht="16.2" customHeight="1">
      <c r="A11" s="673">
        <f t="shared" si="0"/>
        <v>7</v>
      </c>
      <c r="B11" s="674" t="s">
        <v>379</v>
      </c>
      <c r="C11" s="674" t="s">
        <v>864</v>
      </c>
      <c r="D11" s="685">
        <v>2.7970000000000002</v>
      </c>
      <c r="E11" s="674">
        <v>3.0150000000000001</v>
      </c>
      <c r="F11" s="675" t="s">
        <v>609</v>
      </c>
      <c r="G11" s="675" t="s">
        <v>1102</v>
      </c>
      <c r="H11" s="1180" t="s">
        <v>1362</v>
      </c>
      <c r="I11" s="676"/>
      <c r="J11" s="677" t="s">
        <v>1573</v>
      </c>
      <c r="K11" s="678"/>
      <c r="L11" s="1088" t="s">
        <v>3234</v>
      </c>
      <c r="M11" s="662" t="s">
        <v>1546</v>
      </c>
      <c r="N11" s="660" t="str">
        <f t="shared" si="1"/>
        <v>58/0 to 58/7</v>
      </c>
    </row>
    <row r="12" spans="1:14" s="660" customFormat="1" ht="16.2" customHeight="1">
      <c r="A12" s="673">
        <f t="shared" si="0"/>
        <v>8</v>
      </c>
      <c r="B12" s="674" t="s">
        <v>864</v>
      </c>
      <c r="C12" s="674" t="s">
        <v>456</v>
      </c>
      <c r="D12" s="685">
        <v>3.8849999999999998</v>
      </c>
      <c r="E12" s="674">
        <v>4.1239999999999997</v>
      </c>
      <c r="F12" s="675" t="s">
        <v>1106</v>
      </c>
      <c r="G12" s="675" t="s">
        <v>1504</v>
      </c>
      <c r="H12" s="1180" t="s">
        <v>1362</v>
      </c>
      <c r="I12" s="676"/>
      <c r="J12" s="677" t="s">
        <v>1573</v>
      </c>
      <c r="K12" s="678"/>
      <c r="L12" s="1088" t="s">
        <v>3234</v>
      </c>
      <c r="M12" s="662" t="s">
        <v>1546</v>
      </c>
      <c r="N12" s="660" t="str">
        <f t="shared" si="1"/>
        <v>58/7 to 59/0</v>
      </c>
    </row>
    <row r="13" spans="1:14" s="660" customFormat="1" ht="16.2" customHeight="1">
      <c r="A13" s="673">
        <f t="shared" si="0"/>
        <v>9</v>
      </c>
      <c r="B13" s="1085" t="s">
        <v>1057</v>
      </c>
      <c r="C13" s="1085" t="s">
        <v>968</v>
      </c>
      <c r="D13" s="1178">
        <v>4.9800000000000004</v>
      </c>
      <c r="E13" s="1084">
        <v>5.242</v>
      </c>
      <c r="F13" s="1086" t="s">
        <v>3220</v>
      </c>
      <c r="G13" s="1087" t="s">
        <v>3226</v>
      </c>
      <c r="H13" s="1122" t="s">
        <v>1362</v>
      </c>
      <c r="I13" s="691"/>
      <c r="J13" s="677" t="s">
        <v>1573</v>
      </c>
      <c r="K13" s="692"/>
      <c r="L13" s="1088" t="s">
        <v>3234</v>
      </c>
      <c r="M13" s="662" t="s">
        <v>1546</v>
      </c>
      <c r="N13" s="660" t="str">
        <f t="shared" si="1"/>
        <v>41/0 to 42/0</v>
      </c>
    </row>
    <row r="14" spans="1:14" s="660" customFormat="1" ht="16.2" customHeight="1">
      <c r="A14" s="673">
        <f t="shared" si="0"/>
        <v>10</v>
      </c>
      <c r="B14" s="1085" t="s">
        <v>968</v>
      </c>
      <c r="C14" s="1085" t="s">
        <v>954</v>
      </c>
      <c r="D14" s="1178">
        <v>3.3450000000000002</v>
      </c>
      <c r="E14" s="1084">
        <v>3.5739999999999998</v>
      </c>
      <c r="F14" s="1098" t="s">
        <v>3284</v>
      </c>
      <c r="G14" s="1098" t="s">
        <v>3284</v>
      </c>
      <c r="H14" s="1179" t="s">
        <v>1362</v>
      </c>
      <c r="I14" s="691"/>
      <c r="J14" s="677" t="s">
        <v>1573</v>
      </c>
      <c r="K14" s="692"/>
      <c r="L14" s="1088" t="s">
        <v>3234</v>
      </c>
      <c r="M14" s="662" t="s">
        <v>1546</v>
      </c>
      <c r="N14" s="660" t="str">
        <f t="shared" si="1"/>
        <v>42/0 to 44/0</v>
      </c>
    </row>
    <row r="15" spans="1:14" s="660" customFormat="1" ht="16.2" customHeight="1">
      <c r="A15" s="673">
        <f t="shared" si="0"/>
        <v>11</v>
      </c>
      <c r="B15" s="1085" t="s">
        <v>308</v>
      </c>
      <c r="C15" s="1085" t="s">
        <v>368</v>
      </c>
      <c r="D15" s="1178">
        <v>3.3740000000000001</v>
      </c>
      <c r="E15" s="1084">
        <v>3.6030000000000002</v>
      </c>
      <c r="F15" s="1099" t="s">
        <v>3296</v>
      </c>
      <c r="G15" s="1099" t="s">
        <v>3296</v>
      </c>
      <c r="H15" s="1179" t="s">
        <v>1362</v>
      </c>
      <c r="I15" s="691"/>
      <c r="J15" s="677" t="s">
        <v>1573</v>
      </c>
      <c r="K15" s="692"/>
      <c r="L15" s="1088" t="s">
        <v>3234</v>
      </c>
      <c r="M15" s="662" t="s">
        <v>1546</v>
      </c>
      <c r="N15" s="660" t="str">
        <f t="shared" si="1"/>
        <v>48/0 to 51/0</v>
      </c>
    </row>
    <row r="16" spans="1:14" s="660" customFormat="1" ht="16.2" customHeight="1">
      <c r="A16" s="673">
        <f t="shared" si="0"/>
        <v>12</v>
      </c>
      <c r="B16" s="1085" t="s">
        <v>1026</v>
      </c>
      <c r="C16" s="1085" t="s">
        <v>942</v>
      </c>
      <c r="D16" s="1178">
        <v>3.395</v>
      </c>
      <c r="E16" s="1084">
        <v>3.6030000000000002</v>
      </c>
      <c r="F16" s="1100" t="s">
        <v>3305</v>
      </c>
      <c r="G16" s="1111" t="s">
        <v>3355</v>
      </c>
      <c r="H16" s="1179" t="s">
        <v>1362</v>
      </c>
      <c r="I16" s="691"/>
      <c r="J16" s="677" t="s">
        <v>1573</v>
      </c>
      <c r="K16" s="692"/>
      <c r="L16" s="1088" t="s">
        <v>3234</v>
      </c>
      <c r="M16" s="662" t="s">
        <v>1546</v>
      </c>
      <c r="N16" s="660" t="str">
        <f t="shared" si="1"/>
        <v>39/0 to 40/2</v>
      </c>
    </row>
    <row r="17" spans="1:14" s="660" customFormat="1" ht="16.2" customHeight="1">
      <c r="A17" s="673">
        <f t="shared" si="0"/>
        <v>13</v>
      </c>
      <c r="B17" s="1085" t="s">
        <v>1072</v>
      </c>
      <c r="C17" s="1085" t="s">
        <v>1026</v>
      </c>
      <c r="D17" s="1178">
        <v>3.7589999999999999</v>
      </c>
      <c r="E17" s="1084">
        <v>4.0060000000000002</v>
      </c>
      <c r="F17" s="1112" t="s">
        <v>3373</v>
      </c>
      <c r="G17" s="1112" t="s">
        <v>3373</v>
      </c>
      <c r="H17" s="1122" t="s">
        <v>1362</v>
      </c>
      <c r="I17" s="691"/>
      <c r="J17" s="677" t="s">
        <v>1573</v>
      </c>
      <c r="K17" s="692"/>
      <c r="L17" s="1088" t="s">
        <v>3234</v>
      </c>
      <c r="M17" s="662" t="s">
        <v>1546</v>
      </c>
      <c r="N17" s="660" t="str">
        <f t="shared" si="1"/>
        <v>38/0 to 39/0</v>
      </c>
    </row>
    <row r="18" spans="1:14" s="660" customFormat="1" ht="16.2" customHeight="1">
      <c r="A18" s="673">
        <f t="shared" si="0"/>
        <v>14</v>
      </c>
      <c r="B18" s="1085" t="s">
        <v>230</v>
      </c>
      <c r="C18" s="1085" t="s">
        <v>121</v>
      </c>
      <c r="D18" s="1178">
        <v>2.879</v>
      </c>
      <c r="E18" s="1084">
        <v>2.879</v>
      </c>
      <c r="F18" s="1202" t="s">
        <v>3595</v>
      </c>
      <c r="G18" s="1206" t="s">
        <v>3599</v>
      </c>
      <c r="H18" s="1122" t="s">
        <v>1362</v>
      </c>
      <c r="I18" s="691"/>
      <c r="J18" s="677" t="s">
        <v>1573</v>
      </c>
      <c r="K18" s="692"/>
      <c r="L18" s="1203" t="s">
        <v>1085</v>
      </c>
      <c r="M18" s="662" t="s">
        <v>1546</v>
      </c>
      <c r="N18" s="660" t="str">
        <f t="shared" si="1"/>
        <v>63/0 to 64/0</v>
      </c>
    </row>
    <row r="19" spans="1:14" s="660" customFormat="1" ht="16.2" customHeight="1">
      <c r="A19" s="673">
        <f t="shared" si="0"/>
        <v>15</v>
      </c>
      <c r="B19" s="1085" t="s">
        <v>121</v>
      </c>
      <c r="C19" s="1085" t="s">
        <v>263</v>
      </c>
      <c r="D19" s="1178">
        <v>4.0789999999999997</v>
      </c>
      <c r="E19" s="1084"/>
      <c r="F19" s="1206" t="s">
        <v>3603</v>
      </c>
      <c r="G19" s="1211" t="s">
        <v>3606</v>
      </c>
      <c r="H19" s="1122" t="s">
        <v>1362</v>
      </c>
      <c r="I19" s="691"/>
      <c r="J19" s="677" t="s">
        <v>1573</v>
      </c>
      <c r="K19" s="692"/>
      <c r="L19" s="1203" t="s">
        <v>1085</v>
      </c>
      <c r="M19" s="662" t="s">
        <v>1546</v>
      </c>
      <c r="N19" s="660" t="str">
        <f t="shared" si="1"/>
        <v>64/0 to 65/0</v>
      </c>
    </row>
    <row r="20" spans="1:14" s="660" customFormat="1" ht="16.2" customHeight="1">
      <c r="A20" s="673">
        <f t="shared" si="0"/>
        <v>16</v>
      </c>
      <c r="B20" s="1085" t="s">
        <v>263</v>
      </c>
      <c r="C20" s="1085" t="s">
        <v>458</v>
      </c>
      <c r="D20" s="1178">
        <v>4.9939999999999998</v>
      </c>
      <c r="E20" s="1084"/>
      <c r="F20" s="1213" t="s">
        <v>3612</v>
      </c>
      <c r="G20" s="1214" t="s">
        <v>3617</v>
      </c>
      <c r="H20" s="1122" t="s">
        <v>1362</v>
      </c>
      <c r="I20" s="691"/>
      <c r="J20" s="677" t="s">
        <v>1573</v>
      </c>
      <c r="K20" s="692"/>
      <c r="L20" s="1203" t="s">
        <v>1085</v>
      </c>
      <c r="M20" s="662" t="s">
        <v>1546</v>
      </c>
      <c r="N20" s="660" t="str">
        <f t="shared" si="1"/>
        <v>65/0 to 67/0</v>
      </c>
    </row>
    <row r="21" spans="1:14" s="660" customFormat="1" ht="16.2" customHeight="1">
      <c r="A21" s="673">
        <f t="shared" si="0"/>
        <v>17</v>
      </c>
      <c r="B21" s="1085" t="s">
        <v>458</v>
      </c>
      <c r="C21" s="1085" t="s">
        <v>461</v>
      </c>
      <c r="D21" s="1178">
        <v>3.5270000000000001</v>
      </c>
      <c r="E21" s="1084"/>
      <c r="F21" s="1215" t="s">
        <v>2534</v>
      </c>
      <c r="G21" s="1215" t="s">
        <v>2534</v>
      </c>
      <c r="H21" s="1122"/>
      <c r="I21" s="691"/>
      <c r="J21" s="677" t="s">
        <v>1573</v>
      </c>
      <c r="K21" s="692"/>
      <c r="L21" s="1203" t="s">
        <v>1085</v>
      </c>
      <c r="M21" s="662" t="s">
        <v>1546</v>
      </c>
      <c r="N21" s="660" t="str">
        <f t="shared" si="1"/>
        <v>67/0 to 69/0</v>
      </c>
    </row>
    <row r="22" spans="1:14" s="660" customFormat="1" ht="16.2" customHeight="1">
      <c r="A22" s="673">
        <f t="shared" si="0"/>
        <v>18</v>
      </c>
      <c r="B22" s="1085" t="s">
        <v>461</v>
      </c>
      <c r="C22" s="1085" t="s">
        <v>1080</v>
      </c>
      <c r="D22" s="1178">
        <v>3.8809999999999998</v>
      </c>
      <c r="E22" s="1084"/>
      <c r="F22" s="1217" t="s">
        <v>3623</v>
      </c>
      <c r="G22" s="1218" t="s">
        <v>3626</v>
      </c>
      <c r="H22" s="1122"/>
      <c r="I22" s="691"/>
      <c r="J22" s="677" t="s">
        <v>1573</v>
      </c>
      <c r="K22" s="692"/>
      <c r="L22" s="1203" t="s">
        <v>1085</v>
      </c>
      <c r="M22" s="662" t="s">
        <v>1546</v>
      </c>
      <c r="N22" s="660" t="str">
        <f t="shared" si="1"/>
        <v>69/0 to 70/0</v>
      </c>
    </row>
    <row r="23" spans="1:14" s="660" customFormat="1" ht="16.2" customHeight="1">
      <c r="A23" s="686">
        <v>19</v>
      </c>
      <c r="B23" s="1085" t="s">
        <v>1559</v>
      </c>
      <c r="C23" s="1085" t="s">
        <v>413</v>
      </c>
      <c r="D23" s="1178">
        <v>3.085</v>
      </c>
      <c r="E23" s="1084"/>
      <c r="F23" s="1221" t="s">
        <v>3629</v>
      </c>
      <c r="G23" s="1221" t="s">
        <v>3631</v>
      </c>
      <c r="H23" s="1122"/>
      <c r="I23" s="691"/>
      <c r="J23" s="677" t="s">
        <v>1573</v>
      </c>
      <c r="K23" s="692"/>
      <c r="L23" s="1203" t="s">
        <v>1085</v>
      </c>
      <c r="M23" s="662" t="s">
        <v>1546</v>
      </c>
      <c r="N23" s="660" t="str">
        <f t="shared" si="1"/>
        <v>72/0  to 73/0</v>
      </c>
    </row>
    <row r="24" spans="1:14" s="660" customFormat="1" ht="16.2" customHeight="1">
      <c r="A24" s="686"/>
      <c r="B24" s="1085"/>
      <c r="C24" s="1085"/>
      <c r="D24" s="1178"/>
      <c r="E24" s="1084"/>
      <c r="F24" s="1221"/>
      <c r="G24" s="1221"/>
      <c r="H24" s="1122"/>
      <c r="I24" s="691"/>
      <c r="J24" s="1219"/>
      <c r="K24" s="692"/>
      <c r="L24" s="1203"/>
      <c r="M24" s="1220"/>
    </row>
    <row r="25" spans="1:14" s="660" customFormat="1" ht="16.2" customHeight="1">
      <c r="A25" s="686"/>
      <c r="B25" s="1085"/>
      <c r="C25" s="1085"/>
      <c r="D25" s="1178"/>
      <c r="E25" s="1084"/>
      <c r="F25" s="1221"/>
      <c r="G25" s="1221"/>
      <c r="H25" s="1122"/>
      <c r="I25" s="691"/>
      <c r="J25" s="1219"/>
      <c r="K25" s="692"/>
      <c r="L25" s="1203"/>
      <c r="M25" s="1220"/>
    </row>
    <row r="26" spans="1:14" s="660" customFormat="1" ht="16.2" customHeight="1">
      <c r="A26" s="686"/>
      <c r="B26" s="1085"/>
      <c r="C26" s="1085"/>
      <c r="D26" s="1178"/>
      <c r="E26" s="1084"/>
      <c r="F26" s="1221"/>
      <c r="G26" s="1221"/>
      <c r="H26" s="1122"/>
      <c r="I26" s="691"/>
      <c r="J26" s="1219"/>
      <c r="K26" s="692"/>
      <c r="L26" s="1203"/>
      <c r="M26" s="1220"/>
    </row>
    <row r="27" spans="1:14" s="660" customFormat="1" ht="16.2" customHeight="1">
      <c r="A27" s="686"/>
      <c r="B27" s="1085"/>
      <c r="C27" s="1085"/>
      <c r="D27" s="1178"/>
      <c r="E27" s="1084"/>
      <c r="F27" s="1221"/>
      <c r="G27" s="1221"/>
      <c r="H27" s="1122"/>
      <c r="I27" s="691"/>
      <c r="J27" s="1219"/>
      <c r="K27" s="692"/>
      <c r="L27" s="1203"/>
      <c r="M27" s="1220"/>
    </row>
    <row r="28" spans="1:14" s="660" customFormat="1" ht="16.2" customHeight="1">
      <c r="A28" s="686"/>
      <c r="B28" s="1085"/>
      <c r="C28" s="1085"/>
      <c r="D28" s="1178"/>
      <c r="E28" s="1084"/>
      <c r="F28" s="1221"/>
      <c r="G28" s="1221"/>
      <c r="H28" s="1122"/>
      <c r="I28" s="691"/>
      <c r="J28" s="1219"/>
      <c r="K28" s="692"/>
      <c r="L28" s="1203"/>
      <c r="M28" s="1220"/>
    </row>
    <row r="29" spans="1:14" s="660" customFormat="1" ht="16.2" customHeight="1">
      <c r="A29" s="686"/>
      <c r="B29" s="1085"/>
      <c r="C29" s="1085"/>
      <c r="D29" s="1178"/>
      <c r="E29" s="1084"/>
      <c r="F29" s="1221"/>
      <c r="G29" s="1221"/>
      <c r="H29" s="1122"/>
      <c r="I29" s="691"/>
      <c r="J29" s="1219"/>
      <c r="K29" s="692"/>
      <c r="L29" s="1203"/>
      <c r="M29" s="1220"/>
    </row>
    <row r="30" spans="1:14" s="660" customFormat="1" ht="16.2" customHeight="1">
      <c r="A30" s="686"/>
      <c r="B30" s="1085"/>
      <c r="C30" s="1085"/>
      <c r="D30" s="1178"/>
      <c r="E30" s="1084"/>
      <c r="F30" s="1217"/>
      <c r="G30" s="1218"/>
      <c r="H30" s="1122"/>
      <c r="I30" s="691"/>
      <c r="J30" s="1219"/>
      <c r="K30" s="692"/>
      <c r="L30" s="1203"/>
      <c r="M30" s="1220"/>
    </row>
    <row r="31" spans="1:14" s="660" customFormat="1" ht="16.2" customHeight="1">
      <c r="A31" s="686"/>
      <c r="B31" s="687"/>
      <c r="C31" s="687"/>
      <c r="D31" s="688"/>
      <c r="E31" s="688"/>
      <c r="F31" s="689"/>
      <c r="G31" s="690"/>
      <c r="H31" s="691"/>
      <c r="I31" s="691"/>
      <c r="J31" s="692"/>
      <c r="K31" s="692"/>
      <c r="L31" s="693"/>
      <c r="M31" s="664"/>
    </row>
    <row r="32" spans="1:14" s="660" customFormat="1" ht="17.399999999999999" customHeight="1">
      <c r="A32" s="1424" t="s">
        <v>1574</v>
      </c>
      <c r="B32" s="1425"/>
      <c r="C32" s="1425"/>
      <c r="D32" s="694">
        <f>SUM(D5:D31)</f>
        <v>71.272000000000006</v>
      </c>
      <c r="E32" s="694">
        <f>SUM(E5:E31)</f>
        <v>54.775999999999996</v>
      </c>
      <c r="F32" s="695"/>
      <c r="G32" s="696"/>
      <c r="H32" s="696"/>
      <c r="I32" s="696"/>
      <c r="J32" s="697"/>
      <c r="K32" s="697"/>
      <c r="L32" s="698"/>
      <c r="M32" s="665"/>
    </row>
    <row r="33" spans="1:13" s="660" customFormat="1" ht="16.95" customHeight="1">
      <c r="A33" s="1416" t="s">
        <v>1575</v>
      </c>
      <c r="B33" s="1417"/>
      <c r="C33" s="1417"/>
      <c r="D33" s="699">
        <f>D32</f>
        <v>71.272000000000006</v>
      </c>
      <c r="E33" s="699">
        <f>E32</f>
        <v>54.775999999999996</v>
      </c>
      <c r="F33" s="699"/>
      <c r="G33" s="700"/>
      <c r="H33" s="700"/>
      <c r="I33" s="700"/>
      <c r="J33" s="701"/>
      <c r="K33" s="701"/>
      <c r="L33" s="702"/>
      <c r="M33" s="666"/>
    </row>
    <row r="35" spans="1:13">
      <c r="D35" s="668">
        <f>202-D33</f>
        <v>130.72800000000001</v>
      </c>
      <c r="E35" s="668"/>
      <c r="F35" s="668"/>
    </row>
    <row r="36" spans="1:13">
      <c r="F36" s="668"/>
      <c r="I36" s="669"/>
    </row>
    <row r="37" spans="1:13">
      <c r="I37" s="669"/>
    </row>
    <row r="38" spans="1:13">
      <c r="B38" s="1208" t="s">
        <v>173</v>
      </c>
      <c r="C38" s="1208" t="s">
        <v>3605</v>
      </c>
      <c r="I38" s="669"/>
    </row>
    <row r="39" spans="1:13">
      <c r="I39" s="669"/>
    </row>
  </sheetData>
  <mergeCells count="6">
    <mergeCell ref="A33:C33"/>
    <mergeCell ref="A1:L1"/>
    <mergeCell ref="A2:L2"/>
    <mergeCell ref="A3:L3"/>
    <mergeCell ref="B4:C4"/>
    <mergeCell ref="A32:C3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21"/>
  <sheetViews>
    <sheetView workbookViewId="0">
      <selection activeCell="D14" sqref="D14"/>
    </sheetView>
  </sheetViews>
  <sheetFormatPr defaultColWidth="8.88671875" defaultRowHeight="14.4"/>
  <cols>
    <col min="1" max="3" width="10.33203125" style="667" customWidth="1"/>
    <col min="4" max="4" width="8.5546875" style="652" customWidth="1"/>
    <col min="5" max="6" width="12.5546875" style="652" customWidth="1"/>
    <col min="7" max="7" width="11.109375" style="660" customWidth="1"/>
    <col min="8" max="8" width="12.109375" style="669" customWidth="1"/>
    <col min="9" max="9" width="18.109375" style="667" customWidth="1"/>
    <col min="10" max="10" width="13.88671875" style="669" customWidth="1"/>
    <col min="11" max="11" width="12.88671875" style="669" customWidth="1"/>
    <col min="12" max="12" width="13.6640625" style="670" customWidth="1"/>
    <col min="13" max="13" width="30" style="652" bestFit="1" customWidth="1"/>
    <col min="14" max="16384" width="8.88671875" style="652"/>
  </cols>
  <sheetData>
    <row r="1" spans="1:13">
      <c r="A1" s="1418" t="s">
        <v>1562</v>
      </c>
      <c r="B1" s="1418"/>
      <c r="C1" s="1418"/>
      <c r="D1" s="1419"/>
      <c r="E1" s="1419"/>
      <c r="F1" s="1419"/>
      <c r="G1" s="1419"/>
      <c r="H1" s="1419"/>
      <c r="I1" s="1419"/>
      <c r="J1" s="1419"/>
      <c r="K1" s="1419"/>
      <c r="L1" s="1419"/>
    </row>
    <row r="2" spans="1:13" ht="16.2" customHeight="1">
      <c r="A2" s="1420" t="s">
        <v>39</v>
      </c>
      <c r="B2" s="1420"/>
      <c r="C2" s="1420"/>
      <c r="D2" s="1421"/>
      <c r="E2" s="1421"/>
      <c r="F2" s="1421"/>
      <c r="G2" s="1421"/>
      <c r="H2" s="1421"/>
      <c r="I2" s="1421"/>
      <c r="J2" s="1421"/>
      <c r="K2" s="1421"/>
      <c r="L2" s="1421"/>
    </row>
    <row r="3" spans="1:13" ht="15" thickBot="1">
      <c r="A3" s="1422" t="s">
        <v>2239</v>
      </c>
      <c r="B3" s="1422"/>
      <c r="C3" s="1422"/>
      <c r="D3" s="1422"/>
      <c r="E3" s="1422"/>
      <c r="F3" s="1422"/>
      <c r="G3" s="1422"/>
      <c r="H3" s="1422"/>
      <c r="I3" s="1422"/>
      <c r="J3" s="1422"/>
      <c r="K3" s="1422"/>
      <c r="L3" s="1422"/>
    </row>
    <row r="4" spans="1:13" s="660" customFormat="1" ht="61.2" customHeight="1" thickBot="1">
      <c r="A4" s="671" t="s">
        <v>1563</v>
      </c>
      <c r="B4" s="1423" t="s">
        <v>1534</v>
      </c>
      <c r="C4" s="1423"/>
      <c r="D4" s="672" t="s">
        <v>1564</v>
      </c>
      <c r="E4" s="672" t="s">
        <v>1565</v>
      </c>
      <c r="F4" s="672" t="s">
        <v>1566</v>
      </c>
      <c r="G4" s="653" t="s">
        <v>1567</v>
      </c>
      <c r="H4" s="654" t="s">
        <v>1568</v>
      </c>
      <c r="I4" s="655" t="s">
        <v>1569</v>
      </c>
      <c r="J4" s="656" t="s">
        <v>1570</v>
      </c>
      <c r="K4" s="657" t="s">
        <v>1571</v>
      </c>
      <c r="L4" s="658" t="s">
        <v>1572</v>
      </c>
      <c r="M4" s="659" t="s">
        <v>19</v>
      </c>
    </row>
    <row r="5" spans="1:13" s="660" customFormat="1" ht="16.2" customHeight="1">
      <c r="A5" s="673">
        <v>1</v>
      </c>
      <c r="B5" s="661" t="s">
        <v>456</v>
      </c>
      <c r="C5" s="661" t="s">
        <v>97</v>
      </c>
      <c r="D5" s="661">
        <v>3.3370000000000002</v>
      </c>
      <c r="E5" s="684"/>
      <c r="F5" s="675" t="s">
        <v>2240</v>
      </c>
      <c r="G5" s="675" t="s">
        <v>2241</v>
      </c>
      <c r="H5" s="748" t="s">
        <v>2289</v>
      </c>
      <c r="I5" s="676"/>
      <c r="J5" s="677" t="s">
        <v>1573</v>
      </c>
      <c r="K5" s="678"/>
      <c r="L5" s="749" t="s">
        <v>2291</v>
      </c>
      <c r="M5" s="662" t="s">
        <v>2244</v>
      </c>
    </row>
    <row r="6" spans="1:13" s="660" customFormat="1" ht="16.2" customHeight="1">
      <c r="A6" s="673">
        <f>A5+1</f>
        <v>2</v>
      </c>
      <c r="B6" s="661" t="s">
        <v>97</v>
      </c>
      <c r="C6" s="661" t="s">
        <v>286</v>
      </c>
      <c r="D6" s="661">
        <v>3.778</v>
      </c>
      <c r="E6" s="684"/>
      <c r="F6" s="675" t="s">
        <v>2245</v>
      </c>
      <c r="G6" s="731" t="s">
        <v>2248</v>
      </c>
      <c r="H6" s="743" t="s">
        <v>2272</v>
      </c>
      <c r="I6" s="676"/>
      <c r="J6" s="677" t="s">
        <v>1573</v>
      </c>
      <c r="K6" s="678"/>
      <c r="L6" s="749" t="s">
        <v>2291</v>
      </c>
      <c r="M6" s="662" t="s">
        <v>2244</v>
      </c>
    </row>
    <row r="7" spans="1:13" s="660" customFormat="1" ht="16.2" customHeight="1">
      <c r="A7" s="673">
        <f t="shared" ref="A7:A11" si="0">A6+1</f>
        <v>3</v>
      </c>
      <c r="B7" s="661" t="s">
        <v>286</v>
      </c>
      <c r="C7" s="661" t="s">
        <v>163</v>
      </c>
      <c r="D7" s="661">
        <v>4.8769999999999998</v>
      </c>
      <c r="E7" s="684"/>
      <c r="F7" s="732" t="s">
        <v>2252</v>
      </c>
      <c r="G7" s="733" t="s">
        <v>2254</v>
      </c>
      <c r="H7" s="676"/>
      <c r="I7" s="676"/>
      <c r="J7" s="677" t="s">
        <v>1573</v>
      </c>
      <c r="K7" s="677"/>
      <c r="L7" s="681"/>
      <c r="M7" s="662" t="s">
        <v>2244</v>
      </c>
    </row>
    <row r="8" spans="1:13" s="660" customFormat="1" ht="16.2" customHeight="1">
      <c r="A8" s="673">
        <f t="shared" si="0"/>
        <v>4</v>
      </c>
      <c r="B8" s="661" t="s">
        <v>163</v>
      </c>
      <c r="C8" s="661" t="s">
        <v>275</v>
      </c>
      <c r="D8" s="682">
        <v>4.5679999999999996</v>
      </c>
      <c r="E8" s="684"/>
      <c r="F8" s="734" t="s">
        <v>2260</v>
      </c>
      <c r="G8" s="734" t="s">
        <v>2260</v>
      </c>
      <c r="H8" s="744" t="s">
        <v>2276</v>
      </c>
      <c r="I8" s="676"/>
      <c r="J8" s="677" t="s">
        <v>1573</v>
      </c>
      <c r="K8" s="677"/>
      <c r="L8" s="749" t="s">
        <v>2291</v>
      </c>
      <c r="M8" s="662" t="s">
        <v>2244</v>
      </c>
    </row>
    <row r="9" spans="1:13" s="660" customFormat="1" ht="16.2" customHeight="1">
      <c r="A9" s="673">
        <f t="shared" si="0"/>
        <v>5</v>
      </c>
      <c r="B9" s="661" t="s">
        <v>275</v>
      </c>
      <c r="C9" s="661" t="s">
        <v>230</v>
      </c>
      <c r="D9" s="661">
        <v>4.8630000000000004</v>
      </c>
      <c r="E9" s="684"/>
      <c r="F9" s="738" t="s">
        <v>2266</v>
      </c>
      <c r="G9" s="741" t="s">
        <v>2270</v>
      </c>
      <c r="H9" s="676"/>
      <c r="I9" s="676"/>
      <c r="J9" s="677" t="s">
        <v>1573</v>
      </c>
      <c r="K9" s="678"/>
      <c r="L9" s="681"/>
      <c r="M9" s="662" t="s">
        <v>2244</v>
      </c>
    </row>
    <row r="10" spans="1:13" s="660" customFormat="1" ht="16.2" customHeight="1">
      <c r="A10" s="673">
        <f t="shared" si="0"/>
        <v>6</v>
      </c>
      <c r="B10" s="661" t="s">
        <v>230</v>
      </c>
      <c r="C10" s="661" t="s">
        <v>121</v>
      </c>
      <c r="D10" s="661">
        <v>3.7109999999999999</v>
      </c>
      <c r="E10" s="684"/>
      <c r="F10" s="745" t="s">
        <v>2281</v>
      </c>
      <c r="G10" s="747" t="s">
        <v>2284</v>
      </c>
      <c r="H10" s="676"/>
      <c r="I10" s="676"/>
      <c r="J10" s="677" t="s">
        <v>1573</v>
      </c>
      <c r="K10" s="678"/>
      <c r="L10" s="679"/>
      <c r="M10" s="662" t="s">
        <v>2244</v>
      </c>
    </row>
    <row r="11" spans="1:13" s="660" customFormat="1" ht="16.2" customHeight="1">
      <c r="A11" s="673">
        <f t="shared" si="0"/>
        <v>7</v>
      </c>
      <c r="B11" s="661" t="s">
        <v>121</v>
      </c>
      <c r="C11" s="661" t="s">
        <v>263</v>
      </c>
      <c r="D11" s="661">
        <v>4.9180000000000001</v>
      </c>
      <c r="E11" s="684"/>
      <c r="F11" s="760" t="s">
        <v>2286</v>
      </c>
      <c r="G11" s="760" t="s">
        <v>2286</v>
      </c>
      <c r="H11" s="676"/>
      <c r="I11" s="676"/>
      <c r="J11" s="677" t="s">
        <v>1573</v>
      </c>
      <c r="K11" s="678"/>
      <c r="L11" s="679"/>
      <c r="M11" s="662" t="s">
        <v>2244</v>
      </c>
    </row>
    <row r="12" spans="1:13" s="660" customFormat="1" ht="16.2" customHeight="1">
      <c r="A12" s="673"/>
      <c r="B12" s="684"/>
      <c r="C12" s="684"/>
      <c r="D12" s="685"/>
      <c r="E12" s="684"/>
      <c r="F12" s="675"/>
      <c r="G12" s="675"/>
      <c r="H12" s="676"/>
      <c r="I12" s="676"/>
      <c r="J12" s="677"/>
      <c r="K12" s="678"/>
      <c r="L12" s="679"/>
      <c r="M12" s="662"/>
    </row>
    <row r="13" spans="1:13" s="660" customFormat="1" ht="16.2" customHeight="1" thickBot="1">
      <c r="A13" s="686"/>
      <c r="B13" s="687"/>
      <c r="C13" s="687"/>
      <c r="D13" s="688"/>
      <c r="E13" s="688"/>
      <c r="F13" s="689"/>
      <c r="G13" s="690"/>
      <c r="H13" s="691"/>
      <c r="I13" s="691"/>
      <c r="J13" s="692"/>
      <c r="K13" s="692"/>
      <c r="L13" s="693"/>
      <c r="M13" s="664"/>
    </row>
    <row r="14" spans="1:13" s="660" customFormat="1" ht="17.399999999999999" customHeight="1">
      <c r="A14" s="1424" t="s">
        <v>1574</v>
      </c>
      <c r="B14" s="1425"/>
      <c r="C14" s="1425"/>
      <c r="D14" s="694">
        <f>SUM(D5:D13)</f>
        <v>30.052</v>
      </c>
      <c r="E14" s="694">
        <f>SUM(E7:E13)</f>
        <v>0</v>
      </c>
      <c r="F14" s="695"/>
      <c r="G14" s="696"/>
      <c r="H14" s="696"/>
      <c r="I14" s="696"/>
      <c r="J14" s="697"/>
      <c r="K14" s="697"/>
      <c r="L14" s="698"/>
      <c r="M14" s="665"/>
    </row>
    <row r="15" spans="1:13" s="660" customFormat="1" ht="16.95" customHeight="1" thickBot="1">
      <c r="A15" s="1416" t="s">
        <v>1575</v>
      </c>
      <c r="B15" s="1417"/>
      <c r="C15" s="1417"/>
      <c r="D15" s="699">
        <f>D14</f>
        <v>30.052</v>
      </c>
      <c r="E15" s="699">
        <f>E14</f>
        <v>0</v>
      </c>
      <c r="F15" s="699"/>
      <c r="G15" s="700"/>
      <c r="H15" s="700"/>
      <c r="I15" s="700"/>
      <c r="J15" s="701"/>
      <c r="K15" s="701"/>
      <c r="L15" s="702"/>
      <c r="M15" s="666"/>
    </row>
    <row r="17" spans="1:13" s="669" customFormat="1">
      <c r="A17" s="667"/>
      <c r="B17" s="667"/>
      <c r="C17" s="667"/>
      <c r="D17" s="652">
        <v>31.869</v>
      </c>
      <c r="E17" s="668"/>
      <c r="F17" s="668"/>
      <c r="G17" s="660"/>
      <c r="I17" s="667"/>
      <c r="L17" s="670"/>
      <c r="M17" s="652"/>
    </row>
    <row r="18" spans="1:13" s="669" customFormat="1">
      <c r="A18" s="667"/>
      <c r="B18" s="667"/>
      <c r="C18" s="667"/>
      <c r="D18" s="652"/>
      <c r="E18" s="652"/>
      <c r="F18" s="652"/>
      <c r="G18" s="660"/>
      <c r="L18" s="670"/>
      <c r="M18" s="652"/>
    </row>
    <row r="19" spans="1:13" s="669" customFormat="1">
      <c r="A19" s="667"/>
      <c r="B19" s="667"/>
      <c r="C19" s="667"/>
      <c r="D19" s="652"/>
      <c r="E19" s="652"/>
      <c r="F19" s="652"/>
      <c r="G19" s="660"/>
      <c r="L19" s="670"/>
      <c r="M19" s="652"/>
    </row>
    <row r="20" spans="1:13" s="669" customFormat="1">
      <c r="A20" s="667"/>
      <c r="B20" s="667"/>
      <c r="C20" s="667"/>
      <c r="D20" s="652"/>
      <c r="E20" s="652"/>
      <c r="F20" s="652"/>
      <c r="G20" s="660"/>
      <c r="L20" s="670"/>
      <c r="M20" s="652"/>
    </row>
    <row r="21" spans="1:13" s="669" customFormat="1">
      <c r="A21" s="667"/>
      <c r="B21" s="667"/>
      <c r="C21" s="667"/>
      <c r="D21" s="652"/>
      <c r="E21" s="652"/>
      <c r="F21" s="652"/>
      <c r="G21" s="660"/>
      <c r="L21" s="670"/>
      <c r="M21" s="652"/>
    </row>
  </sheetData>
  <mergeCells count="6">
    <mergeCell ref="A15:C15"/>
    <mergeCell ref="A1:L1"/>
    <mergeCell ref="A2:L2"/>
    <mergeCell ref="A3:L3"/>
    <mergeCell ref="B4:C4"/>
    <mergeCell ref="A14:C1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4"/>
  <cols>
    <col min="1" max="1" width="4.109375" customWidth="1"/>
    <col min="2" max="2" width="37" customWidth="1"/>
    <col min="3" max="3" width="6.6640625" customWidth="1"/>
    <col min="4" max="4" width="7.109375" customWidth="1"/>
    <col min="6" max="6" width="11.109375" customWidth="1"/>
    <col min="7" max="7" width="11.6640625" customWidth="1"/>
    <col min="8" max="8" width="29.33203125" customWidth="1"/>
    <col min="9" max="9" width="13.6640625" customWidth="1"/>
    <col min="10" max="10" width="0.88671875" customWidth="1"/>
    <col min="11" max="12" width="6.88671875" customWidth="1"/>
    <col min="14" max="14" width="11.33203125" customWidth="1"/>
    <col min="15" max="15" width="11.88671875" customWidth="1"/>
    <col min="16" max="16" width="22" customWidth="1"/>
    <col min="17" max="17" width="17.109375" customWidth="1"/>
  </cols>
  <sheetData>
    <row r="1" spans="1:19" ht="18">
      <c r="A1" s="1444" t="s">
        <v>1576</v>
      </c>
      <c r="B1" s="1445"/>
      <c r="C1" s="1445"/>
      <c r="D1" s="1445"/>
      <c r="E1" s="1445"/>
      <c r="F1" s="1445"/>
      <c r="G1" s="1445"/>
      <c r="H1" s="1445"/>
      <c r="I1" s="1445"/>
      <c r="J1" s="1445"/>
      <c r="K1" s="1445"/>
      <c r="L1" s="1445"/>
      <c r="M1" s="1445"/>
      <c r="N1" s="1445"/>
      <c r="O1" s="1445"/>
      <c r="P1" s="1445"/>
      <c r="Q1" s="1446"/>
    </row>
    <row r="2" spans="1:19" ht="18">
      <c r="A2" s="1437" t="s">
        <v>1577</v>
      </c>
      <c r="B2" s="1440" t="s">
        <v>1578</v>
      </c>
      <c r="C2" s="1447" t="s">
        <v>1579</v>
      </c>
      <c r="D2" s="1448"/>
      <c r="E2" s="1448"/>
      <c r="F2" s="1448"/>
      <c r="G2" s="1448"/>
      <c r="H2" s="1448"/>
      <c r="I2" s="1449"/>
      <c r="J2" s="235"/>
      <c r="K2" s="1450" t="s">
        <v>1580</v>
      </c>
      <c r="L2" s="1451"/>
      <c r="M2" s="1451"/>
      <c r="N2" s="1451"/>
      <c r="O2" s="1451"/>
      <c r="P2" s="1451"/>
      <c r="Q2" s="1452"/>
    </row>
    <row r="3" spans="1:19" ht="29.25" customHeight="1">
      <c r="A3" s="1438"/>
      <c r="B3" s="1441"/>
      <c r="C3" s="1453" t="s">
        <v>1534</v>
      </c>
      <c r="D3" s="1454"/>
      <c r="E3" s="1443" t="s">
        <v>1581</v>
      </c>
      <c r="F3" s="1443" t="s">
        <v>1582</v>
      </c>
      <c r="G3" s="1443" t="s">
        <v>1583</v>
      </c>
      <c r="H3" s="1457" t="s">
        <v>1584</v>
      </c>
      <c r="I3" s="1458" t="s">
        <v>19</v>
      </c>
      <c r="J3" s="236"/>
      <c r="K3" s="1455" t="s">
        <v>1534</v>
      </c>
      <c r="L3" s="1456"/>
      <c r="M3" s="1428" t="s">
        <v>1581</v>
      </c>
      <c r="N3" s="1428" t="s">
        <v>1582</v>
      </c>
      <c r="O3" s="1428" t="s">
        <v>1583</v>
      </c>
      <c r="P3" s="1430" t="s">
        <v>1584</v>
      </c>
      <c r="Q3" s="1460" t="s">
        <v>19</v>
      </c>
    </row>
    <row r="4" spans="1:19">
      <c r="A4" s="1439"/>
      <c r="B4" s="1442"/>
      <c r="C4" s="200" t="s">
        <v>1538</v>
      </c>
      <c r="D4" s="201" t="s">
        <v>1539</v>
      </c>
      <c r="E4" s="1429"/>
      <c r="F4" s="1429"/>
      <c r="G4" s="1429"/>
      <c r="H4" s="1431"/>
      <c r="I4" s="1459"/>
      <c r="J4" s="237"/>
      <c r="K4" s="200" t="s">
        <v>1538</v>
      </c>
      <c r="L4" s="201" t="s">
        <v>1539</v>
      </c>
      <c r="M4" s="1429"/>
      <c r="N4" s="1429"/>
      <c r="O4" s="1429"/>
      <c r="P4" s="1431"/>
      <c r="Q4" s="1459"/>
    </row>
    <row r="5" spans="1:19">
      <c r="A5" s="202" t="s">
        <v>1135</v>
      </c>
      <c r="B5" s="203" t="s">
        <v>1585</v>
      </c>
      <c r="C5" s="1432"/>
      <c r="D5" s="1433"/>
      <c r="E5" s="204"/>
      <c r="F5" s="204"/>
      <c r="G5" s="204"/>
      <c r="H5" s="205"/>
      <c r="I5" s="238"/>
      <c r="J5" s="239"/>
      <c r="K5" s="240"/>
      <c r="L5" s="241"/>
      <c r="M5" s="241"/>
      <c r="N5" s="241"/>
      <c r="O5" s="241"/>
      <c r="P5" s="241"/>
      <c r="Q5" s="281"/>
    </row>
    <row r="6" spans="1:19" ht="28.8">
      <c r="A6" s="206">
        <v>1</v>
      </c>
      <c r="B6" s="207" t="s">
        <v>1586</v>
      </c>
      <c r="C6" s="206" t="s">
        <v>1587</v>
      </c>
      <c r="D6" s="208" t="s">
        <v>1588</v>
      </c>
      <c r="E6" s="208" t="s">
        <v>1589</v>
      </c>
      <c r="F6" s="208"/>
      <c r="G6" s="208"/>
      <c r="H6" s="209" t="s">
        <v>1590</v>
      </c>
      <c r="I6" s="242"/>
      <c r="J6" s="243"/>
      <c r="K6" s="206" t="s">
        <v>1591</v>
      </c>
      <c r="L6" s="208" t="s">
        <v>1592</v>
      </c>
      <c r="M6" s="244" t="s">
        <v>1589</v>
      </c>
      <c r="N6" s="70"/>
      <c r="O6" s="208" t="s">
        <v>1593</v>
      </c>
      <c r="P6" s="245"/>
      <c r="Q6" s="282"/>
      <c r="S6" t="s">
        <v>1594</v>
      </c>
    </row>
    <row r="7" spans="1:19" ht="28.8">
      <c r="A7" s="206">
        <v>2</v>
      </c>
      <c r="B7" s="207" t="s">
        <v>1595</v>
      </c>
      <c r="C7" s="206" t="s">
        <v>1596</v>
      </c>
      <c r="D7" s="208" t="s">
        <v>1591</v>
      </c>
      <c r="E7" s="208" t="s">
        <v>1589</v>
      </c>
      <c r="F7" s="210">
        <v>45285</v>
      </c>
      <c r="G7" s="210"/>
      <c r="H7" s="209" t="s">
        <v>1597</v>
      </c>
      <c r="I7" s="246"/>
      <c r="J7" s="247"/>
      <c r="K7" s="248" t="s">
        <v>1598</v>
      </c>
      <c r="L7" s="249" t="s">
        <v>1599</v>
      </c>
      <c r="M7" s="208" t="s">
        <v>1589</v>
      </c>
      <c r="N7" s="70"/>
      <c r="O7" s="208" t="s">
        <v>1600</v>
      </c>
      <c r="P7" s="250"/>
      <c r="Q7" s="282"/>
    </row>
    <row r="8" spans="1:19" ht="28.8">
      <c r="A8" s="211">
        <v>3</v>
      </c>
      <c r="B8" s="212" t="s">
        <v>1601</v>
      </c>
      <c r="C8" s="211" t="s">
        <v>1602</v>
      </c>
      <c r="D8" s="213" t="s">
        <v>1603</v>
      </c>
      <c r="E8" s="213" t="s">
        <v>1589</v>
      </c>
      <c r="F8" s="214">
        <v>45243</v>
      </c>
      <c r="G8" s="214"/>
      <c r="H8" s="215" t="s">
        <v>1604</v>
      </c>
      <c r="I8" s="251"/>
      <c r="J8" s="252"/>
      <c r="K8" s="253" t="s">
        <v>1605</v>
      </c>
      <c r="L8" s="254" t="s">
        <v>1606</v>
      </c>
      <c r="M8" s="213" t="s">
        <v>1589</v>
      </c>
      <c r="N8" s="228">
        <v>45335</v>
      </c>
      <c r="O8" s="255"/>
      <c r="P8" s="215" t="s">
        <v>1604</v>
      </c>
      <c r="Q8" s="283"/>
    </row>
    <row r="9" spans="1:19">
      <c r="A9" s="216" t="s">
        <v>1136</v>
      </c>
      <c r="B9" s="217" t="s">
        <v>1607</v>
      </c>
      <c r="C9" s="1434"/>
      <c r="D9" s="1435"/>
      <c r="E9" s="218"/>
      <c r="F9" s="218"/>
      <c r="G9" s="218"/>
      <c r="H9" s="219"/>
      <c r="I9" s="256"/>
      <c r="J9" s="257"/>
      <c r="K9" s="258"/>
      <c r="L9" s="259"/>
      <c r="M9" s="259"/>
      <c r="N9" s="259"/>
      <c r="O9" s="259"/>
      <c r="P9" s="259"/>
      <c r="Q9" s="284"/>
    </row>
    <row r="10" spans="1:19" ht="28.8">
      <c r="A10" s="220">
        <v>1</v>
      </c>
      <c r="B10" s="221" t="s">
        <v>1608</v>
      </c>
      <c r="C10" s="220" t="s">
        <v>1609</v>
      </c>
      <c r="D10" s="222" t="s">
        <v>1610</v>
      </c>
      <c r="E10" s="222" t="s">
        <v>1611</v>
      </c>
      <c r="F10" s="223"/>
      <c r="G10" s="223"/>
      <c r="H10" s="209" t="s">
        <v>1612</v>
      </c>
      <c r="I10" s="260"/>
      <c r="J10" s="261"/>
      <c r="K10" s="262"/>
      <c r="L10" s="263"/>
      <c r="M10" s="263"/>
      <c r="N10" s="263"/>
      <c r="O10" s="263"/>
      <c r="P10" s="263"/>
      <c r="Q10" s="285"/>
    </row>
    <row r="11" spans="1:19">
      <c r="A11" s="216" t="s">
        <v>1137</v>
      </c>
      <c r="B11" s="217" t="s">
        <v>1613</v>
      </c>
      <c r="C11" s="1434"/>
      <c r="D11" s="1435"/>
      <c r="E11" s="218"/>
      <c r="F11" s="218"/>
      <c r="G11" s="218"/>
      <c r="H11" s="224"/>
      <c r="I11" s="256"/>
      <c r="J11" s="257"/>
      <c r="K11" s="258"/>
      <c r="L11" s="259"/>
      <c r="M11" s="259"/>
      <c r="N11" s="259"/>
      <c r="O11" s="259"/>
      <c r="P11" s="259"/>
      <c r="Q11" s="284"/>
    </row>
    <row r="12" spans="1:19">
      <c r="A12" s="206">
        <v>1</v>
      </c>
      <c r="B12" s="207" t="s">
        <v>1614</v>
      </c>
      <c r="C12" s="206" t="s">
        <v>1615</v>
      </c>
      <c r="D12" s="208" t="s">
        <v>546</v>
      </c>
      <c r="E12" s="208" t="s">
        <v>1616</v>
      </c>
      <c r="F12" s="225"/>
      <c r="G12" s="208"/>
      <c r="H12" s="226" t="s">
        <v>1617</v>
      </c>
      <c r="I12" s="226"/>
      <c r="J12" s="264"/>
      <c r="K12" s="248" t="s">
        <v>1618</v>
      </c>
      <c r="L12" s="249" t="s">
        <v>791</v>
      </c>
      <c r="M12" s="208" t="s">
        <v>1616</v>
      </c>
      <c r="N12" s="70"/>
      <c r="O12" s="70"/>
      <c r="P12" s="70"/>
      <c r="Q12" s="282"/>
    </row>
    <row r="13" spans="1:19" ht="28.8">
      <c r="A13" s="206">
        <v>2</v>
      </c>
      <c r="B13" s="207" t="s">
        <v>1619</v>
      </c>
      <c r="C13" s="206" t="s">
        <v>1620</v>
      </c>
      <c r="D13" s="208" t="s">
        <v>1621</v>
      </c>
      <c r="E13" s="208" t="s">
        <v>1622</v>
      </c>
      <c r="F13" s="210">
        <v>45243</v>
      </c>
      <c r="G13" s="225"/>
      <c r="H13" s="227" t="s">
        <v>1623</v>
      </c>
      <c r="I13" s="246"/>
      <c r="J13" s="265"/>
      <c r="K13" s="266" t="s">
        <v>1624</v>
      </c>
      <c r="L13" s="267" t="s">
        <v>1625</v>
      </c>
      <c r="M13" s="208" t="s">
        <v>1622</v>
      </c>
      <c r="N13" s="268">
        <v>45312</v>
      </c>
      <c r="O13" s="267"/>
      <c r="P13" s="227" t="s">
        <v>1623</v>
      </c>
      <c r="Q13" s="242"/>
    </row>
    <row r="14" spans="1:19">
      <c r="A14" s="206">
        <v>3</v>
      </c>
      <c r="B14" s="207" t="s">
        <v>1626</v>
      </c>
      <c r="C14" s="206" t="s">
        <v>744</v>
      </c>
      <c r="D14" s="208" t="s">
        <v>898</v>
      </c>
      <c r="E14" s="208" t="s">
        <v>1616</v>
      </c>
      <c r="F14" s="225"/>
      <c r="G14" s="225"/>
      <c r="H14" s="226" t="s">
        <v>1617</v>
      </c>
      <c r="I14" s="226"/>
      <c r="J14" s="269"/>
      <c r="K14" s="270" t="s">
        <v>70</v>
      </c>
      <c r="L14" s="271" t="s">
        <v>214</v>
      </c>
      <c r="M14" s="208" t="s">
        <v>1616</v>
      </c>
      <c r="N14" s="272"/>
      <c r="O14" s="70"/>
      <c r="P14" s="70"/>
      <c r="Q14" s="282"/>
    </row>
    <row r="15" spans="1:19" ht="28.8">
      <c r="A15" s="206">
        <v>4</v>
      </c>
      <c r="B15" s="207" t="s">
        <v>1627</v>
      </c>
      <c r="C15" s="206" t="s">
        <v>1628</v>
      </c>
      <c r="D15" s="208" t="s">
        <v>1629</v>
      </c>
      <c r="E15" s="208" t="s">
        <v>1622</v>
      </c>
      <c r="F15" s="225">
        <v>45266</v>
      </c>
      <c r="G15" s="225"/>
      <c r="H15" s="227" t="s">
        <v>1630</v>
      </c>
      <c r="I15" s="226"/>
      <c r="J15" s="269"/>
      <c r="K15" s="270" t="s">
        <v>1631</v>
      </c>
      <c r="L15" s="271" t="s">
        <v>1632</v>
      </c>
      <c r="M15" s="208" t="s">
        <v>1622</v>
      </c>
      <c r="N15" s="273">
        <v>45335</v>
      </c>
      <c r="O15" s="271"/>
      <c r="P15" s="227" t="s">
        <v>1630</v>
      </c>
      <c r="Q15" s="282"/>
    </row>
    <row r="16" spans="1:19">
      <c r="A16" s="211">
        <v>5</v>
      </c>
      <c r="B16" s="212" t="s">
        <v>1633</v>
      </c>
      <c r="C16" s="211" t="s">
        <v>500</v>
      </c>
      <c r="D16" s="213" t="s">
        <v>441</v>
      </c>
      <c r="E16" s="213" t="s">
        <v>1616</v>
      </c>
      <c r="F16" s="228"/>
      <c r="G16" s="228"/>
      <c r="H16" s="226" t="s">
        <v>1617</v>
      </c>
      <c r="I16" s="274"/>
      <c r="J16" s="269"/>
      <c r="K16" s="270"/>
      <c r="L16" s="271"/>
      <c r="M16" s="213"/>
      <c r="N16" s="255"/>
      <c r="O16" s="255"/>
      <c r="P16" s="255"/>
      <c r="Q16" s="283"/>
    </row>
    <row r="17" spans="1:17">
      <c r="A17" s="216" t="s">
        <v>1138</v>
      </c>
      <c r="B17" s="217" t="s">
        <v>1634</v>
      </c>
      <c r="C17" s="216"/>
      <c r="D17" s="218"/>
      <c r="E17" s="218"/>
      <c r="F17" s="218"/>
      <c r="G17" s="218"/>
      <c r="H17" s="229"/>
      <c r="I17" s="256"/>
      <c r="J17" s="257"/>
      <c r="K17" s="258"/>
      <c r="L17" s="259"/>
      <c r="M17" s="259"/>
      <c r="N17" s="259"/>
      <c r="O17" s="259"/>
      <c r="P17" s="259"/>
      <c r="Q17" s="284"/>
    </row>
    <row r="18" spans="1:17">
      <c r="A18" s="220">
        <v>1</v>
      </c>
      <c r="B18" s="221" t="s">
        <v>1635</v>
      </c>
      <c r="C18" s="220" t="s">
        <v>966</v>
      </c>
      <c r="D18" s="222" t="s">
        <v>1636</v>
      </c>
      <c r="E18" s="222"/>
      <c r="F18" s="223"/>
      <c r="G18" s="223"/>
      <c r="H18" s="226" t="s">
        <v>1617</v>
      </c>
      <c r="I18" s="275" t="s">
        <v>1617</v>
      </c>
      <c r="J18" s="276"/>
      <c r="K18" s="262"/>
      <c r="L18" s="263"/>
      <c r="M18" s="263"/>
      <c r="N18" s="263"/>
      <c r="O18" s="263"/>
      <c r="P18" s="263"/>
      <c r="Q18" s="285"/>
    </row>
    <row r="19" spans="1:17">
      <c r="A19" s="216" t="s">
        <v>1637</v>
      </c>
      <c r="B19" s="217" t="s">
        <v>1638</v>
      </c>
      <c r="C19" s="1434"/>
      <c r="D19" s="1436"/>
      <c r="E19" s="1435"/>
      <c r="F19" s="218"/>
      <c r="G19" s="218"/>
      <c r="H19" s="229"/>
      <c r="I19" s="256"/>
      <c r="J19" s="257"/>
      <c r="K19" s="258"/>
      <c r="L19" s="259"/>
      <c r="M19" s="259"/>
      <c r="N19" s="259"/>
      <c r="O19" s="259"/>
      <c r="P19" s="259"/>
      <c r="Q19" s="284"/>
    </row>
    <row r="20" spans="1:17">
      <c r="A20" s="206">
        <v>1</v>
      </c>
      <c r="B20" s="207" t="s">
        <v>1639</v>
      </c>
      <c r="C20" s="206" t="s">
        <v>389</v>
      </c>
      <c r="D20" s="208" t="s">
        <v>119</v>
      </c>
      <c r="E20" s="208" t="s">
        <v>1640</v>
      </c>
      <c r="F20" s="208"/>
      <c r="G20" s="208"/>
      <c r="H20" s="230"/>
      <c r="I20" s="1426" t="s">
        <v>1641</v>
      </c>
      <c r="J20" s="277"/>
      <c r="K20" s="206" t="s">
        <v>493</v>
      </c>
      <c r="L20" s="208" t="s">
        <v>489</v>
      </c>
      <c r="M20" s="208" t="s">
        <v>1640</v>
      </c>
      <c r="N20" s="70"/>
      <c r="O20" s="70"/>
      <c r="P20" s="70"/>
      <c r="Q20" s="282"/>
    </row>
    <row r="21" spans="1:17" ht="28.8">
      <c r="A21" s="231">
        <v>2</v>
      </c>
      <c r="B21" s="232" t="s">
        <v>1642</v>
      </c>
      <c r="C21" s="231" t="s">
        <v>470</v>
      </c>
      <c r="D21" s="233" t="s">
        <v>820</v>
      </c>
      <c r="E21" s="233" t="s">
        <v>1643</v>
      </c>
      <c r="F21" s="233"/>
      <c r="G21" s="233"/>
      <c r="H21" s="234"/>
      <c r="I21" s="1427"/>
      <c r="J21" s="278"/>
      <c r="K21" s="279"/>
      <c r="L21" s="280"/>
      <c r="M21" s="280"/>
      <c r="N21" s="280"/>
      <c r="O21" s="280"/>
      <c r="P21" s="280"/>
      <c r="Q21" s="286"/>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V167"/>
  <sheetViews>
    <sheetView topLeftCell="A84" workbookViewId="0">
      <selection activeCell="V105" sqref="V105"/>
    </sheetView>
  </sheetViews>
  <sheetFormatPr defaultColWidth="9.109375" defaultRowHeight="14.4"/>
  <cols>
    <col min="1" max="1" width="7.88671875" customWidth="1"/>
    <col min="2" max="2" width="5.109375" style="5" customWidth="1"/>
    <col min="3" max="3" width="7.44140625" style="5" customWidth="1"/>
    <col min="4" max="4" width="5.109375" style="5" customWidth="1"/>
    <col min="5" max="5" width="6.33203125" style="5" customWidth="1"/>
    <col min="6" max="6" width="5.33203125" style="5" customWidth="1"/>
    <col min="7" max="7" width="6.33203125" style="5" customWidth="1"/>
    <col min="8" max="8" width="5.33203125" style="5" customWidth="1"/>
    <col min="9" max="9" width="6.33203125" style="5" customWidth="1"/>
    <col min="10" max="10" width="5.33203125" style="5" customWidth="1"/>
    <col min="11" max="11" width="6.109375" style="5" customWidth="1"/>
    <col min="12" max="12" width="5.33203125" style="5" customWidth="1"/>
    <col min="13" max="13" width="6.109375" style="5" customWidth="1"/>
    <col min="14" max="14" width="5.33203125" style="5" customWidth="1"/>
    <col min="15" max="15" width="6.109375" style="5" customWidth="1"/>
    <col min="16" max="16" width="5.33203125" style="5" customWidth="1"/>
    <col min="17" max="17" width="6.109375" style="5" customWidth="1"/>
    <col min="18" max="18" width="5.33203125" style="5" customWidth="1"/>
    <col min="19" max="19" width="6" style="5" customWidth="1"/>
    <col min="20" max="20" width="5.33203125" style="5" customWidth="1"/>
    <col min="21" max="21" width="6.33203125" style="5" customWidth="1"/>
    <col min="22" max="22" width="5.33203125" style="5" customWidth="1"/>
    <col min="23" max="23" width="6" style="5" customWidth="1"/>
    <col min="24" max="24" width="5.33203125" style="5" customWidth="1"/>
    <col min="25" max="25" width="5.88671875" style="5" customWidth="1"/>
    <col min="26" max="26" width="5.33203125" style="5" customWidth="1"/>
    <col min="27" max="27" width="5.6640625" style="5" customWidth="1"/>
    <col min="28" max="28" width="5.44140625" style="5" customWidth="1"/>
    <col min="29" max="29" width="5.33203125" style="5" customWidth="1"/>
    <col min="30" max="30" width="6.88671875" style="5" customWidth="1"/>
    <col min="32" max="32" width="7.44140625" customWidth="1"/>
    <col min="33" max="33" width="14" customWidth="1"/>
    <col min="34" max="34" width="10.5546875" customWidth="1"/>
  </cols>
  <sheetData>
    <row r="1" spans="1:37" ht="18">
      <c r="A1" s="1507" t="s">
        <v>1644</v>
      </c>
      <c r="B1" s="1508"/>
      <c r="C1" s="1508"/>
      <c r="D1" s="1508"/>
      <c r="E1" s="1508"/>
      <c r="F1" s="1508"/>
      <c r="G1" s="1508"/>
      <c r="H1" s="1508"/>
      <c r="I1" s="1508"/>
      <c r="J1" s="1508"/>
      <c r="K1" s="1508"/>
      <c r="L1" s="1508"/>
      <c r="M1" s="1508"/>
      <c r="N1" s="1508"/>
      <c r="O1" s="1508"/>
      <c r="P1" s="1508"/>
      <c r="Q1" s="1508"/>
      <c r="R1" s="1508"/>
      <c r="S1" s="1508"/>
      <c r="T1" s="1508"/>
      <c r="U1" s="1508"/>
      <c r="V1" s="1508"/>
      <c r="W1" s="1508"/>
      <c r="X1" s="1508"/>
      <c r="Y1" s="1508"/>
      <c r="Z1" s="1508"/>
      <c r="AA1" s="1508"/>
      <c r="AB1" s="1508"/>
      <c r="AC1" s="1509"/>
    </row>
    <row r="2" spans="1:37" ht="21">
      <c r="A2" s="1510" t="s">
        <v>1645</v>
      </c>
      <c r="B2" s="1511"/>
      <c r="C2" s="1512" t="s">
        <v>1646</v>
      </c>
      <c r="D2" s="1513"/>
      <c r="E2" s="1513"/>
      <c r="F2" s="1513"/>
      <c r="G2" s="1513"/>
      <c r="H2" s="1513"/>
      <c r="I2" s="1513"/>
      <c r="J2" s="1513"/>
      <c r="K2" s="1513"/>
      <c r="L2" s="1513"/>
      <c r="M2" s="1513"/>
      <c r="N2" s="1513"/>
      <c r="O2" s="1513"/>
      <c r="P2" s="1513"/>
      <c r="Q2" s="1513"/>
      <c r="R2" s="1513"/>
      <c r="S2" s="1513"/>
      <c r="T2" s="1513"/>
      <c r="U2" s="1513"/>
      <c r="V2" s="1513"/>
      <c r="W2" s="1513"/>
      <c r="X2" s="1513"/>
      <c r="Y2" s="1513"/>
      <c r="Z2" s="1513"/>
      <c r="AA2" s="1513"/>
      <c r="AB2" s="1513"/>
      <c r="AC2" s="1514"/>
      <c r="AD2" s="65"/>
    </row>
    <row r="3" spans="1:37" ht="14.1" customHeight="1">
      <c r="A3" s="1515" t="s">
        <v>1647</v>
      </c>
      <c r="B3" s="1516"/>
      <c r="C3" s="1517" t="s">
        <v>1648</v>
      </c>
      <c r="D3" s="1518"/>
      <c r="E3" s="1518"/>
      <c r="F3" s="1518"/>
      <c r="G3" s="1518"/>
      <c r="H3" s="1518"/>
      <c r="I3" s="1518"/>
      <c r="J3" s="1518"/>
      <c r="K3" s="1518"/>
      <c r="L3" s="1518"/>
      <c r="M3" s="1518"/>
      <c r="N3" s="1518"/>
      <c r="O3" s="1518"/>
      <c r="P3" s="1518"/>
      <c r="Q3" s="1518"/>
      <c r="R3" s="1518"/>
      <c r="S3" s="1518"/>
      <c r="T3" s="1518"/>
      <c r="U3" s="1518"/>
      <c r="V3" s="1518"/>
      <c r="W3" s="1518"/>
      <c r="X3" s="1518"/>
      <c r="Y3" s="1518"/>
      <c r="Z3" s="1518"/>
      <c r="AA3" s="1518"/>
      <c r="AB3" s="1518"/>
      <c r="AC3" s="1519"/>
      <c r="AD3" s="66"/>
    </row>
    <row r="4" spans="1:37" ht="14.1" customHeight="1">
      <c r="A4" s="1494" t="s">
        <v>1649</v>
      </c>
      <c r="B4" s="1495"/>
      <c r="C4" s="1495"/>
      <c r="D4" s="1495"/>
      <c r="E4" s="1495"/>
      <c r="F4" s="1495"/>
      <c r="G4" s="1495"/>
      <c r="H4" s="1495"/>
      <c r="I4" s="1495"/>
      <c r="J4" s="1495"/>
      <c r="K4" s="1495"/>
      <c r="L4" s="1495"/>
      <c r="M4" s="1495"/>
      <c r="N4" s="1495"/>
      <c r="O4" s="1495"/>
      <c r="P4" s="1495"/>
      <c r="Q4" s="1496"/>
      <c r="R4" s="1497" t="s">
        <v>1650</v>
      </c>
      <c r="S4" s="1498"/>
      <c r="T4" s="1498"/>
      <c r="U4" s="1498"/>
      <c r="V4" s="1498"/>
      <c r="W4" s="1498"/>
      <c r="X4" s="1498"/>
      <c r="Y4" s="1499"/>
      <c r="Z4" s="1500">
        <f ca="1">TODAY()</f>
        <v>46017</v>
      </c>
      <c r="AA4" s="1501"/>
      <c r="AB4" s="1501"/>
      <c r="AC4" s="1502"/>
      <c r="AD4" s="67"/>
    </row>
    <row r="5" spans="1:37" ht="14.1" customHeight="1">
      <c r="A5" s="6"/>
      <c r="B5" s="7"/>
      <c r="C5" s="7"/>
      <c r="D5" s="8"/>
      <c r="E5" s="7"/>
      <c r="F5" s="7"/>
      <c r="G5" s="7"/>
      <c r="H5" s="7"/>
      <c r="I5" s="7"/>
      <c r="J5" s="7"/>
      <c r="K5" s="7"/>
      <c r="L5" s="7"/>
      <c r="M5" s="7"/>
      <c r="N5" s="1506" t="s">
        <v>1651</v>
      </c>
      <c r="O5" s="1506"/>
      <c r="P5" s="1506"/>
      <c r="Q5" s="1506"/>
      <c r="R5" s="1461" t="s">
        <v>1652</v>
      </c>
      <c r="S5" s="1461"/>
      <c r="T5" s="1461" t="s">
        <v>1653</v>
      </c>
      <c r="U5" s="1461"/>
      <c r="V5" s="1461"/>
      <c r="W5" s="1461" t="s">
        <v>1654</v>
      </c>
      <c r="X5" s="1472" t="s">
        <v>1655</v>
      </c>
      <c r="Y5" s="1472"/>
      <c r="Z5" s="1472" t="s">
        <v>1656</v>
      </c>
      <c r="AA5" s="1472"/>
      <c r="AB5" s="1473" t="s">
        <v>1657</v>
      </c>
      <c r="AC5" s="1474"/>
      <c r="AD5" s="68"/>
      <c r="AE5" s="1471" t="s">
        <v>1658</v>
      </c>
      <c r="AF5" s="1461" t="s">
        <v>28</v>
      </c>
      <c r="AG5" s="1461"/>
      <c r="AH5" s="1461"/>
      <c r="AI5" s="1461" t="s">
        <v>33</v>
      </c>
      <c r="AJ5" s="1461"/>
      <c r="AK5" s="1461"/>
    </row>
    <row r="6" spans="1:37" ht="14.1" customHeight="1">
      <c r="A6" s="6"/>
      <c r="B6" s="7"/>
      <c r="C6" s="7"/>
      <c r="D6" s="7"/>
      <c r="E6" s="7" t="s">
        <v>1659</v>
      </c>
      <c r="F6" s="8"/>
      <c r="G6" s="7"/>
      <c r="H6" s="9" t="s">
        <v>1660</v>
      </c>
      <c r="I6" s="7"/>
      <c r="J6" s="7"/>
      <c r="K6" s="7"/>
      <c r="L6" s="49"/>
      <c r="M6" s="7"/>
      <c r="N6" s="1506"/>
      <c r="O6" s="1506"/>
      <c r="P6" s="1506"/>
      <c r="Q6" s="1506"/>
      <c r="R6" s="1461"/>
      <c r="S6" s="1461"/>
      <c r="T6" s="1461"/>
      <c r="U6" s="1461"/>
      <c r="V6" s="1461"/>
      <c r="W6" s="1461"/>
      <c r="X6" s="1472"/>
      <c r="Y6" s="1472"/>
      <c r="Z6" s="1472"/>
      <c r="AA6" s="1472"/>
      <c r="AB6" s="1475"/>
      <c r="AC6" s="1476"/>
      <c r="AD6" s="68"/>
      <c r="AE6" s="1471"/>
      <c r="AF6" s="1461"/>
      <c r="AG6" s="1461"/>
      <c r="AH6" s="1461"/>
      <c r="AI6" s="1461"/>
      <c r="AJ6" s="1461"/>
      <c r="AK6" s="1461"/>
    </row>
    <row r="7" spans="1:37" ht="14.1" customHeight="1">
      <c r="A7" s="6"/>
      <c r="B7" s="7"/>
      <c r="C7" s="7"/>
      <c r="D7" s="7"/>
      <c r="E7" s="7"/>
      <c r="F7" s="7"/>
      <c r="G7" s="7" t="s">
        <v>1116</v>
      </c>
      <c r="H7" s="7" t="s">
        <v>1661</v>
      </c>
      <c r="I7" s="7"/>
      <c r="J7" s="7"/>
      <c r="K7" s="7"/>
      <c r="L7" s="7"/>
      <c r="M7" s="7"/>
      <c r="N7" s="1506"/>
      <c r="O7" s="1506"/>
      <c r="P7" s="1506"/>
      <c r="Q7" s="1506"/>
      <c r="R7" s="1461"/>
      <c r="S7" s="1461"/>
      <c r="T7" s="1461"/>
      <c r="U7" s="1461"/>
      <c r="V7" s="1461"/>
      <c r="W7" s="1461"/>
      <c r="X7" s="1472"/>
      <c r="Y7" s="1472"/>
      <c r="Z7" s="1472"/>
      <c r="AA7" s="1472"/>
      <c r="AB7" s="1475"/>
      <c r="AC7" s="1476"/>
      <c r="AD7" s="68"/>
      <c r="AE7" s="1471"/>
      <c r="AF7" s="1461"/>
      <c r="AG7" s="1461"/>
      <c r="AH7" s="1461"/>
      <c r="AI7" s="1461"/>
      <c r="AJ7" s="1461"/>
      <c r="AK7" s="1461"/>
    </row>
    <row r="8" spans="1:37" ht="14.1" customHeight="1">
      <c r="A8" s="10"/>
      <c r="B8" s="11"/>
      <c r="C8" s="11"/>
      <c r="D8" s="7"/>
      <c r="E8" s="7"/>
      <c r="F8" s="7"/>
      <c r="G8" s="7"/>
      <c r="H8" s="7"/>
      <c r="I8" s="7"/>
      <c r="J8" s="7"/>
      <c r="K8" s="7"/>
      <c r="L8" s="7"/>
      <c r="M8" s="7"/>
      <c r="N8" s="7"/>
      <c r="O8" s="7"/>
      <c r="P8" s="7"/>
      <c r="Q8" s="7"/>
      <c r="R8" s="1461"/>
      <c r="S8" s="1461"/>
      <c r="T8" s="1461"/>
      <c r="U8" s="1461"/>
      <c r="V8" s="1461"/>
      <c r="W8" s="1461"/>
      <c r="X8" s="1472"/>
      <c r="Y8" s="1472"/>
      <c r="Z8" s="1472"/>
      <c r="AA8" s="1472"/>
      <c r="AB8" s="1475"/>
      <c r="AC8" s="1476"/>
      <c r="AD8" s="68"/>
      <c r="AE8" s="1471"/>
      <c r="AF8" s="1461"/>
      <c r="AG8" s="1461"/>
      <c r="AH8" s="1461"/>
      <c r="AI8" s="1461"/>
      <c r="AJ8" s="1461"/>
      <c r="AK8" s="1461"/>
    </row>
    <row r="9" spans="1:37" ht="14.1" customHeight="1">
      <c r="A9" s="6"/>
      <c r="B9" s="7"/>
      <c r="C9" s="7"/>
      <c r="D9" s="12"/>
      <c r="E9" s="11"/>
      <c r="F9" s="7"/>
      <c r="G9" s="7"/>
      <c r="H9" s="7"/>
      <c r="I9" s="7"/>
      <c r="J9" s="7"/>
      <c r="K9" s="7"/>
      <c r="L9" s="7"/>
      <c r="M9" s="9" t="s">
        <v>1662</v>
      </c>
      <c r="N9" s="7"/>
      <c r="O9" s="7"/>
      <c r="P9" s="7"/>
      <c r="Q9" s="7"/>
      <c r="R9" s="1461"/>
      <c r="S9" s="1461"/>
      <c r="T9" s="1461"/>
      <c r="U9" s="1461"/>
      <c r="V9" s="1461"/>
      <c r="W9" s="1461"/>
      <c r="X9" s="1472"/>
      <c r="Y9" s="1472"/>
      <c r="Z9" s="1472"/>
      <c r="AA9" s="1472"/>
      <c r="AB9" s="1477"/>
      <c r="AC9" s="1478"/>
      <c r="AD9" s="68"/>
      <c r="AE9" s="1471"/>
      <c r="AF9" s="57" t="s">
        <v>1122</v>
      </c>
      <c r="AG9" s="57" t="s">
        <v>1663</v>
      </c>
      <c r="AH9" s="57" t="s">
        <v>639</v>
      </c>
      <c r="AI9" s="57" t="s">
        <v>1122</v>
      </c>
      <c r="AJ9" s="57" t="s">
        <v>62</v>
      </c>
      <c r="AK9" s="57" t="s">
        <v>639</v>
      </c>
    </row>
    <row r="10" spans="1:37" ht="14.1" customHeight="1">
      <c r="A10" s="6"/>
      <c r="B10" s="7"/>
      <c r="C10" s="7"/>
      <c r="D10" s="9" t="s">
        <v>1664</v>
      </c>
      <c r="E10" s="7"/>
      <c r="F10" s="13"/>
      <c r="G10" s="13"/>
      <c r="H10" s="8" t="s">
        <v>1665</v>
      </c>
      <c r="I10" s="13"/>
      <c r="J10" s="8" t="s">
        <v>1665</v>
      </c>
      <c r="K10" s="13"/>
      <c r="L10" s="13"/>
      <c r="M10" s="9" t="s">
        <v>1666</v>
      </c>
      <c r="N10" s="7"/>
      <c r="O10" s="7"/>
      <c r="P10" s="7"/>
      <c r="Q10" s="7"/>
      <c r="R10" s="1461">
        <v>1</v>
      </c>
      <c r="S10" s="1461"/>
      <c r="T10" s="1461" t="s">
        <v>28</v>
      </c>
      <c r="U10" s="1461"/>
      <c r="V10" s="1461"/>
      <c r="W10" s="1461" t="s">
        <v>1667</v>
      </c>
      <c r="X10" s="1461">
        <f>AF167</f>
        <v>223</v>
      </c>
      <c r="Y10" s="1461"/>
      <c r="Z10" s="1462">
        <f>AG167</f>
        <v>221</v>
      </c>
      <c r="AA10" s="1461"/>
      <c r="AB10" s="1467">
        <f>X10-Z10</f>
        <v>2</v>
      </c>
      <c r="AC10" s="1468"/>
      <c r="AD10" s="69"/>
      <c r="AE10" s="171"/>
      <c r="AF10" s="71"/>
      <c r="AG10" s="71"/>
      <c r="AH10" s="71"/>
      <c r="AI10" s="71"/>
      <c r="AJ10" s="71"/>
      <c r="AK10" s="71"/>
    </row>
    <row r="11" spans="1:37" ht="14.1" customHeight="1">
      <c r="A11" s="6"/>
      <c r="B11" s="7"/>
      <c r="C11" s="7"/>
      <c r="D11" s="9" t="s">
        <v>1668</v>
      </c>
      <c r="E11" s="7"/>
      <c r="F11" s="7"/>
      <c r="G11" s="7"/>
      <c r="H11" s="7"/>
      <c r="I11" s="7"/>
      <c r="J11" s="7"/>
      <c r="K11" s="7"/>
      <c r="L11" s="7"/>
      <c r="M11" s="7"/>
      <c r="N11" s="7"/>
      <c r="O11" s="7"/>
      <c r="P11" s="7"/>
      <c r="Q11" s="7"/>
      <c r="R11" s="1461"/>
      <c r="S11" s="1461"/>
      <c r="T11" s="1461"/>
      <c r="U11" s="1461"/>
      <c r="V11" s="1461"/>
      <c r="W11" s="1461"/>
      <c r="X11" s="1461"/>
      <c r="Y11" s="1461"/>
      <c r="Z11" s="1461"/>
      <c r="AA11" s="1461"/>
      <c r="AB11" s="1469"/>
      <c r="AC11" s="1470"/>
      <c r="AD11" s="69"/>
      <c r="AE11" s="171"/>
      <c r="AF11" s="71"/>
      <c r="AG11" s="71"/>
      <c r="AH11" s="71"/>
      <c r="AI11" s="71"/>
      <c r="AJ11" s="71"/>
      <c r="AK11" s="71"/>
    </row>
    <row r="12" spans="1:37" ht="14.1" customHeight="1">
      <c r="A12" s="6"/>
      <c r="B12" s="7"/>
      <c r="C12" s="1503" t="s">
        <v>1356</v>
      </c>
      <c r="D12" s="1503"/>
      <c r="E12" s="1503"/>
      <c r="F12" s="14"/>
      <c r="G12" s="14"/>
      <c r="H12" s="14"/>
      <c r="I12" s="14"/>
      <c r="J12" s="14"/>
      <c r="K12" s="14"/>
      <c r="L12" s="14"/>
      <c r="M12" s="9" t="s">
        <v>1669</v>
      </c>
      <c r="N12" s="7"/>
      <c r="O12" s="7"/>
      <c r="P12" s="7"/>
      <c r="Q12" s="7"/>
      <c r="R12" s="1461">
        <v>2</v>
      </c>
      <c r="S12" s="1461"/>
      <c r="T12" s="1362" t="s">
        <v>655</v>
      </c>
      <c r="U12" s="1362"/>
      <c r="V12" s="1362"/>
      <c r="W12" s="57" t="s">
        <v>1667</v>
      </c>
      <c r="X12" s="1504">
        <f>AF167</f>
        <v>223</v>
      </c>
      <c r="Y12" s="1505"/>
      <c r="Z12" s="1462">
        <f>AE167</f>
        <v>219</v>
      </c>
      <c r="AA12" s="1462"/>
      <c r="AB12" s="1479">
        <f>X12-Z12</f>
        <v>4</v>
      </c>
      <c r="AC12" s="1480"/>
      <c r="AD12" s="69"/>
      <c r="AE12" s="171"/>
      <c r="AF12" s="71"/>
      <c r="AG12" s="71"/>
      <c r="AH12" s="71"/>
      <c r="AI12" s="71"/>
      <c r="AJ12" s="71"/>
      <c r="AK12" s="71"/>
    </row>
    <row r="13" spans="1:37" ht="14.1" customHeight="1">
      <c r="A13" s="10"/>
      <c r="B13" s="7"/>
      <c r="C13" s="7"/>
      <c r="D13" s="7" t="s">
        <v>1670</v>
      </c>
      <c r="E13" s="7" t="s">
        <v>1671</v>
      </c>
      <c r="F13" s="11"/>
      <c r="G13" s="7"/>
      <c r="H13" s="7" t="s">
        <v>1672</v>
      </c>
      <c r="I13" s="7"/>
      <c r="J13" s="9" t="s">
        <v>1673</v>
      </c>
      <c r="K13" s="7"/>
      <c r="L13" s="7"/>
      <c r="M13" s="7"/>
      <c r="N13" s="7"/>
      <c r="O13" s="7"/>
      <c r="P13" s="7"/>
      <c r="Q13" s="7"/>
      <c r="R13" s="1461">
        <v>3</v>
      </c>
      <c r="S13" s="1461"/>
      <c r="T13" s="1461" t="s">
        <v>33</v>
      </c>
      <c r="U13" s="1461"/>
      <c r="V13" s="1461"/>
      <c r="W13" s="1461" t="s">
        <v>1667</v>
      </c>
      <c r="X13" s="1461">
        <f>AF167</f>
        <v>223</v>
      </c>
      <c r="Y13" s="1461"/>
      <c r="Z13" s="1461">
        <f>AJ167</f>
        <v>167</v>
      </c>
      <c r="AA13" s="1461"/>
      <c r="AB13" s="1467">
        <f>X13-Z13</f>
        <v>56</v>
      </c>
      <c r="AC13" s="1468"/>
      <c r="AD13" s="69"/>
      <c r="AE13" s="171"/>
      <c r="AF13" s="71"/>
      <c r="AG13" s="71"/>
      <c r="AH13" s="71"/>
      <c r="AI13" s="71"/>
      <c r="AJ13" s="71"/>
      <c r="AK13" s="71"/>
    </row>
    <row r="14" spans="1:37" ht="14.1" customHeight="1">
      <c r="A14" s="6"/>
      <c r="B14" s="7"/>
      <c r="C14" s="7"/>
      <c r="D14" s="7" t="s">
        <v>1125</v>
      </c>
      <c r="E14" s="7" t="s">
        <v>1674</v>
      </c>
      <c r="F14" s="11"/>
      <c r="G14" s="11"/>
      <c r="H14" s="15"/>
      <c r="I14" s="15"/>
      <c r="J14" s="7"/>
      <c r="K14" s="7"/>
      <c r="L14" s="7"/>
      <c r="M14" s="7"/>
      <c r="N14" s="7"/>
      <c r="O14" s="7"/>
      <c r="P14" s="7" t="s">
        <v>1675</v>
      </c>
      <c r="Q14" s="7"/>
      <c r="R14" s="1461"/>
      <c r="S14" s="1461"/>
      <c r="T14" s="1461"/>
      <c r="U14" s="1461"/>
      <c r="V14" s="1461"/>
      <c r="W14" s="1461"/>
      <c r="X14" s="1461"/>
      <c r="Y14" s="1461"/>
      <c r="Z14" s="1461"/>
      <c r="AA14" s="1461"/>
      <c r="AB14" s="1469"/>
      <c r="AC14" s="1470"/>
      <c r="AD14" s="69"/>
      <c r="AE14" s="171"/>
      <c r="AF14" s="71"/>
      <c r="AG14" s="71"/>
      <c r="AH14" s="71"/>
      <c r="AI14" s="71"/>
      <c r="AJ14" s="71"/>
      <c r="AK14" s="71"/>
    </row>
    <row r="15" spans="1:37" ht="14.1" customHeight="1">
      <c r="A15" s="6"/>
      <c r="B15" s="7"/>
      <c r="C15" s="7"/>
      <c r="D15" s="7"/>
      <c r="E15" s="15"/>
      <c r="F15" s="15"/>
      <c r="G15" s="7"/>
      <c r="H15" s="15"/>
      <c r="I15" s="15"/>
      <c r="J15" s="7"/>
      <c r="K15" s="7"/>
      <c r="L15" s="7"/>
      <c r="M15" s="7"/>
      <c r="N15" s="7"/>
      <c r="O15" s="7"/>
      <c r="P15" s="7"/>
      <c r="Q15" s="7"/>
      <c r="R15" s="1490">
        <v>4</v>
      </c>
      <c r="S15" s="1491"/>
      <c r="T15" s="1492" t="s">
        <v>1676</v>
      </c>
      <c r="U15" s="1492"/>
      <c r="V15" s="1492"/>
      <c r="W15" s="58" t="s">
        <v>1667</v>
      </c>
      <c r="X15" s="1492">
        <f>AF167</f>
        <v>223</v>
      </c>
      <c r="Y15" s="1492"/>
      <c r="Z15" s="1492">
        <f>COUNTA('Tack Welding - PKG-F'!I6:I235)</f>
        <v>139</v>
      </c>
      <c r="AA15" s="1492"/>
      <c r="AB15" s="1490">
        <f>X15-Z15</f>
        <v>84</v>
      </c>
      <c r="AC15" s="1493"/>
      <c r="AD15" s="72"/>
      <c r="AE15" s="171"/>
      <c r="AF15" s="71"/>
      <c r="AG15" s="71"/>
      <c r="AH15" s="71"/>
      <c r="AI15" s="71"/>
      <c r="AJ15" s="71"/>
      <c r="AK15" s="71"/>
    </row>
    <row r="16" spans="1:37" ht="23.4" customHeight="1">
      <c r="A16" s="6"/>
      <c r="B16" s="7"/>
      <c r="C16" s="7"/>
      <c r="D16" s="7"/>
      <c r="E16" s="15"/>
      <c r="F16" s="15"/>
      <c r="G16" s="7"/>
      <c r="H16" s="7"/>
      <c r="I16" s="7"/>
      <c r="J16" s="7"/>
      <c r="K16" s="7"/>
      <c r="L16" s="7"/>
      <c r="M16" s="7"/>
      <c r="N16" s="7"/>
      <c r="O16" s="7"/>
      <c r="P16" s="7"/>
      <c r="Q16" s="7"/>
      <c r="R16" s="1484">
        <v>5</v>
      </c>
      <c r="S16" s="1485"/>
      <c r="T16" s="1484" t="s">
        <v>1677</v>
      </c>
      <c r="U16" s="1486"/>
      <c r="V16" s="1485"/>
      <c r="W16" s="59" t="s">
        <v>1678</v>
      </c>
      <c r="X16" s="1479">
        <v>88.4</v>
      </c>
      <c r="Y16" s="1487"/>
      <c r="Z16" s="1488">
        <f>SUM('Stringing - PKG-F'!D5:D12)</f>
        <v>26.714999999999996</v>
      </c>
      <c r="AA16" s="1489"/>
      <c r="AB16" s="1479">
        <f>X16-Z16</f>
        <v>61.685000000000009</v>
      </c>
      <c r="AC16" s="1480"/>
      <c r="AD16" s="72"/>
      <c r="AE16" s="171"/>
      <c r="AF16" s="71"/>
      <c r="AG16" s="71"/>
      <c r="AH16" s="71"/>
      <c r="AI16" s="71"/>
      <c r="AJ16" s="71"/>
      <c r="AK16" s="71"/>
    </row>
    <row r="17" spans="1:37" ht="14.1" customHeight="1">
      <c r="A17" s="16"/>
      <c r="B17" s="11"/>
      <c r="C17" s="11"/>
      <c r="D17" s="7"/>
      <c r="E17" s="17"/>
      <c r="F17" s="11"/>
      <c r="G17" s="17"/>
      <c r="H17" s="11"/>
      <c r="I17" s="11"/>
      <c r="J17" s="11"/>
      <c r="K17" s="11"/>
      <c r="L17" s="11"/>
      <c r="M17" s="17"/>
      <c r="N17" s="17"/>
      <c r="O17" s="11"/>
      <c r="P17" s="17"/>
      <c r="Q17" s="17"/>
      <c r="R17" s="1461">
        <v>6</v>
      </c>
      <c r="S17" s="1461"/>
      <c r="T17" s="1461" t="s">
        <v>1679</v>
      </c>
      <c r="U17" s="1461"/>
      <c r="V17" s="1461"/>
      <c r="W17" s="1461" t="s">
        <v>1678</v>
      </c>
      <c r="X17" s="1462">
        <v>88.4</v>
      </c>
      <c r="Y17" s="1461"/>
      <c r="Z17" s="1461">
        <f>SUM('Stringing - PKG-F'!D2:D15)</f>
        <v>39.231999999999999</v>
      </c>
      <c r="AA17" s="1461"/>
      <c r="AB17" s="1463">
        <f t="shared" ref="AB17:AB19" si="0">X17-Z17</f>
        <v>49.168000000000006</v>
      </c>
      <c r="AC17" s="1464"/>
      <c r="AD17" s="72"/>
      <c r="AE17" s="171"/>
      <c r="AF17" s="71"/>
      <c r="AG17" s="71"/>
      <c r="AH17" s="71"/>
      <c r="AI17" s="71"/>
      <c r="AJ17" s="71"/>
      <c r="AK17" s="71"/>
    </row>
    <row r="18" spans="1:37" ht="14.1" customHeight="1">
      <c r="A18" s="18"/>
      <c r="B18" s="19"/>
      <c r="C18" s="17"/>
      <c r="D18" s="17"/>
      <c r="E18" s="17"/>
      <c r="F18" s="17"/>
      <c r="G18" s="17"/>
      <c r="H18" s="20"/>
      <c r="I18" s="20"/>
      <c r="J18" s="20"/>
      <c r="K18" s="20"/>
      <c r="L18" s="17"/>
      <c r="M18" s="17"/>
      <c r="N18" s="17"/>
      <c r="O18" s="17"/>
      <c r="P18" s="17"/>
      <c r="Q18" s="17"/>
      <c r="R18" s="1461"/>
      <c r="S18" s="1461"/>
      <c r="T18" s="1461"/>
      <c r="U18" s="1461"/>
      <c r="V18" s="1461"/>
      <c r="W18" s="1461"/>
      <c r="X18" s="1461"/>
      <c r="Y18" s="1461"/>
      <c r="Z18" s="1461"/>
      <c r="AA18" s="1461"/>
      <c r="AB18" s="1465"/>
      <c r="AC18" s="1466"/>
      <c r="AD18" s="72"/>
      <c r="AE18" s="171"/>
      <c r="AF18" s="71"/>
      <c r="AG18" s="71"/>
      <c r="AH18" s="71"/>
      <c r="AI18" s="71"/>
      <c r="AJ18" s="71"/>
      <c r="AK18" s="71"/>
    </row>
    <row r="19" spans="1:37" ht="14.1" customHeight="1">
      <c r="A19" s="21"/>
      <c r="B19" s="22"/>
      <c r="C19" s="1481" t="s">
        <v>1680</v>
      </c>
      <c r="D19" s="1481"/>
      <c r="E19" s="1481" t="s">
        <v>1681</v>
      </c>
      <c r="F19" s="1481"/>
      <c r="G19" s="1482" t="s">
        <v>1682</v>
      </c>
      <c r="H19" s="1482"/>
      <c r="I19" s="1483" t="s">
        <v>1683</v>
      </c>
      <c r="J19" s="1483"/>
      <c r="K19" s="1483"/>
      <c r="L19" s="50" t="s">
        <v>1684</v>
      </c>
      <c r="M19" s="51"/>
      <c r="N19" s="51"/>
      <c r="O19" s="50" t="s">
        <v>1685</v>
      </c>
      <c r="P19" s="51"/>
      <c r="Q19" s="51"/>
      <c r="R19" s="1461">
        <v>7</v>
      </c>
      <c r="S19" s="1461"/>
      <c r="T19" s="1461" t="s">
        <v>1686</v>
      </c>
      <c r="U19" s="1461"/>
      <c r="V19" s="1461"/>
      <c r="W19" s="56" t="s">
        <v>1678</v>
      </c>
      <c r="X19" s="1462">
        <v>88.4</v>
      </c>
      <c r="Y19" s="1461"/>
      <c r="Z19" s="1461"/>
      <c r="AA19" s="1461"/>
      <c r="AB19" s="1479">
        <f t="shared" si="0"/>
        <v>88.4</v>
      </c>
      <c r="AC19" s="1480"/>
      <c r="AD19" s="69"/>
      <c r="AE19" s="171"/>
      <c r="AF19" s="71"/>
      <c r="AG19" s="71"/>
      <c r="AH19" s="71"/>
      <c r="AI19" s="71"/>
      <c r="AJ19" s="71"/>
      <c r="AK19" s="71"/>
    </row>
    <row r="20" spans="1:37" ht="14.1" customHeight="1">
      <c r="A20" s="13"/>
      <c r="B20" s="13"/>
      <c r="C20" s="13"/>
      <c r="D20" s="13"/>
      <c r="E20" s="13"/>
      <c r="F20" s="19"/>
      <c r="G20" s="13"/>
      <c r="H20" s="13"/>
      <c r="I20" s="52"/>
      <c r="J20" s="52"/>
      <c r="K20" s="52"/>
      <c r="L20" s="17"/>
      <c r="M20" s="53"/>
      <c r="N20" s="53"/>
      <c r="O20" s="17"/>
      <c r="P20" s="53"/>
      <c r="Q20" s="53"/>
      <c r="R20" s="61"/>
      <c r="S20" s="61"/>
      <c r="T20" s="62"/>
      <c r="U20" s="62"/>
      <c r="V20" s="62"/>
      <c r="W20" s="63"/>
      <c r="X20" s="61"/>
      <c r="Y20" s="61"/>
      <c r="Z20" s="63"/>
      <c r="AA20" s="63"/>
      <c r="AB20" s="61"/>
      <c r="AC20" s="73"/>
      <c r="AD20" s="74"/>
      <c r="AE20" s="171"/>
      <c r="AF20" s="71"/>
      <c r="AG20" s="71"/>
      <c r="AH20" s="71"/>
      <c r="AI20" s="71"/>
      <c r="AJ20" s="71"/>
      <c r="AK20" s="71"/>
    </row>
    <row r="21" spans="1:37" ht="14.1" customHeight="1">
      <c r="A21" s="13"/>
      <c r="B21" s="13"/>
      <c r="C21" s="13"/>
      <c r="D21" s="13"/>
      <c r="E21" s="13"/>
      <c r="F21" s="19"/>
      <c r="G21" s="13"/>
      <c r="H21" s="13"/>
      <c r="I21" s="52"/>
      <c r="J21" s="52"/>
      <c r="K21" s="52"/>
      <c r="L21" s="17"/>
      <c r="M21" s="53"/>
      <c r="N21" s="53"/>
      <c r="O21" s="17"/>
      <c r="P21" s="53"/>
      <c r="Q21" s="53"/>
      <c r="R21" s="61"/>
      <c r="S21" s="61"/>
      <c r="T21" s="62"/>
      <c r="U21" s="62"/>
      <c r="V21" s="62"/>
      <c r="W21" s="63"/>
      <c r="X21" s="61"/>
      <c r="Y21" s="61"/>
      <c r="Z21" s="63"/>
      <c r="AA21" s="63"/>
      <c r="AB21" s="61"/>
      <c r="AC21" s="73"/>
      <c r="AD21" s="74"/>
      <c r="AE21" s="171"/>
      <c r="AF21" s="71"/>
      <c r="AG21" s="71"/>
      <c r="AH21" s="71"/>
      <c r="AI21" s="71"/>
      <c r="AJ21" s="71"/>
      <c r="AK21" s="71"/>
    </row>
    <row r="22" spans="1:37" ht="14.1" customHeight="1">
      <c r="A22" s="13"/>
      <c r="B22" s="13"/>
      <c r="C22" s="13"/>
      <c r="D22" s="13"/>
      <c r="E22" s="13"/>
      <c r="F22" s="19"/>
      <c r="G22" s="13"/>
      <c r="H22" s="13"/>
      <c r="I22" s="52"/>
      <c r="J22" s="52"/>
      <c r="K22" s="52"/>
      <c r="L22" s="17"/>
      <c r="M22" s="53"/>
      <c r="N22" s="53"/>
      <c r="O22" s="17"/>
      <c r="P22" s="53"/>
      <c r="Q22" s="53"/>
      <c r="R22" s="61"/>
      <c r="S22" s="61"/>
      <c r="T22" s="62"/>
      <c r="U22" s="62"/>
      <c r="V22" s="62"/>
      <c r="W22" s="63"/>
      <c r="X22" s="61"/>
      <c r="Y22" s="61"/>
      <c r="Z22" s="63"/>
      <c r="AA22" s="63"/>
      <c r="AB22" s="61"/>
      <c r="AC22" s="73"/>
      <c r="AD22" s="74"/>
      <c r="AE22" s="171"/>
      <c r="AF22" s="71"/>
      <c r="AG22" s="71"/>
      <c r="AH22" s="71"/>
      <c r="AI22" s="71"/>
      <c r="AJ22" s="78"/>
      <c r="AK22" s="71"/>
    </row>
    <row r="23" spans="1:37" ht="14.1" customHeight="1">
      <c r="A23" s="13"/>
      <c r="B23" s="13"/>
      <c r="C23" s="13"/>
      <c r="D23" s="13"/>
      <c r="E23" s="13"/>
      <c r="F23" s="95"/>
      <c r="G23" s="95"/>
      <c r="H23" s="95"/>
      <c r="I23" s="95"/>
      <c r="J23" s="95"/>
      <c r="K23" s="95"/>
      <c r="L23" s="95"/>
      <c r="M23" s="95"/>
      <c r="N23" s="95"/>
      <c r="O23" s="95"/>
      <c r="P23" s="95"/>
      <c r="Q23" s="95"/>
      <c r="R23" s="95"/>
      <c r="S23" s="95"/>
      <c r="T23" s="95"/>
      <c r="U23" s="95"/>
      <c r="V23" s="95"/>
      <c r="W23" s="95"/>
      <c r="X23" s="95"/>
      <c r="Y23" s="95"/>
      <c r="Z23" s="95"/>
      <c r="AA23" s="95"/>
      <c r="AB23" s="95"/>
      <c r="AC23" s="79"/>
      <c r="AD23" s="77"/>
      <c r="AE23" s="171"/>
      <c r="AF23" s="71"/>
      <c r="AG23" s="71"/>
      <c r="AH23" s="71"/>
      <c r="AI23" s="78"/>
      <c r="AJ23" s="78"/>
      <c r="AK23" s="71"/>
    </row>
    <row r="24" spans="1:37" ht="14.1" customHeight="1">
      <c r="A24" s="83"/>
      <c r="B24" s="84"/>
      <c r="C24" s="85"/>
      <c r="D24" s="85"/>
      <c r="E24" s="85"/>
      <c r="F24" s="85"/>
      <c r="G24" s="86"/>
      <c r="H24" s="86"/>
      <c r="I24" s="89"/>
      <c r="J24" s="89"/>
      <c r="K24" s="89"/>
      <c r="L24" s="90"/>
      <c r="M24" s="91"/>
      <c r="N24" s="91"/>
      <c r="O24" s="90"/>
      <c r="P24" s="91"/>
      <c r="Q24" s="91"/>
      <c r="R24" s="92"/>
      <c r="S24" s="92"/>
      <c r="T24" s="93"/>
      <c r="U24" s="93"/>
      <c r="V24" s="93"/>
      <c r="W24" s="94"/>
      <c r="X24" s="92"/>
      <c r="Y24" s="92"/>
      <c r="Z24" s="94"/>
      <c r="AA24" s="94"/>
      <c r="AB24" s="92"/>
      <c r="AC24" s="96"/>
      <c r="AD24" s="78"/>
      <c r="AE24" s="171"/>
      <c r="AF24" s="71"/>
      <c r="AG24" s="71"/>
      <c r="AH24" s="71"/>
      <c r="AI24" s="71"/>
      <c r="AJ24" s="78">
        <f>COUNTA(A24:AC24)</f>
        <v>0</v>
      </c>
      <c r="AK24" s="71">
        <f>AI25-AJ24</f>
        <v>12</v>
      </c>
    </row>
    <row r="25" spans="1:37" ht="14.1" customHeight="1">
      <c r="A25" s="10"/>
      <c r="B25" s="28" t="s">
        <v>954</v>
      </c>
      <c r="C25" s="28"/>
      <c r="D25" s="28" t="s">
        <v>546</v>
      </c>
      <c r="E25" s="28"/>
      <c r="F25" s="28" t="s">
        <v>547</v>
      </c>
      <c r="G25" s="28"/>
      <c r="H25" s="28" t="s">
        <v>600</v>
      </c>
      <c r="I25" s="28"/>
      <c r="J25" s="28" t="s">
        <v>565</v>
      </c>
      <c r="K25" s="28"/>
      <c r="L25" s="28" t="s">
        <v>578</v>
      </c>
      <c r="M25" s="28"/>
      <c r="N25" s="28" t="s">
        <v>584</v>
      </c>
      <c r="O25" s="28"/>
      <c r="P25" s="28" t="s">
        <v>595</v>
      </c>
      <c r="Q25" s="28"/>
      <c r="R25" s="28" t="s">
        <v>605</v>
      </c>
      <c r="S25" s="28"/>
      <c r="T25" s="28" t="s">
        <v>580</v>
      </c>
      <c r="U25" s="28"/>
      <c r="V25" s="28" t="s">
        <v>562</v>
      </c>
      <c r="W25" s="28"/>
      <c r="X25" s="28" t="s">
        <v>558</v>
      </c>
      <c r="Y25" s="28"/>
      <c r="Z25" s="28" t="s">
        <v>555</v>
      </c>
      <c r="AA25" s="48"/>
      <c r="AB25" s="28" t="s">
        <v>610</v>
      </c>
      <c r="AC25" s="73"/>
      <c r="AD25" s="78"/>
      <c r="AE25" s="171"/>
      <c r="AF25" s="71"/>
      <c r="AG25" s="71"/>
      <c r="AH25" s="71"/>
      <c r="AI25" s="78">
        <f>COUNTA(E25:AC25)</f>
        <v>12</v>
      </c>
      <c r="AJ25" s="71"/>
      <c r="AK25" s="71"/>
    </row>
    <row r="26" spans="1:37" ht="14.1" customHeight="1">
      <c r="A26" s="10"/>
      <c r="B26" s="29"/>
      <c r="C26" s="29"/>
      <c r="D26" s="29"/>
      <c r="E26" s="46"/>
      <c r="F26" s="29"/>
      <c r="G26" s="43"/>
      <c r="H26" s="29"/>
      <c r="I26" s="29"/>
      <c r="J26" s="29"/>
      <c r="K26" s="29"/>
      <c r="L26" s="29"/>
      <c r="M26" s="29"/>
      <c r="N26" s="29"/>
      <c r="O26" s="29"/>
      <c r="P26" s="29"/>
      <c r="Q26" s="54"/>
      <c r="R26" s="29"/>
      <c r="S26" s="29"/>
      <c r="T26" s="29"/>
      <c r="U26" s="29"/>
      <c r="V26" s="29"/>
      <c r="W26" s="29"/>
      <c r="X26" s="29"/>
      <c r="Y26" s="29"/>
      <c r="Z26" s="29"/>
      <c r="AA26" s="29"/>
      <c r="AB26" s="29"/>
      <c r="AC26" s="75"/>
      <c r="AD26" s="78"/>
      <c r="AE26" s="171"/>
      <c r="AF26" s="71"/>
      <c r="AG26" s="71"/>
      <c r="AH26" s="71"/>
      <c r="AI26" s="71"/>
      <c r="AJ26" s="71"/>
      <c r="AK26" s="71"/>
    </row>
    <row r="27" spans="1:37" ht="14.1" customHeight="1">
      <c r="A27" s="10"/>
      <c r="B27" s="29"/>
      <c r="C27" s="29"/>
      <c r="D27" s="29"/>
      <c r="E27" s="46"/>
      <c r="F27" s="29"/>
      <c r="G27" s="43"/>
      <c r="H27" s="29"/>
      <c r="I27" s="29"/>
      <c r="J27" s="29"/>
      <c r="K27" s="29"/>
      <c r="L27" s="29"/>
      <c r="M27" s="29"/>
      <c r="N27" s="29"/>
      <c r="O27" s="29"/>
      <c r="P27" s="29"/>
      <c r="Q27" s="54"/>
      <c r="R27" s="29"/>
      <c r="S27" s="29"/>
      <c r="T27" s="29"/>
      <c r="U27" s="29"/>
      <c r="V27" s="29"/>
      <c r="W27" s="29"/>
      <c r="X27" s="29"/>
      <c r="Y27" s="29"/>
      <c r="Z27" s="29"/>
      <c r="AA27" s="29"/>
      <c r="AB27" s="29"/>
      <c r="AC27" s="75"/>
      <c r="AD27" s="78"/>
      <c r="AE27" s="171"/>
      <c r="AF27" s="71"/>
      <c r="AG27" s="71"/>
      <c r="AH27" s="71"/>
      <c r="AI27" s="71"/>
      <c r="AJ27" s="71"/>
      <c r="AK27" s="71"/>
    </row>
    <row r="28" spans="1:37" ht="14.1" customHeight="1">
      <c r="A28" s="10"/>
      <c r="B28" s="106" t="s">
        <v>2254</v>
      </c>
      <c r="C28" s="31">
        <v>384.3</v>
      </c>
      <c r="D28" s="106" t="s">
        <v>543</v>
      </c>
      <c r="E28" s="31">
        <v>410</v>
      </c>
      <c r="F28" s="160" t="s">
        <v>549</v>
      </c>
      <c r="G28" s="124">
        <v>420.3</v>
      </c>
      <c r="H28" s="160" t="s">
        <v>601</v>
      </c>
      <c r="I28" s="30">
        <v>488.9</v>
      </c>
      <c r="J28" s="106" t="s">
        <v>567</v>
      </c>
      <c r="K28" s="31">
        <v>311.5</v>
      </c>
      <c r="L28" s="160" t="s">
        <v>579</v>
      </c>
      <c r="M28" s="31">
        <v>360.3</v>
      </c>
      <c r="N28" s="160" t="s">
        <v>583</v>
      </c>
      <c r="O28" s="31">
        <v>475</v>
      </c>
      <c r="P28" s="160" t="s">
        <v>594</v>
      </c>
      <c r="Q28" s="31">
        <v>359.8</v>
      </c>
      <c r="R28" s="160" t="s">
        <v>607</v>
      </c>
      <c r="S28" s="31">
        <v>408</v>
      </c>
      <c r="T28" s="160" t="s">
        <v>581</v>
      </c>
      <c r="U28" s="31">
        <v>427</v>
      </c>
      <c r="V28" s="106" t="s">
        <v>567</v>
      </c>
      <c r="W28" s="31">
        <v>352</v>
      </c>
      <c r="X28" s="160" t="s">
        <v>553</v>
      </c>
      <c r="Y28" s="122">
        <v>260.5</v>
      </c>
      <c r="Z28" s="160" t="s">
        <v>553</v>
      </c>
      <c r="AA28" s="31">
        <v>319</v>
      </c>
      <c r="AB28" s="705" t="s">
        <v>2237</v>
      </c>
      <c r="AC28" s="76"/>
      <c r="AD28" s="77">
        <f>SUM(A28:AC28)/1000</f>
        <v>4.9766000000000004</v>
      </c>
      <c r="AE28" s="171"/>
      <c r="AF28" s="71"/>
      <c r="AG28" s="71"/>
      <c r="AH28" s="71"/>
      <c r="AI28" s="71"/>
      <c r="AJ28" s="71"/>
      <c r="AK28" s="71"/>
    </row>
    <row r="29" spans="1:37" ht="14.1" customHeight="1">
      <c r="A29" s="10"/>
      <c r="B29" s="107" t="s">
        <v>393</v>
      </c>
      <c r="C29" s="29"/>
      <c r="D29" s="107" t="s">
        <v>393</v>
      </c>
      <c r="E29" s="46"/>
      <c r="F29" s="101" t="s">
        <v>143</v>
      </c>
      <c r="G29" s="43"/>
      <c r="H29" s="101" t="s">
        <v>143</v>
      </c>
      <c r="I29" s="29"/>
      <c r="J29" s="107" t="s">
        <v>393</v>
      </c>
      <c r="K29" s="29"/>
      <c r="L29" s="101" t="s">
        <v>143</v>
      </c>
      <c r="M29" s="29"/>
      <c r="N29" s="101" t="s">
        <v>143</v>
      </c>
      <c r="O29" s="29"/>
      <c r="P29" s="101" t="s">
        <v>143</v>
      </c>
      <c r="Q29" s="54"/>
      <c r="R29" s="101" t="s">
        <v>143</v>
      </c>
      <c r="S29" s="29"/>
      <c r="T29" s="101" t="s">
        <v>143</v>
      </c>
      <c r="U29" s="29"/>
      <c r="V29" s="107" t="s">
        <v>393</v>
      </c>
      <c r="W29" s="29"/>
      <c r="X29" s="101" t="s">
        <v>143</v>
      </c>
      <c r="Y29" s="29"/>
      <c r="Z29" s="101" t="s">
        <v>143</v>
      </c>
      <c r="AA29" s="29"/>
      <c r="AB29" s="101" t="s">
        <v>143</v>
      </c>
      <c r="AC29" s="75"/>
      <c r="AD29" s="78"/>
      <c r="AE29" s="171"/>
      <c r="AF29" s="71"/>
      <c r="AG29" s="78">
        <f>COUNTA(B29:AC29)</f>
        <v>14</v>
      </c>
      <c r="AH29" s="71"/>
      <c r="AI29" s="71"/>
      <c r="AJ29" s="71"/>
      <c r="AK29" s="71"/>
    </row>
    <row r="30" spans="1:37" ht="14.1" customHeight="1">
      <c r="A30" s="10"/>
      <c r="B30" s="103" t="s">
        <v>1362</v>
      </c>
      <c r="C30" s="29"/>
      <c r="D30" s="103" t="s">
        <v>1362</v>
      </c>
      <c r="E30" s="46"/>
      <c r="F30" s="103" t="s">
        <v>1362</v>
      </c>
      <c r="G30" s="43"/>
      <c r="H30" s="103" t="s">
        <v>1362</v>
      </c>
      <c r="I30" s="29"/>
      <c r="J30" s="103" t="s">
        <v>1362</v>
      </c>
      <c r="K30" s="29"/>
      <c r="L30" s="103" t="s">
        <v>1362</v>
      </c>
      <c r="M30" s="29"/>
      <c r="N30" s="103" t="s">
        <v>1362</v>
      </c>
      <c r="O30" s="29"/>
      <c r="P30" s="103" t="s">
        <v>1362</v>
      </c>
      <c r="Q30" s="54"/>
      <c r="R30" s="103" t="s">
        <v>1362</v>
      </c>
      <c r="S30" s="29"/>
      <c r="T30" s="103" t="s">
        <v>1362</v>
      </c>
      <c r="U30" s="29"/>
      <c r="V30" s="103" t="s">
        <v>1362</v>
      </c>
      <c r="W30" s="29"/>
      <c r="X30" s="103" t="s">
        <v>1362</v>
      </c>
      <c r="Y30" s="29"/>
      <c r="Z30" s="103" t="s">
        <v>1362</v>
      </c>
      <c r="AA30" s="29"/>
      <c r="AB30" s="103" t="s">
        <v>1362</v>
      </c>
      <c r="AC30" s="75"/>
      <c r="AD30" s="78"/>
      <c r="AE30" s="172">
        <f>COUNTA(B30:AB30)</f>
        <v>14</v>
      </c>
      <c r="AF30" s="71"/>
      <c r="AG30" s="71"/>
      <c r="AH30" s="71"/>
      <c r="AI30" s="71"/>
      <c r="AJ30" s="71"/>
      <c r="AK30" s="71"/>
    </row>
    <row r="31" spans="1:37" ht="14.1" customHeight="1">
      <c r="A31" s="10"/>
      <c r="B31" s="28" t="s">
        <v>1154</v>
      </c>
      <c r="C31" s="27"/>
      <c r="D31" s="28" t="s">
        <v>82</v>
      </c>
      <c r="E31" s="46"/>
      <c r="F31" s="28" t="s">
        <v>82</v>
      </c>
      <c r="G31" s="43"/>
      <c r="H31" s="35" t="s">
        <v>82</v>
      </c>
      <c r="I31" s="36"/>
      <c r="J31" s="36" t="s">
        <v>270</v>
      </c>
      <c r="K31" s="36"/>
      <c r="L31" s="36" t="s">
        <v>270</v>
      </c>
      <c r="M31" s="36"/>
      <c r="N31" s="36" t="s">
        <v>1154</v>
      </c>
      <c r="O31" s="27"/>
      <c r="P31" s="167" t="s">
        <v>270</v>
      </c>
      <c r="Q31" s="54"/>
      <c r="R31" s="114" t="s">
        <v>606</v>
      </c>
      <c r="S31" s="34"/>
      <c r="T31" s="34" t="s">
        <v>270</v>
      </c>
      <c r="U31" s="34"/>
      <c r="V31" s="34" t="s">
        <v>916</v>
      </c>
      <c r="W31" s="34"/>
      <c r="X31" s="27" t="s">
        <v>82</v>
      </c>
      <c r="Y31" s="27"/>
      <c r="Z31" s="55" t="s">
        <v>309</v>
      </c>
      <c r="AA31" s="55"/>
      <c r="AB31" s="55" t="s">
        <v>270</v>
      </c>
      <c r="AC31" s="75"/>
      <c r="AD31" s="78"/>
      <c r="AE31" s="171"/>
      <c r="AF31" s="78">
        <f>COUNTA(B31:AC31)</f>
        <v>14</v>
      </c>
      <c r="AG31" s="71"/>
      <c r="AH31" s="71"/>
      <c r="AI31" s="78"/>
      <c r="AJ31" s="71"/>
      <c r="AK31" s="71"/>
    </row>
    <row r="32" spans="1:37" ht="14.1" customHeight="1">
      <c r="A32" s="10"/>
      <c r="B32" s="81" t="s">
        <v>1687</v>
      </c>
      <c r="C32" s="81"/>
      <c r="D32" s="639" t="s">
        <v>1688</v>
      </c>
      <c r="E32" s="33"/>
      <c r="F32" s="43"/>
      <c r="G32" s="43"/>
      <c r="H32" s="43" t="s">
        <v>1689</v>
      </c>
      <c r="I32" s="43"/>
      <c r="J32" s="43" t="s">
        <v>1690</v>
      </c>
      <c r="K32" s="43"/>
      <c r="L32" s="43" t="s">
        <v>1691</v>
      </c>
      <c r="M32" s="43"/>
      <c r="N32" s="43" t="s">
        <v>1692</v>
      </c>
      <c r="O32" s="43"/>
      <c r="P32" s="43"/>
      <c r="Q32" s="43"/>
      <c r="R32" s="43" t="s">
        <v>1693</v>
      </c>
      <c r="S32" s="43"/>
      <c r="T32" s="43" t="s">
        <v>1694</v>
      </c>
      <c r="U32" s="43"/>
      <c r="V32" s="43" t="s">
        <v>1695</v>
      </c>
      <c r="W32" s="43"/>
      <c r="X32" s="43" t="s">
        <v>1695</v>
      </c>
      <c r="Y32" s="43"/>
      <c r="Z32" s="43" t="s">
        <v>1695</v>
      </c>
      <c r="AA32" s="43"/>
      <c r="AB32" s="55" t="s">
        <v>1696</v>
      </c>
      <c r="AC32" s="75"/>
      <c r="AD32" s="78"/>
      <c r="AE32" s="171"/>
      <c r="AF32" s="78"/>
      <c r="AG32" s="71"/>
      <c r="AH32" s="71"/>
      <c r="AI32" s="78"/>
      <c r="AJ32" s="71"/>
      <c r="AK32" s="71"/>
    </row>
    <row r="33" spans="1:37" ht="14.1" customHeight="1">
      <c r="A33" s="25"/>
      <c r="B33" s="24"/>
      <c r="C33" s="19"/>
      <c r="D33" s="19"/>
      <c r="E33" s="19"/>
      <c r="F33" s="19"/>
      <c r="G33" s="13"/>
      <c r="H33" s="13"/>
      <c r="I33" s="52"/>
      <c r="J33" s="52"/>
      <c r="K33" s="52"/>
      <c r="L33" s="17"/>
      <c r="M33" s="53"/>
      <c r="N33" s="53"/>
      <c r="O33" s="17"/>
      <c r="P33" s="53"/>
      <c r="Q33" s="53"/>
      <c r="R33" s="61"/>
      <c r="S33" s="61"/>
      <c r="T33" s="62" t="s">
        <v>2292</v>
      </c>
      <c r="U33" s="62"/>
      <c r="V33" s="62" t="s">
        <v>2341</v>
      </c>
      <c r="W33" s="63"/>
      <c r="X33" s="61" t="s">
        <v>1048</v>
      </c>
      <c r="Y33" s="61"/>
      <c r="Z33" s="48" t="s">
        <v>479</v>
      </c>
      <c r="AA33" s="63"/>
      <c r="AB33" s="27" t="s">
        <v>438</v>
      </c>
      <c r="AC33" s="73"/>
      <c r="AD33" s="78"/>
      <c r="AE33" s="171"/>
      <c r="AF33" s="71"/>
      <c r="AG33" s="71"/>
      <c r="AH33" s="71"/>
      <c r="AI33" s="71"/>
      <c r="AJ33" s="78">
        <f>COUNTA(A33:AC33)</f>
        <v>5</v>
      </c>
      <c r="AK33" s="71">
        <f>AI34-AJ33</f>
        <v>7</v>
      </c>
    </row>
    <row r="34" spans="1:37" ht="14.1" customHeight="1">
      <c r="A34" s="47"/>
      <c r="B34" s="48" t="s">
        <v>1155</v>
      </c>
      <c r="C34" s="48"/>
      <c r="D34" s="27" t="s">
        <v>876</v>
      </c>
      <c r="E34" s="27"/>
      <c r="F34" s="27" t="s">
        <v>608</v>
      </c>
      <c r="G34" s="27"/>
      <c r="H34" s="27" t="s">
        <v>348</v>
      </c>
      <c r="I34" s="27"/>
      <c r="J34" s="27" t="s">
        <v>364</v>
      </c>
      <c r="K34" s="27"/>
      <c r="L34" s="27" t="s">
        <v>589</v>
      </c>
      <c r="M34" s="27"/>
      <c r="N34" s="27" t="s">
        <v>359</v>
      </c>
      <c r="O34" s="27"/>
      <c r="P34" s="27" t="s">
        <v>342</v>
      </c>
      <c r="Q34" s="27"/>
      <c r="R34" s="27" t="s">
        <v>301</v>
      </c>
      <c r="S34" s="27"/>
      <c r="T34" s="27" t="s">
        <v>297</v>
      </c>
      <c r="U34" s="27"/>
      <c r="V34" s="27" t="s">
        <v>294</v>
      </c>
      <c r="W34" s="27"/>
      <c r="X34" s="28" t="s">
        <v>292</v>
      </c>
      <c r="Y34" s="27"/>
      <c r="Z34" s="27" t="s">
        <v>308</v>
      </c>
      <c r="AA34" s="27"/>
      <c r="AB34" s="27" t="s">
        <v>316</v>
      </c>
      <c r="AC34" s="73"/>
      <c r="AD34" s="78"/>
      <c r="AE34" s="171"/>
      <c r="AF34" s="71"/>
      <c r="AG34" s="71"/>
      <c r="AH34" s="71"/>
      <c r="AI34" s="78">
        <f>COUNTA(E34:AC34)</f>
        <v>12</v>
      </c>
      <c r="AJ34" s="71"/>
      <c r="AK34" s="71"/>
    </row>
    <row r="35" spans="1:37" ht="14.1" customHeight="1">
      <c r="A35" s="113"/>
      <c r="B35" s="29"/>
      <c r="C35" s="29"/>
      <c r="D35" s="29"/>
      <c r="E35" s="46"/>
      <c r="F35" s="29"/>
      <c r="G35" s="43"/>
      <c r="H35" s="29"/>
      <c r="I35" s="29"/>
      <c r="J35" s="29"/>
      <c r="K35" s="29"/>
      <c r="L35" s="29"/>
      <c r="M35" s="29"/>
      <c r="N35" s="29"/>
      <c r="O35" s="29"/>
      <c r="P35" s="29"/>
      <c r="Q35" s="54"/>
      <c r="R35" s="29"/>
      <c r="S35" s="29"/>
      <c r="T35" s="29"/>
      <c r="U35" s="29"/>
      <c r="V35" s="29"/>
      <c r="W35" s="29"/>
      <c r="X35" s="29"/>
      <c r="Y35" s="29"/>
      <c r="Z35" s="29"/>
      <c r="AA35" s="29"/>
      <c r="AB35" s="29"/>
      <c r="AC35" s="75"/>
      <c r="AD35" s="78"/>
      <c r="AE35" s="171"/>
      <c r="AF35" s="71"/>
      <c r="AG35" s="71"/>
      <c r="AH35" s="71"/>
      <c r="AI35" s="71"/>
      <c r="AJ35" s="71"/>
      <c r="AK35" s="71"/>
    </row>
    <row r="36" spans="1:37" ht="14.1" customHeight="1">
      <c r="A36" s="113"/>
      <c r="B36" s="29"/>
      <c r="C36" s="29"/>
      <c r="D36" s="29"/>
      <c r="E36" s="46"/>
      <c r="F36" s="29"/>
      <c r="G36" s="43"/>
      <c r="H36" s="29"/>
      <c r="I36" s="29"/>
      <c r="J36" s="29"/>
      <c r="K36" s="29"/>
      <c r="L36" s="29"/>
      <c r="M36" s="29"/>
      <c r="N36" s="29"/>
      <c r="O36" s="29"/>
      <c r="P36" s="29"/>
      <c r="Q36" s="54"/>
      <c r="R36" s="29"/>
      <c r="S36" s="29"/>
      <c r="T36" s="29"/>
      <c r="U36" s="29"/>
      <c r="V36" s="29"/>
      <c r="W36" s="29"/>
      <c r="X36" s="29"/>
      <c r="Y36" s="29"/>
      <c r="Z36" s="29"/>
      <c r="AA36" s="29"/>
      <c r="AB36" s="29"/>
      <c r="AC36" s="75"/>
      <c r="AD36" s="78"/>
      <c r="AE36" s="171"/>
      <c r="AF36" s="71"/>
      <c r="AG36" s="71"/>
      <c r="AH36" s="71"/>
      <c r="AI36" s="71"/>
      <c r="AJ36" s="71"/>
      <c r="AK36" s="71"/>
    </row>
    <row r="37" spans="1:37" ht="14.1" customHeight="1">
      <c r="A37" s="44">
        <v>381</v>
      </c>
      <c r="B37" s="160" t="s">
        <v>2360</v>
      </c>
      <c r="C37" s="31">
        <v>197.7</v>
      </c>
      <c r="D37" s="739"/>
      <c r="E37" s="161">
        <v>413.2</v>
      </c>
      <c r="F37" s="160" t="s">
        <v>609</v>
      </c>
      <c r="G37" s="45">
        <v>395.9</v>
      </c>
      <c r="H37" s="160" t="s">
        <v>1697</v>
      </c>
      <c r="I37" s="30">
        <v>417.4</v>
      </c>
      <c r="J37" s="160" t="s">
        <v>1698</v>
      </c>
      <c r="K37" s="31">
        <v>358.4</v>
      </c>
      <c r="L37" s="160" t="s">
        <v>590</v>
      </c>
      <c r="M37" s="31">
        <v>461</v>
      </c>
      <c r="N37" s="160" t="s">
        <v>1699</v>
      </c>
      <c r="O37" s="31">
        <v>377.3</v>
      </c>
      <c r="P37" s="160" t="s">
        <v>1700</v>
      </c>
      <c r="Q37" s="31">
        <v>431.5</v>
      </c>
      <c r="R37" s="160" t="s">
        <v>1701</v>
      </c>
      <c r="S37" s="31">
        <v>398.8</v>
      </c>
      <c r="T37" s="160" t="s">
        <v>1702</v>
      </c>
      <c r="U37" s="31">
        <v>405.9</v>
      </c>
      <c r="V37" s="160" t="s">
        <v>1703</v>
      </c>
      <c r="W37" s="31">
        <v>433.7</v>
      </c>
      <c r="X37" s="160" t="s">
        <v>1704</v>
      </c>
      <c r="Y37" s="122">
        <v>386.2</v>
      </c>
      <c r="Z37" s="160" t="s">
        <v>1705</v>
      </c>
      <c r="AA37" s="31">
        <v>428.9</v>
      </c>
      <c r="AB37" s="160" t="s">
        <v>1706</v>
      </c>
      <c r="AC37" s="76"/>
      <c r="AD37" s="77">
        <f>SUM(A37:AC37)/1000</f>
        <v>5.4868999999999994</v>
      </c>
      <c r="AE37" s="171"/>
      <c r="AF37" s="71"/>
      <c r="AG37" s="71"/>
      <c r="AH37" s="71"/>
      <c r="AI37" s="71"/>
      <c r="AJ37" s="71"/>
      <c r="AK37" s="71"/>
    </row>
    <row r="38" spans="1:37" ht="14.1" customHeight="1">
      <c r="A38" s="113"/>
      <c r="B38" s="101" t="s">
        <v>143</v>
      </c>
      <c r="C38" s="29"/>
      <c r="D38" s="102"/>
      <c r="E38" s="46"/>
      <c r="F38" s="101" t="s">
        <v>143</v>
      </c>
      <c r="G38" s="43"/>
      <c r="H38" s="101" t="s">
        <v>143</v>
      </c>
      <c r="I38" s="29"/>
      <c r="J38" s="101" t="s">
        <v>143</v>
      </c>
      <c r="K38" s="29"/>
      <c r="L38" s="101" t="s">
        <v>143</v>
      </c>
      <c r="M38" s="29"/>
      <c r="N38" s="101" t="s">
        <v>143</v>
      </c>
      <c r="O38" s="29"/>
      <c r="P38" s="101" t="s">
        <v>143</v>
      </c>
      <c r="Q38" s="54"/>
      <c r="R38" s="101" t="s">
        <v>143</v>
      </c>
      <c r="S38" s="29"/>
      <c r="T38" s="101" t="s">
        <v>143</v>
      </c>
      <c r="U38" s="29"/>
      <c r="V38" s="101" t="s">
        <v>143</v>
      </c>
      <c r="W38" s="29"/>
      <c r="X38" s="101" t="s">
        <v>143</v>
      </c>
      <c r="Y38" s="29"/>
      <c r="Z38" s="101" t="s">
        <v>143</v>
      </c>
      <c r="AA38" s="29"/>
      <c r="AB38" s="101" t="s">
        <v>143</v>
      </c>
      <c r="AC38" s="75"/>
      <c r="AD38" s="78"/>
      <c r="AE38" s="171"/>
      <c r="AF38" s="71"/>
      <c r="AG38" s="78">
        <f>COUNTA(B38:AC38)</f>
        <v>13</v>
      </c>
      <c r="AH38" s="71"/>
      <c r="AI38" s="71"/>
      <c r="AJ38" s="71"/>
      <c r="AK38" s="71"/>
    </row>
    <row r="39" spans="1:37" ht="14.1" customHeight="1">
      <c r="A39" s="113"/>
      <c r="B39" s="32"/>
      <c r="C39" s="29"/>
      <c r="D39" s="32"/>
      <c r="E39" s="46"/>
      <c r="F39" s="103" t="s">
        <v>1362</v>
      </c>
      <c r="G39" s="43"/>
      <c r="H39" s="103" t="s">
        <v>1362</v>
      </c>
      <c r="I39" s="29"/>
      <c r="J39" s="103" t="s">
        <v>1362</v>
      </c>
      <c r="K39" s="29"/>
      <c r="L39" s="103" t="s">
        <v>1362</v>
      </c>
      <c r="M39" s="29"/>
      <c r="N39" s="103" t="s">
        <v>1362</v>
      </c>
      <c r="O39" s="29"/>
      <c r="P39" s="103" t="s">
        <v>1362</v>
      </c>
      <c r="Q39" s="54"/>
      <c r="R39" s="103" t="s">
        <v>1362</v>
      </c>
      <c r="S39" s="29"/>
      <c r="T39" s="103" t="s">
        <v>1362</v>
      </c>
      <c r="U39" s="29"/>
      <c r="V39" s="103" t="s">
        <v>1362</v>
      </c>
      <c r="W39" s="29"/>
      <c r="X39" s="103" t="s">
        <v>1362</v>
      </c>
      <c r="Y39" s="29"/>
      <c r="Z39" s="103" t="s">
        <v>1362</v>
      </c>
      <c r="AA39" s="29"/>
      <c r="AB39" s="103" t="s">
        <v>1362</v>
      </c>
      <c r="AC39" s="75"/>
      <c r="AD39" s="78"/>
      <c r="AE39" s="172">
        <f>COUNTA(B39:AB39)</f>
        <v>12</v>
      </c>
      <c r="AF39" s="71"/>
      <c r="AG39" s="71"/>
      <c r="AH39" s="71"/>
      <c r="AI39" s="71"/>
      <c r="AJ39" s="71"/>
      <c r="AK39" s="71"/>
    </row>
    <row r="40" spans="1:37" ht="14.1" customHeight="1">
      <c r="A40" s="162"/>
      <c r="B40" s="36" t="s">
        <v>1707</v>
      </c>
      <c r="C40" s="27"/>
      <c r="D40" s="36" t="s">
        <v>1707</v>
      </c>
      <c r="E40" s="46"/>
      <c r="F40" s="36" t="s">
        <v>64</v>
      </c>
      <c r="G40" s="34"/>
      <c r="H40" s="36" t="s">
        <v>270</v>
      </c>
      <c r="I40" s="36"/>
      <c r="J40" s="36" t="s">
        <v>270</v>
      </c>
      <c r="K40" s="36"/>
      <c r="L40" s="36" t="s">
        <v>64</v>
      </c>
      <c r="M40" s="36"/>
      <c r="N40" s="36" t="s">
        <v>82</v>
      </c>
      <c r="O40" s="27"/>
      <c r="P40" s="27" t="s">
        <v>64</v>
      </c>
      <c r="Q40" s="54"/>
      <c r="R40" s="34" t="s">
        <v>64</v>
      </c>
      <c r="S40" s="34"/>
      <c r="T40" s="55" t="s">
        <v>82</v>
      </c>
      <c r="U40" s="34"/>
      <c r="V40" s="55" t="s">
        <v>64</v>
      </c>
      <c r="W40" s="34"/>
      <c r="X40" s="55" t="s">
        <v>54</v>
      </c>
      <c r="Y40" s="27"/>
      <c r="Z40" s="55" t="s">
        <v>309</v>
      </c>
      <c r="AA40" s="55"/>
      <c r="AB40" s="55" t="s">
        <v>270</v>
      </c>
      <c r="AC40" s="75"/>
      <c r="AD40" s="78"/>
      <c r="AE40" s="171"/>
      <c r="AF40" s="78">
        <f>COUNTA(B40:AC40)</f>
        <v>14</v>
      </c>
      <c r="AG40" s="71"/>
      <c r="AH40" s="71"/>
      <c r="AI40" s="78"/>
      <c r="AJ40" s="71"/>
      <c r="AK40" s="71"/>
    </row>
    <row r="41" spans="1:37" ht="14.1" customHeight="1">
      <c r="A41" s="43"/>
      <c r="B41" s="43" t="s">
        <v>1708</v>
      </c>
      <c r="C41" s="43"/>
      <c r="D41" s="81" t="s">
        <v>1594</v>
      </c>
      <c r="E41" s="46"/>
      <c r="F41" s="81" t="s">
        <v>1709</v>
      </c>
      <c r="G41" s="81"/>
      <c r="H41" s="81"/>
      <c r="I41" s="81"/>
      <c r="J41" s="81" t="s">
        <v>1710</v>
      </c>
      <c r="K41" s="81"/>
      <c r="L41" s="81"/>
      <c r="M41" s="81"/>
      <c r="N41" s="639" t="s">
        <v>1711</v>
      </c>
      <c r="O41" s="81"/>
      <c r="P41" s="81"/>
      <c r="Q41" s="81"/>
      <c r="R41" s="81"/>
      <c r="S41" s="81"/>
      <c r="T41" s="81" t="s">
        <v>1712</v>
      </c>
      <c r="U41" s="81"/>
      <c r="V41" s="81"/>
      <c r="W41" s="81"/>
      <c r="X41" s="81"/>
      <c r="Y41" s="81"/>
      <c r="Z41" s="81"/>
      <c r="AA41" s="81"/>
      <c r="AB41" s="81"/>
      <c r="AC41" s="75"/>
      <c r="AD41" s="78"/>
      <c r="AE41" s="171"/>
      <c r="AF41" s="78"/>
      <c r="AG41" s="71"/>
      <c r="AH41" s="71"/>
      <c r="AI41" s="78"/>
      <c r="AJ41" s="71"/>
      <c r="AK41" s="71"/>
    </row>
    <row r="42" spans="1:37" ht="14.1" customHeight="1">
      <c r="A42" s="33"/>
      <c r="B42" s="723" t="s">
        <v>2251</v>
      </c>
      <c r="C42" s="34"/>
      <c r="D42" s="35" t="s">
        <v>1713</v>
      </c>
      <c r="E42" s="36"/>
      <c r="F42" s="36" t="s">
        <v>495</v>
      </c>
      <c r="G42" s="36"/>
      <c r="H42" s="13" t="s">
        <v>1714</v>
      </c>
      <c r="I42" s="36"/>
      <c r="J42" s="36" t="s">
        <v>1048</v>
      </c>
      <c r="K42" s="27"/>
      <c r="L42" s="27" t="s">
        <v>491</v>
      </c>
      <c r="M42" s="54"/>
      <c r="N42" s="34" t="s">
        <v>1043</v>
      </c>
      <c r="O42" s="34"/>
      <c r="P42" s="34" t="s">
        <v>1039</v>
      </c>
      <c r="Q42" s="34"/>
      <c r="R42" s="34" t="s">
        <v>465</v>
      </c>
      <c r="S42" s="34"/>
      <c r="T42" s="28" t="s">
        <v>1384</v>
      </c>
      <c r="U42" s="27"/>
      <c r="V42" s="28" t="s">
        <v>1022</v>
      </c>
      <c r="W42" s="55"/>
      <c r="X42" s="28" t="s">
        <v>476</v>
      </c>
      <c r="Y42" s="28"/>
      <c r="Z42" s="28" t="s">
        <v>1028</v>
      </c>
      <c r="AA42" s="27"/>
      <c r="AB42" s="28" t="s">
        <v>2261</v>
      </c>
      <c r="AC42" s="75"/>
      <c r="AD42" s="78"/>
      <c r="AE42" s="171"/>
      <c r="AF42" s="71"/>
      <c r="AG42" s="71"/>
      <c r="AH42" s="71"/>
      <c r="AI42" s="71"/>
      <c r="AJ42" s="78">
        <f>COUNTA(A42:AC42)</f>
        <v>14</v>
      </c>
      <c r="AK42" s="71">
        <f>AI43-AJ42</f>
        <v>-2</v>
      </c>
    </row>
    <row r="43" spans="1:37" ht="14.1" customHeight="1">
      <c r="A43" s="42"/>
      <c r="B43" s="27" t="s">
        <v>329</v>
      </c>
      <c r="C43" s="63"/>
      <c r="D43" s="27" t="s">
        <v>324</v>
      </c>
      <c r="E43" s="46"/>
      <c r="F43" s="35" t="s">
        <v>242</v>
      </c>
      <c r="G43" s="34"/>
      <c r="H43" s="35" t="s">
        <v>281</v>
      </c>
      <c r="I43" s="36"/>
      <c r="J43" s="36" t="s">
        <v>288</v>
      </c>
      <c r="K43" s="36"/>
      <c r="L43" s="36" t="s">
        <v>289</v>
      </c>
      <c r="M43" s="36"/>
      <c r="N43" s="36" t="s">
        <v>284</v>
      </c>
      <c r="O43" s="27"/>
      <c r="P43" s="28" t="s">
        <v>483</v>
      </c>
      <c r="Q43" s="54"/>
      <c r="R43" s="35" t="s">
        <v>374</v>
      </c>
      <c r="S43" s="35"/>
      <c r="T43" s="35" t="s">
        <v>338</v>
      </c>
      <c r="U43" s="35"/>
      <c r="V43" s="35" t="s">
        <v>361</v>
      </c>
      <c r="W43" s="35"/>
      <c r="X43" s="35" t="s">
        <v>408</v>
      </c>
      <c r="Y43" s="35"/>
      <c r="Z43" s="35" t="s">
        <v>352</v>
      </c>
      <c r="AA43" s="35"/>
      <c r="AB43" s="35" t="s">
        <v>591</v>
      </c>
      <c r="AC43" s="75"/>
      <c r="AD43" s="78"/>
      <c r="AE43" s="171"/>
      <c r="AF43" s="71"/>
      <c r="AG43" s="71"/>
      <c r="AH43" s="71"/>
      <c r="AI43" s="78">
        <f>COUNTA(E43:AC43)</f>
        <v>12</v>
      </c>
      <c r="AJ43" s="71"/>
      <c r="AK43" s="71"/>
    </row>
    <row r="44" spans="1:37" ht="14.1" customHeight="1">
      <c r="A44" s="113"/>
      <c r="B44" s="29"/>
      <c r="C44" s="29"/>
      <c r="D44" s="29"/>
      <c r="E44" s="46"/>
      <c r="F44" s="29"/>
      <c r="G44" s="43"/>
      <c r="H44" s="29"/>
      <c r="I44" s="29"/>
      <c r="J44" s="29"/>
      <c r="K44" s="29"/>
      <c r="L44" s="29"/>
      <c r="M44" s="29"/>
      <c r="N44" s="29"/>
      <c r="O44" s="29"/>
      <c r="P44" s="29"/>
      <c r="Q44" s="54"/>
      <c r="R44" s="29"/>
      <c r="S44" s="29"/>
      <c r="T44" s="29"/>
      <c r="U44" s="29"/>
      <c r="V44" s="29"/>
      <c r="W44" s="29"/>
      <c r="X44" s="29"/>
      <c r="Y44" s="29"/>
      <c r="Z44" s="29"/>
      <c r="AA44" s="29"/>
      <c r="AB44" s="29"/>
      <c r="AC44" s="75"/>
      <c r="AD44" s="78"/>
      <c r="AE44" s="171"/>
      <c r="AF44" s="71"/>
      <c r="AG44" s="71"/>
      <c r="AH44" s="71"/>
      <c r="AI44" s="71"/>
      <c r="AJ44" s="71"/>
      <c r="AK44" s="71"/>
    </row>
    <row r="45" spans="1:37" ht="14.1" customHeight="1">
      <c r="A45" s="113"/>
      <c r="B45" s="29"/>
      <c r="C45" s="29"/>
      <c r="D45" s="29"/>
      <c r="E45" s="46"/>
      <c r="F45" s="29"/>
      <c r="G45" s="43"/>
      <c r="H45" s="29"/>
      <c r="I45" s="29"/>
      <c r="J45" s="29"/>
      <c r="K45" s="29"/>
      <c r="L45" s="29"/>
      <c r="M45" s="29"/>
      <c r="N45" s="29"/>
      <c r="O45" s="29"/>
      <c r="P45" s="29"/>
      <c r="Q45" s="54"/>
      <c r="R45" s="29"/>
      <c r="S45" s="29"/>
      <c r="T45" s="29"/>
      <c r="U45" s="29"/>
      <c r="V45" s="29"/>
      <c r="W45" s="29"/>
      <c r="X45" s="29"/>
      <c r="Y45" s="29"/>
      <c r="Z45" s="29"/>
      <c r="AA45" s="29"/>
      <c r="AB45" s="29"/>
      <c r="AC45" s="75"/>
      <c r="AD45" s="78"/>
      <c r="AE45" s="171"/>
      <c r="AF45" s="71"/>
      <c r="AG45" s="71"/>
      <c r="AH45" s="71"/>
      <c r="AI45" s="71"/>
      <c r="AJ45" s="71"/>
      <c r="AK45" s="71"/>
    </row>
    <row r="46" spans="1:37" ht="14.1" customHeight="1">
      <c r="A46" s="44">
        <v>402.9</v>
      </c>
      <c r="B46" s="160" t="s">
        <v>333</v>
      </c>
      <c r="C46" s="31">
        <v>379.1</v>
      </c>
      <c r="D46" s="101" t="s">
        <v>1715</v>
      </c>
      <c r="E46" s="31">
        <v>386.6</v>
      </c>
      <c r="F46" s="160" t="s">
        <v>1716</v>
      </c>
      <c r="G46" s="45">
        <v>390</v>
      </c>
      <c r="H46" s="160" t="s">
        <v>1717</v>
      </c>
      <c r="I46" s="30">
        <v>421.7</v>
      </c>
      <c r="J46" s="160" t="s">
        <v>1718</v>
      </c>
      <c r="K46" s="31">
        <v>396.6</v>
      </c>
      <c r="L46" s="160" t="s">
        <v>1704</v>
      </c>
      <c r="M46" s="31">
        <v>412.8</v>
      </c>
      <c r="N46" s="160" t="s">
        <v>1719</v>
      </c>
      <c r="O46" s="31">
        <v>340.2</v>
      </c>
      <c r="P46" s="160" t="s">
        <v>481</v>
      </c>
      <c r="Q46" s="31">
        <v>500.2</v>
      </c>
      <c r="R46" s="160" t="s">
        <v>1720</v>
      </c>
      <c r="S46" s="31">
        <v>469.1</v>
      </c>
      <c r="T46" s="160" t="s">
        <v>1700</v>
      </c>
      <c r="U46" s="31">
        <v>367.1</v>
      </c>
      <c r="V46" s="160" t="s">
        <v>1699</v>
      </c>
      <c r="W46" s="31">
        <v>470.4</v>
      </c>
      <c r="X46" s="160" t="s">
        <v>1721</v>
      </c>
      <c r="Y46" s="122">
        <v>354.8</v>
      </c>
      <c r="Z46" s="160" t="s">
        <v>1722</v>
      </c>
      <c r="AA46" s="31">
        <v>442.1</v>
      </c>
      <c r="AB46" s="160" t="s">
        <v>590</v>
      </c>
      <c r="AC46" s="76"/>
      <c r="AD46" s="77">
        <f>SUM(A46:AC46)/1000</f>
        <v>5.7336</v>
      </c>
      <c r="AE46" s="171"/>
      <c r="AF46" s="71"/>
      <c r="AG46" s="71"/>
      <c r="AH46" s="71"/>
      <c r="AI46" s="71"/>
      <c r="AJ46" s="71"/>
      <c r="AK46" s="71"/>
    </row>
    <row r="47" spans="1:37" ht="14.1" customHeight="1">
      <c r="A47" s="113"/>
      <c r="B47" s="101" t="s">
        <v>143</v>
      </c>
      <c r="C47" s="29"/>
      <c r="D47" s="101" t="s">
        <v>143</v>
      </c>
      <c r="E47" s="46"/>
      <c r="F47" s="101" t="s">
        <v>143</v>
      </c>
      <c r="G47" s="43"/>
      <c r="H47" s="101" t="s">
        <v>143</v>
      </c>
      <c r="I47" s="29"/>
      <c r="J47" s="101" t="s">
        <v>143</v>
      </c>
      <c r="K47" s="29"/>
      <c r="L47" s="101" t="s">
        <v>143</v>
      </c>
      <c r="M47" s="29"/>
      <c r="N47" s="101" t="s">
        <v>143</v>
      </c>
      <c r="O47" s="29"/>
      <c r="P47" s="101" t="s">
        <v>143</v>
      </c>
      <c r="Q47" s="54"/>
      <c r="R47" s="101" t="s">
        <v>143</v>
      </c>
      <c r="S47" s="29"/>
      <c r="T47" s="101" t="s">
        <v>143</v>
      </c>
      <c r="U47" s="29"/>
      <c r="V47" s="101" t="s">
        <v>143</v>
      </c>
      <c r="W47" s="29"/>
      <c r="X47" s="101" t="s">
        <v>143</v>
      </c>
      <c r="Y47" s="29"/>
      <c r="Z47" s="101" t="s">
        <v>143</v>
      </c>
      <c r="AA47" s="29"/>
      <c r="AB47" s="101" t="s">
        <v>143</v>
      </c>
      <c r="AC47" s="75"/>
      <c r="AD47" s="78"/>
      <c r="AE47" s="171"/>
      <c r="AF47" s="71"/>
      <c r="AG47" s="78">
        <f>COUNTA(B47:AC47)</f>
        <v>14</v>
      </c>
      <c r="AH47" s="71"/>
      <c r="AI47" s="71"/>
      <c r="AJ47" s="71"/>
      <c r="AK47" s="71"/>
    </row>
    <row r="48" spans="1:37" ht="14.1" customHeight="1">
      <c r="A48" s="113"/>
      <c r="B48" s="103" t="s">
        <v>1362</v>
      </c>
      <c r="C48" s="29"/>
      <c r="D48" s="103" t="s">
        <v>1362</v>
      </c>
      <c r="E48" s="46"/>
      <c r="F48" s="103" t="s">
        <v>1362</v>
      </c>
      <c r="G48" s="43"/>
      <c r="H48" s="103" t="s">
        <v>1362</v>
      </c>
      <c r="I48" s="29"/>
      <c r="J48" s="103" t="s">
        <v>1362</v>
      </c>
      <c r="K48" s="29"/>
      <c r="L48" s="103" t="s">
        <v>1362</v>
      </c>
      <c r="M48" s="29"/>
      <c r="N48" s="103" t="s">
        <v>1362</v>
      </c>
      <c r="O48" s="29"/>
      <c r="P48" s="103" t="s">
        <v>1362</v>
      </c>
      <c r="Q48" s="54"/>
      <c r="R48" s="103" t="s">
        <v>1362</v>
      </c>
      <c r="S48" s="29"/>
      <c r="T48" s="103" t="s">
        <v>1362</v>
      </c>
      <c r="U48" s="29"/>
      <c r="V48" s="103" t="s">
        <v>1362</v>
      </c>
      <c r="W48" s="29"/>
      <c r="X48" s="103" t="s">
        <v>1362</v>
      </c>
      <c r="Y48" s="29"/>
      <c r="Z48" s="103" t="s">
        <v>1362</v>
      </c>
      <c r="AA48" s="29"/>
      <c r="AB48" s="103" t="s">
        <v>1362</v>
      </c>
      <c r="AC48" s="75"/>
      <c r="AD48" s="78"/>
      <c r="AE48" s="172">
        <f>COUNTA(B48:AB48)</f>
        <v>14</v>
      </c>
      <c r="AF48" s="71"/>
      <c r="AG48" s="71"/>
      <c r="AH48" s="71"/>
      <c r="AI48" s="71"/>
      <c r="AJ48" s="71"/>
      <c r="AK48" s="71"/>
    </row>
    <row r="49" spans="1:48" ht="14.1" customHeight="1">
      <c r="A49" s="162"/>
      <c r="B49" s="28" t="s">
        <v>330</v>
      </c>
      <c r="C49" s="27"/>
      <c r="D49" s="28" t="s">
        <v>82</v>
      </c>
      <c r="E49" s="46"/>
      <c r="F49" s="27" t="s">
        <v>64</v>
      </c>
      <c r="G49" s="34"/>
      <c r="H49" s="35" t="s">
        <v>64</v>
      </c>
      <c r="I49" s="36"/>
      <c r="J49" s="36" t="s">
        <v>64</v>
      </c>
      <c r="K49" s="36"/>
      <c r="L49" s="34" t="s">
        <v>64</v>
      </c>
      <c r="M49" s="36"/>
      <c r="N49" s="34" t="s">
        <v>82</v>
      </c>
      <c r="O49" s="27"/>
      <c r="P49" s="34" t="s">
        <v>82</v>
      </c>
      <c r="Q49" s="54"/>
      <c r="R49" s="34" t="s">
        <v>122</v>
      </c>
      <c r="S49" s="34"/>
      <c r="T49" s="34" t="s">
        <v>54</v>
      </c>
      <c r="U49" s="34"/>
      <c r="V49" s="34" t="s">
        <v>270</v>
      </c>
      <c r="W49" s="34"/>
      <c r="X49" s="27" t="s">
        <v>54</v>
      </c>
      <c r="Y49" s="27"/>
      <c r="Z49" s="27" t="s">
        <v>270</v>
      </c>
      <c r="AA49" s="55"/>
      <c r="AB49" s="27" t="s">
        <v>270</v>
      </c>
      <c r="AC49" s="75"/>
      <c r="AD49" s="78"/>
      <c r="AE49" s="171"/>
      <c r="AF49" s="78">
        <f>COUNTA(B49:AC49)</f>
        <v>14</v>
      </c>
      <c r="AG49" s="71"/>
      <c r="AH49" s="71"/>
      <c r="AI49" s="78"/>
      <c r="AJ49" s="71"/>
      <c r="AK49" s="71"/>
    </row>
    <row r="50" spans="1:48" ht="14.1" customHeight="1">
      <c r="A50" s="25" t="s">
        <v>1125</v>
      </c>
      <c r="B50" s="12"/>
      <c r="C50" s="12"/>
      <c r="D50" s="12"/>
      <c r="E50" s="12"/>
      <c r="F50" s="81"/>
      <c r="G50" s="81"/>
      <c r="H50" s="81"/>
      <c r="I50" s="81"/>
      <c r="J50" s="81"/>
      <c r="K50" s="81"/>
      <c r="L50" s="81"/>
      <c r="M50" s="81"/>
      <c r="N50" s="81"/>
      <c r="O50" s="81"/>
      <c r="P50" s="639" t="s">
        <v>1723</v>
      </c>
      <c r="Q50" s="81"/>
      <c r="R50" s="639" t="s">
        <v>1724</v>
      </c>
      <c r="S50" s="81"/>
      <c r="T50" s="81" t="s">
        <v>1712</v>
      </c>
      <c r="U50" s="81"/>
      <c r="V50" s="81" t="s">
        <v>1725</v>
      </c>
      <c r="W50" s="81"/>
      <c r="X50" s="639" t="s">
        <v>1726</v>
      </c>
      <c r="Y50" s="81"/>
      <c r="Z50" s="81" t="s">
        <v>1727</v>
      </c>
      <c r="AA50" s="81"/>
      <c r="AB50" s="81" t="s">
        <v>1728</v>
      </c>
      <c r="AC50" s="73"/>
      <c r="AD50" s="78"/>
      <c r="AE50" s="171"/>
      <c r="AF50" s="71"/>
      <c r="AG50" s="71"/>
      <c r="AH50" s="71"/>
      <c r="AI50" s="71"/>
      <c r="AJ50" s="71"/>
      <c r="AK50" s="71"/>
    </row>
    <row r="51" spans="1:48" ht="14.1" customHeight="1">
      <c r="A51" s="25"/>
      <c r="B51" s="81" t="s">
        <v>478</v>
      </c>
      <c r="C51" s="81"/>
      <c r="D51" s="81" t="s">
        <v>1385</v>
      </c>
      <c r="E51" s="81"/>
      <c r="F51" s="81" t="s">
        <v>1352</v>
      </c>
      <c r="G51" s="81"/>
      <c r="H51" s="81" t="s">
        <v>1729</v>
      </c>
      <c r="I51" s="81"/>
      <c r="J51" s="81" t="s">
        <v>1730</v>
      </c>
      <c r="K51" s="81"/>
      <c r="L51" s="81" t="s">
        <v>2233</v>
      </c>
      <c r="M51" s="81"/>
      <c r="N51" s="81" t="s">
        <v>443</v>
      </c>
      <c r="O51" s="81"/>
      <c r="P51" s="81" t="s">
        <v>1731</v>
      </c>
      <c r="Q51" s="81"/>
      <c r="R51" s="723" t="s">
        <v>2251</v>
      </c>
      <c r="S51" s="81"/>
      <c r="T51" s="81"/>
      <c r="U51" s="81"/>
      <c r="V51" s="81"/>
      <c r="W51" s="81"/>
      <c r="X51" s="81"/>
      <c r="Y51" s="81"/>
      <c r="Z51" s="81"/>
      <c r="AA51" s="81"/>
      <c r="AB51" s="81" t="s">
        <v>1730</v>
      </c>
      <c r="AC51" s="73"/>
      <c r="AD51" s="78"/>
      <c r="AE51" s="171"/>
      <c r="AF51" s="71"/>
      <c r="AG51" s="71"/>
      <c r="AH51" s="71"/>
      <c r="AI51" s="71"/>
      <c r="AJ51" s="78">
        <f>COUNTA(A51:AC51)</f>
        <v>10</v>
      </c>
      <c r="AK51" s="71">
        <f>AI52-AJ51</f>
        <v>2</v>
      </c>
    </row>
    <row r="52" spans="1:48" ht="14.1" customHeight="1">
      <c r="A52" s="163"/>
      <c r="B52" s="35" t="s">
        <v>392</v>
      </c>
      <c r="C52" s="35"/>
      <c r="D52" s="35" t="s">
        <v>334</v>
      </c>
      <c r="E52" s="46"/>
      <c r="F52" s="35" t="s">
        <v>320</v>
      </c>
      <c r="G52" s="34"/>
      <c r="H52" s="35" t="s">
        <v>306</v>
      </c>
      <c r="I52" s="36"/>
      <c r="J52" s="36" t="s">
        <v>312</v>
      </c>
      <c r="K52" s="36"/>
      <c r="L52" s="36" t="s">
        <v>368</v>
      </c>
      <c r="M52" s="36"/>
      <c r="N52" s="88" t="s">
        <v>314</v>
      </c>
      <c r="O52" s="27"/>
      <c r="P52" s="27" t="s">
        <v>356</v>
      </c>
      <c r="Q52" s="54"/>
      <c r="R52" s="35" t="s">
        <v>577</v>
      </c>
      <c r="S52" s="35"/>
      <c r="T52" s="35" t="s">
        <v>510</v>
      </c>
      <c r="U52" s="35"/>
      <c r="V52" s="35" t="s">
        <v>526</v>
      </c>
      <c r="W52" s="35"/>
      <c r="X52" s="35" t="s">
        <v>345</v>
      </c>
      <c r="Y52" s="35"/>
      <c r="Z52" s="35" t="s">
        <v>536</v>
      </c>
      <c r="AA52" s="35"/>
      <c r="AB52" s="35" t="s">
        <v>202</v>
      </c>
      <c r="AC52" s="75"/>
      <c r="AD52" s="78"/>
      <c r="AE52" s="171"/>
      <c r="AF52" s="71"/>
      <c r="AG52" s="71"/>
      <c r="AH52" s="71"/>
      <c r="AI52" s="78">
        <f>COUNTA(E52:AC52)</f>
        <v>12</v>
      </c>
      <c r="AJ52" s="71"/>
      <c r="AK52" s="71"/>
    </row>
    <row r="53" spans="1:48" ht="14.1" customHeight="1">
      <c r="A53" s="113"/>
      <c r="B53" s="29"/>
      <c r="C53" s="29"/>
      <c r="D53" s="29"/>
      <c r="E53" s="46"/>
      <c r="F53" s="29"/>
      <c r="G53" s="43"/>
      <c r="H53" s="29"/>
      <c r="I53" s="29"/>
      <c r="J53" s="29"/>
      <c r="K53" s="29"/>
      <c r="L53" s="29"/>
      <c r="M53" s="29"/>
      <c r="N53" s="29"/>
      <c r="O53" s="29"/>
      <c r="P53" s="29"/>
      <c r="Q53" s="54"/>
      <c r="R53" s="29"/>
      <c r="S53" s="29"/>
      <c r="T53" s="29"/>
      <c r="U53" s="29"/>
      <c r="V53" s="29"/>
      <c r="W53" s="29"/>
      <c r="X53" s="29"/>
      <c r="Y53" s="29"/>
      <c r="Z53" s="29"/>
      <c r="AA53" s="29"/>
      <c r="AB53" s="29"/>
      <c r="AC53" s="75"/>
      <c r="AD53" s="78"/>
      <c r="AE53" s="171"/>
      <c r="AF53" s="71"/>
      <c r="AG53" s="71"/>
      <c r="AH53" s="71"/>
      <c r="AI53" s="71"/>
      <c r="AJ53" s="71"/>
      <c r="AK53" s="71"/>
    </row>
    <row r="54" spans="1:48" ht="14.1" customHeight="1">
      <c r="A54" s="113"/>
      <c r="B54" s="29"/>
      <c r="C54" s="29"/>
      <c r="D54" s="29"/>
      <c r="E54" s="46"/>
      <c r="F54" s="29"/>
      <c r="G54" s="43"/>
      <c r="H54" s="29"/>
      <c r="I54" s="29"/>
      <c r="J54" s="29"/>
      <c r="K54" s="29"/>
      <c r="L54" s="29"/>
      <c r="M54" s="29"/>
      <c r="N54" s="29"/>
      <c r="O54" s="29"/>
      <c r="P54" s="29"/>
      <c r="Q54" s="54"/>
      <c r="R54" s="29"/>
      <c r="S54" s="29"/>
      <c r="T54" s="29"/>
      <c r="U54" s="29"/>
      <c r="V54" s="29"/>
      <c r="W54" s="29"/>
      <c r="X54" s="29"/>
      <c r="Y54" s="29"/>
      <c r="Z54" s="29"/>
      <c r="AA54" s="29"/>
      <c r="AB54" s="29"/>
      <c r="AC54" s="75"/>
      <c r="AD54" s="78"/>
      <c r="AE54" s="171"/>
      <c r="AF54" s="71"/>
      <c r="AG54" s="71"/>
      <c r="AH54" s="71"/>
      <c r="AI54" s="71"/>
      <c r="AJ54" s="71"/>
      <c r="AK54" s="71"/>
    </row>
    <row r="55" spans="1:48" ht="14.1" customHeight="1">
      <c r="A55" s="44">
        <v>364.4</v>
      </c>
      <c r="B55" s="101" t="s">
        <v>1732</v>
      </c>
      <c r="C55" s="31">
        <v>470.8</v>
      </c>
      <c r="D55" s="101" t="s">
        <v>1733</v>
      </c>
      <c r="E55" s="31">
        <v>345</v>
      </c>
      <c r="F55" s="164" t="s">
        <v>1734</v>
      </c>
      <c r="G55" s="45">
        <v>364</v>
      </c>
      <c r="H55" s="164" t="s">
        <v>1735</v>
      </c>
      <c r="I55" s="30">
        <v>394.6</v>
      </c>
      <c r="J55" s="164" t="s">
        <v>1736</v>
      </c>
      <c r="K55" s="31">
        <v>401.4</v>
      </c>
      <c r="L55" s="164" t="s">
        <v>1737</v>
      </c>
      <c r="M55" s="31">
        <v>356.6</v>
      </c>
      <c r="N55" s="168" t="s">
        <v>1738</v>
      </c>
      <c r="O55" s="31">
        <v>307.10000000000002</v>
      </c>
      <c r="P55" s="168" t="s">
        <v>1699</v>
      </c>
      <c r="Q55" s="31">
        <v>385</v>
      </c>
      <c r="R55" s="168" t="s">
        <v>1739</v>
      </c>
      <c r="S55" s="31">
        <v>402</v>
      </c>
      <c r="T55" s="168" t="s">
        <v>509</v>
      </c>
      <c r="U55" s="31">
        <v>402.6</v>
      </c>
      <c r="V55" s="168" t="s">
        <v>525</v>
      </c>
      <c r="W55" s="31">
        <v>437</v>
      </c>
      <c r="X55" s="160" t="s">
        <v>346</v>
      </c>
      <c r="Y55" s="122">
        <v>393.8</v>
      </c>
      <c r="Z55" s="160" t="s">
        <v>535</v>
      </c>
      <c r="AA55" s="31">
        <v>447</v>
      </c>
      <c r="AB55" s="160" t="s">
        <v>201</v>
      </c>
      <c r="AC55" s="76"/>
      <c r="AD55" s="77">
        <f>SUM(A55:AC55)/1000</f>
        <v>5.4713000000000003</v>
      </c>
      <c r="AE55" s="171"/>
      <c r="AF55" s="71"/>
      <c r="AG55" s="71"/>
      <c r="AH55" s="71"/>
      <c r="AI55" s="71"/>
      <c r="AJ55" s="71"/>
      <c r="AK55" s="71"/>
    </row>
    <row r="56" spans="1:48" ht="14.1" customHeight="1">
      <c r="A56" s="113"/>
      <c r="B56" s="101" t="s">
        <v>143</v>
      </c>
      <c r="C56" s="29"/>
      <c r="D56" s="101" t="s">
        <v>143</v>
      </c>
      <c r="E56" s="46"/>
      <c r="F56" s="107" t="s">
        <v>393</v>
      </c>
      <c r="G56" s="43"/>
      <c r="H56" s="107" t="s">
        <v>393</v>
      </c>
      <c r="I56" s="29"/>
      <c r="J56" s="107" t="s">
        <v>393</v>
      </c>
      <c r="K56" s="29"/>
      <c r="L56" s="107" t="s">
        <v>393</v>
      </c>
      <c r="M56" s="29"/>
      <c r="N56" s="107" t="s">
        <v>393</v>
      </c>
      <c r="O56" s="29"/>
      <c r="P56" s="107" t="s">
        <v>393</v>
      </c>
      <c r="Q56" s="54"/>
      <c r="R56" s="107" t="s">
        <v>393</v>
      </c>
      <c r="S56" s="29"/>
      <c r="T56" s="107" t="s">
        <v>393</v>
      </c>
      <c r="U56" s="29"/>
      <c r="V56" s="107" t="s">
        <v>393</v>
      </c>
      <c r="W56" s="29"/>
      <c r="X56" s="101" t="s">
        <v>143</v>
      </c>
      <c r="Y56" s="29"/>
      <c r="Z56" s="101" t="s">
        <v>143</v>
      </c>
      <c r="AA56" s="29"/>
      <c r="AB56" s="101" t="s">
        <v>143</v>
      </c>
      <c r="AC56" s="75"/>
      <c r="AD56" s="78"/>
      <c r="AE56" s="171"/>
      <c r="AF56" s="71"/>
      <c r="AG56" s="78">
        <f>COUNTA(B56:AC56)</f>
        <v>14</v>
      </c>
      <c r="AH56" s="71"/>
      <c r="AI56" s="71"/>
      <c r="AJ56" s="71"/>
      <c r="AK56" s="71"/>
    </row>
    <row r="57" spans="1:48" ht="14.1" customHeight="1">
      <c r="A57" s="113"/>
      <c r="B57" s="103" t="s">
        <v>1362</v>
      </c>
      <c r="C57" s="29"/>
      <c r="D57" s="103" t="s">
        <v>1362</v>
      </c>
      <c r="E57" s="46"/>
      <c r="F57" s="103" t="s">
        <v>1362</v>
      </c>
      <c r="G57" s="43"/>
      <c r="H57" s="103" t="s">
        <v>1362</v>
      </c>
      <c r="I57" s="29"/>
      <c r="J57" s="103" t="s">
        <v>1362</v>
      </c>
      <c r="K57" s="29"/>
      <c r="L57" s="103" t="s">
        <v>1362</v>
      </c>
      <c r="M57" s="29"/>
      <c r="N57" s="103" t="s">
        <v>1362</v>
      </c>
      <c r="O57" s="29"/>
      <c r="P57" s="103" t="s">
        <v>1362</v>
      </c>
      <c r="Q57" s="54"/>
      <c r="R57" s="103" t="s">
        <v>1362</v>
      </c>
      <c r="S57" s="29"/>
      <c r="T57" s="103" t="s">
        <v>1362</v>
      </c>
      <c r="U57" s="29"/>
      <c r="V57" s="103" t="s">
        <v>1362</v>
      </c>
      <c r="W57" s="29"/>
      <c r="X57" s="103" t="s">
        <v>1362</v>
      </c>
      <c r="Y57" s="29"/>
      <c r="Z57" s="103" t="s">
        <v>1362</v>
      </c>
      <c r="AA57" s="29"/>
      <c r="AB57" s="103" t="s">
        <v>1362</v>
      </c>
      <c r="AC57" s="75"/>
      <c r="AD57" s="78"/>
      <c r="AE57" s="172">
        <f>COUNTA(B57:AB57)</f>
        <v>14</v>
      </c>
      <c r="AF57" s="71"/>
      <c r="AG57" s="71"/>
      <c r="AH57" s="71"/>
      <c r="AI57" s="71"/>
      <c r="AJ57" s="71"/>
      <c r="AK57" s="71"/>
    </row>
    <row r="58" spans="1:48" ht="14.1" customHeight="1">
      <c r="A58" s="162"/>
      <c r="B58" s="27" t="s">
        <v>270</v>
      </c>
      <c r="C58" s="27"/>
      <c r="D58" s="28" t="s">
        <v>82</v>
      </c>
      <c r="E58" s="46"/>
      <c r="F58" s="28" t="s">
        <v>270</v>
      </c>
      <c r="G58" s="34"/>
      <c r="H58" s="35" t="s">
        <v>82</v>
      </c>
      <c r="I58" s="36"/>
      <c r="J58" s="36" t="s">
        <v>82</v>
      </c>
      <c r="K58" s="36"/>
      <c r="L58" s="36" t="s">
        <v>309</v>
      </c>
      <c r="M58" s="36"/>
      <c r="N58" s="36" t="s">
        <v>82</v>
      </c>
      <c r="O58" s="27"/>
      <c r="P58" s="27" t="s">
        <v>82</v>
      </c>
      <c r="Q58" s="54"/>
      <c r="R58" s="28" t="s">
        <v>309</v>
      </c>
      <c r="S58" s="34"/>
      <c r="T58" s="27" t="s">
        <v>54</v>
      </c>
      <c r="U58" s="34"/>
      <c r="V58" s="34" t="s">
        <v>54</v>
      </c>
      <c r="W58" s="34"/>
      <c r="X58" s="27" t="s">
        <v>270</v>
      </c>
      <c r="Y58" s="27"/>
      <c r="Z58" s="55" t="s">
        <v>270</v>
      </c>
      <c r="AA58" s="55"/>
      <c r="AB58" s="28" t="s">
        <v>270</v>
      </c>
      <c r="AC58" s="75"/>
      <c r="AD58" s="78"/>
      <c r="AE58" s="171"/>
      <c r="AF58" s="78">
        <f>COUNTA(B58:AC58)</f>
        <v>14</v>
      </c>
      <c r="AG58" s="71"/>
      <c r="AH58" s="71"/>
      <c r="AI58" s="78"/>
      <c r="AJ58" s="71"/>
      <c r="AK58" s="71"/>
    </row>
    <row r="59" spans="1:48" ht="14.1" customHeight="1">
      <c r="A59" s="23"/>
      <c r="B59" s="81" t="s">
        <v>1740</v>
      </c>
      <c r="C59" s="81"/>
      <c r="D59" s="639" t="s">
        <v>1724</v>
      </c>
      <c r="F59" s="81"/>
      <c r="G59" s="81"/>
      <c r="H59" s="639" t="s">
        <v>1726</v>
      </c>
      <c r="I59" s="81"/>
      <c r="J59" s="639" t="s">
        <v>1726</v>
      </c>
      <c r="K59" s="81"/>
      <c r="L59" s="81"/>
      <c r="M59" s="81"/>
      <c r="N59" s="639" t="s">
        <v>1726</v>
      </c>
      <c r="O59" s="81"/>
      <c r="P59" s="81"/>
      <c r="Q59" s="81"/>
      <c r="R59" s="639" t="s">
        <v>1741</v>
      </c>
      <c r="S59" s="81"/>
      <c r="T59" s="639" t="s">
        <v>1742</v>
      </c>
      <c r="U59" s="81"/>
      <c r="V59" s="639" t="s">
        <v>1743</v>
      </c>
      <c r="W59" s="81"/>
      <c r="X59" s="639" t="s">
        <v>1690</v>
      </c>
      <c r="Y59" s="81"/>
      <c r="Z59" s="639" t="s">
        <v>1744</v>
      </c>
      <c r="AA59" s="81"/>
      <c r="AB59" s="639" t="s">
        <v>1724</v>
      </c>
      <c r="AC59" s="75"/>
      <c r="AD59" s="77"/>
      <c r="AE59" s="171"/>
      <c r="AF59" s="78"/>
      <c r="AG59" s="71"/>
      <c r="AH59" s="71"/>
      <c r="AI59" s="78"/>
      <c r="AJ59" s="71"/>
      <c r="AK59" s="71"/>
    </row>
    <row r="60" spans="1:48" ht="14.1" customHeight="1">
      <c r="A60" s="25"/>
      <c r="B60" s="81" t="s">
        <v>450</v>
      </c>
      <c r="C60" s="19"/>
      <c r="D60" s="165" t="s">
        <v>465</v>
      </c>
      <c r="E60" s="165"/>
      <c r="F60" s="165" t="s">
        <v>479</v>
      </c>
      <c r="G60" s="166"/>
      <c r="H60" s="166" t="s">
        <v>1714</v>
      </c>
      <c r="I60" s="169"/>
      <c r="J60" s="170" t="s">
        <v>1054</v>
      </c>
      <c r="K60" s="52"/>
      <c r="L60" s="17"/>
      <c r="M60" s="53"/>
      <c r="N60" s="53"/>
      <c r="O60" s="17"/>
      <c r="P60" s="53" t="s">
        <v>2335</v>
      </c>
      <c r="Q60" s="53"/>
      <c r="R60" s="61" t="s">
        <v>2324</v>
      </c>
      <c r="S60" s="61"/>
      <c r="T60" s="62" t="s">
        <v>2309</v>
      </c>
      <c r="U60" s="62"/>
      <c r="V60" s="62" t="s">
        <v>2294</v>
      </c>
      <c r="W60" s="63"/>
      <c r="X60" s="27" t="s">
        <v>604</v>
      </c>
      <c r="Y60" s="27"/>
      <c r="Z60" s="48" t="s">
        <v>1739</v>
      </c>
      <c r="AA60" s="63"/>
      <c r="AB60" s="28" t="s">
        <v>553</v>
      </c>
      <c r="AC60" s="75"/>
      <c r="AD60" s="77"/>
      <c r="AE60" s="171"/>
      <c r="AF60" s="71"/>
      <c r="AG60" s="71"/>
      <c r="AH60" s="71"/>
      <c r="AI60" s="71"/>
      <c r="AJ60" s="78">
        <f>COUNTA(A60:AC60)</f>
        <v>12</v>
      </c>
      <c r="AK60" s="71">
        <f>AI61-AJ60</f>
        <v>0</v>
      </c>
    </row>
    <row r="61" spans="1:48" ht="14.1" customHeight="1">
      <c r="A61" s="163"/>
      <c r="B61" s="35" t="s">
        <v>209</v>
      </c>
      <c r="C61" s="35"/>
      <c r="D61" s="35" t="s">
        <v>224</v>
      </c>
      <c r="E61" s="46"/>
      <c r="F61" s="35" t="s">
        <v>234</v>
      </c>
      <c r="G61" s="34"/>
      <c r="H61" s="35" t="s">
        <v>245</v>
      </c>
      <c r="I61" s="36"/>
      <c r="J61" s="36" t="s">
        <v>240</v>
      </c>
      <c r="K61" s="36"/>
      <c r="L61" s="36" t="s">
        <v>559</v>
      </c>
      <c r="M61" s="36"/>
      <c r="N61" s="36" t="s">
        <v>550</v>
      </c>
      <c r="O61" s="27"/>
      <c r="P61" s="27" t="s">
        <v>532</v>
      </c>
      <c r="Q61" s="54"/>
      <c r="R61" s="35" t="s">
        <v>570</v>
      </c>
      <c r="S61" s="35"/>
      <c r="T61" s="35" t="s">
        <v>574</v>
      </c>
      <c r="U61" s="35"/>
      <c r="V61" s="35" t="s">
        <v>253</v>
      </c>
      <c r="W61" s="35"/>
      <c r="X61" s="35" t="s">
        <v>402</v>
      </c>
      <c r="Y61" s="35"/>
      <c r="Z61" s="35" t="s">
        <v>370</v>
      </c>
      <c r="AA61" s="35"/>
      <c r="AB61" s="35" t="s">
        <v>397</v>
      </c>
      <c r="AC61" s="75"/>
      <c r="AD61" s="78"/>
      <c r="AE61" s="171"/>
      <c r="AF61" s="71"/>
      <c r="AG61" s="71"/>
      <c r="AH61" s="71"/>
      <c r="AI61" s="78">
        <f>COUNTA(E61:AC61)</f>
        <v>12</v>
      </c>
      <c r="AJ61" s="71"/>
      <c r="AK61" s="71"/>
      <c r="AU61" t="s">
        <v>1745</v>
      </c>
      <c r="AV61">
        <v>33</v>
      </c>
    </row>
    <row r="62" spans="1:48" ht="14.1" customHeight="1">
      <c r="A62" s="113"/>
      <c r="B62" s="29"/>
      <c r="C62" s="29"/>
      <c r="D62" s="29"/>
      <c r="E62" s="46"/>
      <c r="F62" s="29"/>
      <c r="G62" s="43"/>
      <c r="H62" s="29"/>
      <c r="I62" s="29"/>
      <c r="J62" s="29"/>
      <c r="K62" s="29"/>
      <c r="L62" s="29"/>
      <c r="M62" s="29"/>
      <c r="N62" s="29"/>
      <c r="O62" s="29"/>
      <c r="P62" s="29"/>
      <c r="Q62" s="54"/>
      <c r="R62" s="29"/>
      <c r="S62" s="29"/>
      <c r="T62" s="29"/>
      <c r="U62" s="29"/>
      <c r="V62" s="29"/>
      <c r="W62" s="29"/>
      <c r="X62" s="29"/>
      <c r="Y62" s="29"/>
      <c r="Z62" s="29"/>
      <c r="AA62" s="29"/>
      <c r="AB62" s="29"/>
      <c r="AC62" s="75"/>
      <c r="AD62" s="78"/>
      <c r="AE62" s="171"/>
      <c r="AF62" s="71"/>
      <c r="AG62" s="71"/>
      <c r="AH62" s="71"/>
      <c r="AI62" s="71"/>
      <c r="AJ62" s="71"/>
      <c r="AK62" s="71"/>
      <c r="AU62" t="s">
        <v>1746</v>
      </c>
      <c r="AV62">
        <v>23</v>
      </c>
    </row>
    <row r="63" spans="1:48" ht="14.1" customHeight="1">
      <c r="A63" s="113"/>
      <c r="B63" s="29"/>
      <c r="C63" s="29"/>
      <c r="D63" s="29"/>
      <c r="E63" s="46"/>
      <c r="F63" s="29"/>
      <c r="G63" s="43"/>
      <c r="H63" s="29"/>
      <c r="I63" s="29"/>
      <c r="J63" s="29"/>
      <c r="K63" s="29"/>
      <c r="L63" s="29"/>
      <c r="M63" s="29"/>
      <c r="N63" s="29"/>
      <c r="O63" s="29"/>
      <c r="P63" s="29"/>
      <c r="Q63" s="54"/>
      <c r="R63" s="29"/>
      <c r="S63" s="29"/>
      <c r="T63" s="29"/>
      <c r="U63" s="29"/>
      <c r="V63" s="29"/>
      <c r="W63" s="29"/>
      <c r="X63" s="29"/>
      <c r="Y63" s="29"/>
      <c r="Z63" s="29"/>
      <c r="AA63" s="29"/>
      <c r="AB63" s="29"/>
      <c r="AC63" s="75"/>
      <c r="AD63" s="78"/>
      <c r="AE63" s="171"/>
      <c r="AF63" s="71"/>
      <c r="AG63" s="71"/>
      <c r="AH63" s="71"/>
      <c r="AI63" s="71"/>
      <c r="AJ63" s="71"/>
      <c r="AK63" s="71"/>
    </row>
    <row r="64" spans="1:48" ht="14.1" customHeight="1">
      <c r="A64" s="44">
        <v>373</v>
      </c>
      <c r="B64" s="160" t="s">
        <v>1747</v>
      </c>
      <c r="C64" s="31">
        <v>406.8</v>
      </c>
      <c r="D64" s="101" t="s">
        <v>1748</v>
      </c>
      <c r="E64" s="31">
        <v>433</v>
      </c>
      <c r="F64" s="160" t="s">
        <v>1748</v>
      </c>
      <c r="G64" s="45">
        <v>399.7</v>
      </c>
      <c r="H64" s="160" t="s">
        <v>1749</v>
      </c>
      <c r="I64" s="30">
        <v>384.1</v>
      </c>
      <c r="J64" s="160" t="s">
        <v>241</v>
      </c>
      <c r="K64" s="31">
        <v>455.9</v>
      </c>
      <c r="L64" s="106" t="s">
        <v>567</v>
      </c>
      <c r="M64" s="31">
        <v>433.2</v>
      </c>
      <c r="N64" s="106" t="s">
        <v>551</v>
      </c>
      <c r="O64" s="31">
        <v>407.4</v>
      </c>
      <c r="P64" s="106" t="s">
        <v>533</v>
      </c>
      <c r="Q64" s="31">
        <v>394.5</v>
      </c>
      <c r="R64" s="106" t="s">
        <v>569</v>
      </c>
      <c r="S64" s="31">
        <v>410.1</v>
      </c>
      <c r="T64" s="106" t="s">
        <v>576</v>
      </c>
      <c r="U64" s="31">
        <v>428.1</v>
      </c>
      <c r="V64" s="106" t="s">
        <v>254</v>
      </c>
      <c r="W64" s="31">
        <v>406.6</v>
      </c>
      <c r="X64" s="106" t="s">
        <v>404</v>
      </c>
      <c r="Y64" s="122">
        <v>411.3</v>
      </c>
      <c r="Z64" s="106" t="s">
        <v>372</v>
      </c>
      <c r="AA64" s="31">
        <v>427.8</v>
      </c>
      <c r="AB64" s="106" t="s">
        <v>400</v>
      </c>
      <c r="AC64" s="76"/>
      <c r="AD64" s="77">
        <f>SUM(A64:AC64)/1000</f>
        <v>5.7714999999999996</v>
      </c>
      <c r="AE64" s="171"/>
      <c r="AF64" s="71"/>
      <c r="AG64" s="71"/>
      <c r="AH64" s="71"/>
      <c r="AI64" s="71"/>
      <c r="AJ64" s="71"/>
      <c r="AK64" s="71"/>
    </row>
    <row r="65" spans="1:37" ht="14.1" customHeight="1">
      <c r="A65" s="113"/>
      <c r="B65" s="101" t="s">
        <v>143</v>
      </c>
      <c r="C65" s="29"/>
      <c r="D65" s="101" t="s">
        <v>143</v>
      </c>
      <c r="E65" s="46"/>
      <c r="F65" s="101" t="s">
        <v>143</v>
      </c>
      <c r="G65" s="43"/>
      <c r="H65" s="101" t="s">
        <v>143</v>
      </c>
      <c r="I65" s="29"/>
      <c r="J65" s="101" t="s">
        <v>143</v>
      </c>
      <c r="K65" s="29"/>
      <c r="L65" s="107" t="s">
        <v>393</v>
      </c>
      <c r="M65" s="29"/>
      <c r="N65" s="106" t="s">
        <v>393</v>
      </c>
      <c r="O65" s="29"/>
      <c r="P65" s="106" t="s">
        <v>393</v>
      </c>
      <c r="Q65" s="54"/>
      <c r="R65" s="106" t="s">
        <v>393</v>
      </c>
      <c r="S65" s="29"/>
      <c r="T65" s="106" t="s">
        <v>393</v>
      </c>
      <c r="U65" s="29"/>
      <c r="V65" s="106" t="s">
        <v>393</v>
      </c>
      <c r="W65" s="29"/>
      <c r="X65" s="106" t="s">
        <v>393</v>
      </c>
      <c r="Y65" s="29"/>
      <c r="Z65" s="106" t="s">
        <v>393</v>
      </c>
      <c r="AA65" s="29"/>
      <c r="AB65" s="106" t="s">
        <v>393</v>
      </c>
      <c r="AC65" s="75"/>
      <c r="AD65" s="78"/>
      <c r="AE65" s="171"/>
      <c r="AF65" s="71"/>
      <c r="AG65" s="78">
        <f>COUNTA(B65:AC65)</f>
        <v>14</v>
      </c>
      <c r="AH65" s="71"/>
      <c r="AI65" s="71"/>
      <c r="AJ65" s="71"/>
      <c r="AK65" s="71"/>
    </row>
    <row r="66" spans="1:37" ht="14.1" customHeight="1">
      <c r="A66" s="113"/>
      <c r="B66" s="103" t="s">
        <v>1362</v>
      </c>
      <c r="C66" s="29"/>
      <c r="D66" s="103" t="s">
        <v>1362</v>
      </c>
      <c r="E66" s="46"/>
      <c r="F66" s="103" t="s">
        <v>1362</v>
      </c>
      <c r="G66" s="43"/>
      <c r="H66" s="103" t="s">
        <v>1362</v>
      </c>
      <c r="I66" s="29"/>
      <c r="J66" s="103" t="s">
        <v>1362</v>
      </c>
      <c r="K66" s="29"/>
      <c r="L66" s="103" t="s">
        <v>1362</v>
      </c>
      <c r="M66" s="29"/>
      <c r="N66" s="103" t="s">
        <v>1362</v>
      </c>
      <c r="O66" s="29"/>
      <c r="P66" s="103" t="s">
        <v>1362</v>
      </c>
      <c r="Q66" s="54"/>
      <c r="R66" s="103" t="s">
        <v>1362</v>
      </c>
      <c r="S66" s="29"/>
      <c r="T66" s="103" t="s">
        <v>1362</v>
      </c>
      <c r="U66" s="29"/>
      <c r="V66" s="103" t="s">
        <v>1362</v>
      </c>
      <c r="W66" s="29"/>
      <c r="X66" s="103" t="s">
        <v>1362</v>
      </c>
      <c r="Y66" s="29"/>
      <c r="Z66" s="103" t="s">
        <v>1362</v>
      </c>
      <c r="AA66" s="29"/>
      <c r="AB66" s="103" t="s">
        <v>1362</v>
      </c>
      <c r="AC66" s="75"/>
      <c r="AD66" s="78"/>
      <c r="AE66" s="172">
        <f>COUNTA(B66:AB66)</f>
        <v>14</v>
      </c>
      <c r="AF66" s="71"/>
      <c r="AG66" s="71"/>
      <c r="AH66" s="71"/>
      <c r="AI66" s="71"/>
      <c r="AJ66" s="71"/>
      <c r="AK66" s="71"/>
    </row>
    <row r="67" spans="1:37" ht="14.1" customHeight="1">
      <c r="A67" s="162"/>
      <c r="B67" s="28" t="s">
        <v>54</v>
      </c>
      <c r="C67" s="27"/>
      <c r="D67" s="28" t="s">
        <v>64</v>
      </c>
      <c r="E67" s="46"/>
      <c r="F67" s="27" t="s">
        <v>54</v>
      </c>
      <c r="G67" s="34"/>
      <c r="H67" s="35" t="s">
        <v>64</v>
      </c>
      <c r="I67" s="36"/>
      <c r="J67" s="36" t="s">
        <v>270</v>
      </c>
      <c r="K67" s="36"/>
      <c r="L67" s="28" t="s">
        <v>1186</v>
      </c>
      <c r="M67" s="27"/>
      <c r="N67" s="27" t="s">
        <v>270</v>
      </c>
      <c r="O67" s="27"/>
      <c r="P67" s="27" t="s">
        <v>82</v>
      </c>
      <c r="Q67" s="54"/>
      <c r="R67" s="34" t="s">
        <v>54</v>
      </c>
      <c r="S67" s="34"/>
      <c r="T67" s="34" t="s">
        <v>82</v>
      </c>
      <c r="U67" s="34"/>
      <c r="V67" s="34" t="s">
        <v>64</v>
      </c>
      <c r="W67" s="34"/>
      <c r="X67" s="27" t="s">
        <v>54</v>
      </c>
      <c r="Y67" s="27"/>
      <c r="Z67" s="55" t="s">
        <v>64</v>
      </c>
      <c r="AA67" s="55"/>
      <c r="AB67" s="28" t="s">
        <v>64</v>
      </c>
      <c r="AC67" s="75"/>
      <c r="AD67" s="78"/>
      <c r="AE67" s="171"/>
      <c r="AF67" s="78">
        <f>COUNTA(B67:AC67)</f>
        <v>14</v>
      </c>
      <c r="AG67" s="71"/>
      <c r="AH67" s="71"/>
      <c r="AI67" s="78"/>
      <c r="AJ67" s="71"/>
      <c r="AK67" s="71"/>
    </row>
    <row r="68" spans="1:37" ht="14.1" customHeight="1">
      <c r="A68" s="116"/>
      <c r="B68" s="95"/>
      <c r="C68" s="95"/>
      <c r="D68" s="640" t="s">
        <v>1750</v>
      </c>
      <c r="E68" s="173"/>
      <c r="F68" s="95"/>
      <c r="G68" s="95"/>
      <c r="H68" s="95"/>
      <c r="I68" s="95"/>
      <c r="J68" s="640" t="s">
        <v>1751</v>
      </c>
      <c r="K68" s="95"/>
      <c r="L68" s="640" t="s">
        <v>1752</v>
      </c>
      <c r="M68" s="95"/>
      <c r="N68" s="640" t="s">
        <v>1752</v>
      </c>
      <c r="O68" s="95"/>
      <c r="P68" s="640" t="s">
        <v>1753</v>
      </c>
      <c r="Q68" s="95"/>
      <c r="R68" s="640" t="s">
        <v>1754</v>
      </c>
      <c r="S68" s="95"/>
      <c r="T68" s="640" t="s">
        <v>1755</v>
      </c>
      <c r="U68" s="95"/>
      <c r="V68" s="95"/>
      <c r="W68" s="95"/>
      <c r="X68" s="640" t="s">
        <v>1756</v>
      </c>
      <c r="Y68" s="95"/>
      <c r="Z68" s="95"/>
      <c r="AA68" s="95"/>
      <c r="AB68" s="95"/>
      <c r="AC68" s="79"/>
      <c r="AD68" s="78"/>
      <c r="AE68" s="171"/>
      <c r="AF68" s="78"/>
      <c r="AG68" s="71"/>
      <c r="AH68" s="71"/>
      <c r="AI68" s="78"/>
      <c r="AJ68" s="71"/>
      <c r="AK68" s="71"/>
    </row>
    <row r="69" spans="1:37" ht="14.1" customHeight="1">
      <c r="A69" s="174"/>
      <c r="B69" s="175"/>
      <c r="C69" s="175"/>
      <c r="D69" s="175"/>
      <c r="E69" s="91"/>
      <c r="F69" s="84"/>
      <c r="G69" s="85"/>
      <c r="H69" s="85"/>
      <c r="I69" s="85"/>
      <c r="J69" s="85"/>
      <c r="K69" s="86"/>
      <c r="L69" s="86"/>
      <c r="M69" s="89"/>
      <c r="N69" s="89"/>
      <c r="O69" s="89"/>
      <c r="P69" s="90"/>
      <c r="Q69" s="91"/>
      <c r="R69" s="91"/>
      <c r="S69" s="90"/>
      <c r="T69" s="91" t="s">
        <v>358</v>
      </c>
      <c r="U69" s="91"/>
      <c r="V69" s="91" t="s">
        <v>1493</v>
      </c>
      <c r="W69" s="92"/>
      <c r="X69" s="93" t="s">
        <v>490</v>
      </c>
      <c r="Y69" s="93"/>
      <c r="Z69" s="93" t="s">
        <v>1757</v>
      </c>
      <c r="AA69" s="94"/>
      <c r="AB69" s="92"/>
      <c r="AC69" s="96"/>
      <c r="AD69" s="77"/>
      <c r="AE69" s="171"/>
      <c r="AF69" s="71"/>
      <c r="AG69" s="71"/>
      <c r="AH69" s="71"/>
      <c r="AI69" s="71"/>
      <c r="AJ69" s="78">
        <f>COUNTA(A69:AC69)</f>
        <v>4</v>
      </c>
      <c r="AK69" s="71">
        <f>AI70-AJ69</f>
        <v>8</v>
      </c>
    </row>
    <row r="70" spans="1:37" ht="14.1" customHeight="1">
      <c r="A70" s="163"/>
      <c r="B70" s="35" t="s">
        <v>485</v>
      </c>
      <c r="C70" s="35"/>
      <c r="D70" s="35" t="s">
        <v>405</v>
      </c>
      <c r="E70" s="46"/>
      <c r="F70" s="35" t="s">
        <v>422</v>
      </c>
      <c r="G70" s="34"/>
      <c r="H70" s="35" t="s">
        <v>544</v>
      </c>
      <c r="I70" s="36"/>
      <c r="J70" s="36" t="s">
        <v>554</v>
      </c>
      <c r="K70" s="36"/>
      <c r="L70" s="36" t="s">
        <v>613</v>
      </c>
      <c r="M70" s="36"/>
      <c r="N70" s="36" t="s">
        <v>611</v>
      </c>
      <c r="O70" s="27"/>
      <c r="P70" s="27" t="s">
        <v>791</v>
      </c>
      <c r="Q70" s="27"/>
      <c r="R70" s="27" t="s">
        <v>586</v>
      </c>
      <c r="S70" s="27"/>
      <c r="T70" s="27" t="s">
        <v>148</v>
      </c>
      <c r="U70" s="27"/>
      <c r="V70" s="27" t="s">
        <v>153</v>
      </c>
      <c r="W70" s="27"/>
      <c r="X70" s="27" t="s">
        <v>183</v>
      </c>
      <c r="Y70" s="27"/>
      <c r="Z70" s="27" t="s">
        <v>185</v>
      </c>
      <c r="AA70" s="27"/>
      <c r="AB70" s="27" t="s">
        <v>190</v>
      </c>
      <c r="AC70" s="75"/>
      <c r="AD70" s="77"/>
      <c r="AE70" s="171"/>
      <c r="AF70" s="71"/>
      <c r="AG70" s="71"/>
      <c r="AH70" s="71"/>
      <c r="AI70" s="78">
        <f>COUNTA(E70:AC70)</f>
        <v>12</v>
      </c>
      <c r="AJ70" s="71"/>
      <c r="AK70" s="71"/>
    </row>
    <row r="71" spans="1:37" ht="14.1" customHeight="1">
      <c r="A71" s="113"/>
      <c r="B71" s="29"/>
      <c r="C71" s="29"/>
      <c r="D71" s="29"/>
      <c r="E71" s="46"/>
      <c r="F71" s="29"/>
      <c r="G71" s="43"/>
      <c r="H71" s="29"/>
      <c r="I71" s="29"/>
      <c r="J71" s="29"/>
      <c r="K71" s="29"/>
      <c r="L71" s="29"/>
      <c r="M71" s="29"/>
      <c r="N71" s="29"/>
      <c r="O71" s="29"/>
      <c r="P71" s="29"/>
      <c r="Q71" s="54"/>
      <c r="R71" s="29"/>
      <c r="S71" s="29"/>
      <c r="T71" s="29"/>
      <c r="U71" s="29"/>
      <c r="V71" s="29"/>
      <c r="W71" s="29"/>
      <c r="X71" s="29"/>
      <c r="Y71" s="29"/>
      <c r="Z71" s="29"/>
      <c r="AA71" s="29"/>
      <c r="AB71" s="29"/>
      <c r="AC71" s="75"/>
      <c r="AD71" s="77"/>
      <c r="AE71" s="171"/>
      <c r="AF71" s="71"/>
      <c r="AG71" s="71"/>
      <c r="AH71" s="71"/>
      <c r="AI71" s="71"/>
      <c r="AJ71" s="71"/>
      <c r="AK71" s="71"/>
    </row>
    <row r="72" spans="1:37" ht="14.1" customHeight="1">
      <c r="A72" s="113"/>
      <c r="B72" s="29"/>
      <c r="C72" s="29"/>
      <c r="D72" s="29"/>
      <c r="E72" s="46"/>
      <c r="F72" s="29"/>
      <c r="G72" s="43"/>
      <c r="H72" s="29"/>
      <c r="I72" s="29"/>
      <c r="J72" s="29"/>
      <c r="K72" s="29"/>
      <c r="L72" s="29"/>
      <c r="M72" s="29"/>
      <c r="N72" s="29"/>
      <c r="O72" s="29"/>
      <c r="P72" s="29"/>
      <c r="Q72" s="54"/>
      <c r="R72" s="29"/>
      <c r="S72" s="29"/>
      <c r="T72" s="29"/>
      <c r="U72" s="29"/>
      <c r="V72" s="29"/>
      <c r="W72" s="29"/>
      <c r="X72" s="29"/>
      <c r="Y72" s="29"/>
      <c r="Z72" s="29"/>
      <c r="AA72" s="29"/>
      <c r="AB72" s="29"/>
      <c r="AC72" s="75"/>
      <c r="AD72" s="77"/>
      <c r="AE72" s="171"/>
      <c r="AF72" s="71"/>
      <c r="AG72" s="71"/>
      <c r="AH72" s="71"/>
      <c r="AI72" s="71"/>
      <c r="AJ72" s="71"/>
      <c r="AK72" s="71"/>
    </row>
    <row r="73" spans="1:37" ht="14.1" customHeight="1">
      <c r="A73" s="44">
        <v>371.3</v>
      </c>
      <c r="B73" s="100" t="s">
        <v>488</v>
      </c>
      <c r="C73" s="31">
        <v>365.1</v>
      </c>
      <c r="D73" s="100" t="s">
        <v>1758</v>
      </c>
      <c r="E73" s="31">
        <v>381</v>
      </c>
      <c r="F73" s="100" t="s">
        <v>1759</v>
      </c>
      <c r="G73" s="45">
        <v>417</v>
      </c>
      <c r="H73" s="106" t="s">
        <v>543</v>
      </c>
      <c r="I73" s="30">
        <v>423.3</v>
      </c>
      <c r="J73" s="160" t="s">
        <v>553</v>
      </c>
      <c r="K73" s="31">
        <v>401</v>
      </c>
      <c r="L73" s="705" t="s">
        <v>2240</v>
      </c>
      <c r="M73" s="31">
        <v>424</v>
      </c>
      <c r="N73" s="160" t="s">
        <v>2252</v>
      </c>
      <c r="O73" s="31">
        <v>404.9</v>
      </c>
      <c r="P73" s="160" t="s">
        <v>583</v>
      </c>
      <c r="Q73" s="31">
        <v>343.1</v>
      </c>
      <c r="R73" s="160" t="s">
        <v>583</v>
      </c>
      <c r="S73" s="31">
        <v>357.7</v>
      </c>
      <c r="T73" s="160" t="s">
        <v>1347</v>
      </c>
      <c r="U73" s="31">
        <v>365.2</v>
      </c>
      <c r="V73" s="160" t="s">
        <v>1760</v>
      </c>
      <c r="W73" s="31">
        <v>350.1</v>
      </c>
      <c r="X73" s="160" t="s">
        <v>1761</v>
      </c>
      <c r="Y73" s="122">
        <v>357.7</v>
      </c>
      <c r="Z73" s="160" t="s">
        <v>1761</v>
      </c>
      <c r="AA73" s="31">
        <v>337.8</v>
      </c>
      <c r="AB73" s="160" t="s">
        <v>1762</v>
      </c>
      <c r="AC73" s="76"/>
      <c r="AD73" s="77">
        <f>SUM(A73:AC73)/1000</f>
        <v>5.2991999999999999</v>
      </c>
      <c r="AE73" s="171"/>
      <c r="AF73" s="71"/>
      <c r="AG73" s="71"/>
      <c r="AH73" s="71"/>
      <c r="AI73" s="71"/>
      <c r="AJ73" s="71"/>
      <c r="AK73" s="71"/>
    </row>
    <row r="74" spans="1:37" ht="14.1" customHeight="1">
      <c r="A74" s="113"/>
      <c r="B74" s="101" t="s">
        <v>393</v>
      </c>
      <c r="C74" s="29"/>
      <c r="D74" s="101" t="s">
        <v>393</v>
      </c>
      <c r="E74" s="46"/>
      <c r="F74" s="101" t="s">
        <v>393</v>
      </c>
      <c r="G74" s="43"/>
      <c r="H74" s="107" t="s">
        <v>393</v>
      </c>
      <c r="I74" s="29"/>
      <c r="J74" s="101" t="s">
        <v>143</v>
      </c>
      <c r="K74" s="29"/>
      <c r="L74" s="101" t="s">
        <v>143</v>
      </c>
      <c r="M74" s="29"/>
      <c r="N74" s="101" t="s">
        <v>143</v>
      </c>
      <c r="O74" s="29"/>
      <c r="P74" s="706" t="s">
        <v>587</v>
      </c>
      <c r="Q74" s="54"/>
      <c r="R74" s="706" t="s">
        <v>587</v>
      </c>
      <c r="S74" s="29"/>
      <c r="T74" s="101" t="s">
        <v>143</v>
      </c>
      <c r="U74" s="29"/>
      <c r="V74" s="101" t="s">
        <v>143</v>
      </c>
      <c r="W74" s="29"/>
      <c r="X74" s="101" t="s">
        <v>143</v>
      </c>
      <c r="Y74" s="29"/>
      <c r="Z74" s="101" t="s">
        <v>143</v>
      </c>
      <c r="AA74" s="29"/>
      <c r="AB74" s="101" t="s">
        <v>143</v>
      </c>
      <c r="AC74" s="75"/>
      <c r="AD74" s="77"/>
      <c r="AE74" s="171"/>
      <c r="AF74" s="71"/>
      <c r="AG74" s="78">
        <f>COUNTA(B74:AC74)</f>
        <v>14</v>
      </c>
      <c r="AH74" s="71"/>
      <c r="AI74" s="71"/>
      <c r="AJ74" s="71"/>
      <c r="AK74" s="71"/>
    </row>
    <row r="75" spans="1:37" ht="14.1" customHeight="1">
      <c r="A75" s="113"/>
      <c r="B75" s="103" t="s">
        <v>1362</v>
      </c>
      <c r="C75" s="29"/>
      <c r="D75" s="103" t="s">
        <v>1362</v>
      </c>
      <c r="E75" s="46"/>
      <c r="F75" s="103" t="s">
        <v>1362</v>
      </c>
      <c r="G75" s="43"/>
      <c r="H75" s="103" t="s">
        <v>1362</v>
      </c>
      <c r="I75" s="29"/>
      <c r="J75" s="103" t="s">
        <v>1362</v>
      </c>
      <c r="K75" s="29"/>
      <c r="L75" s="103" t="s">
        <v>1362</v>
      </c>
      <c r="M75" s="29"/>
      <c r="N75" s="103" t="s">
        <v>1362</v>
      </c>
      <c r="O75" s="29"/>
      <c r="P75" s="103" t="s">
        <v>1362</v>
      </c>
      <c r="Q75" s="54"/>
      <c r="R75" s="103" t="s">
        <v>1362</v>
      </c>
      <c r="S75" s="29"/>
      <c r="T75" s="103" t="s">
        <v>1362</v>
      </c>
      <c r="U75" s="29"/>
      <c r="V75" s="103" t="s">
        <v>1362</v>
      </c>
      <c r="W75" s="29"/>
      <c r="X75" s="103" t="s">
        <v>1362</v>
      </c>
      <c r="Y75" s="29"/>
      <c r="Z75" s="103" t="s">
        <v>1362</v>
      </c>
      <c r="AA75" s="29"/>
      <c r="AB75" s="103" t="s">
        <v>1362</v>
      </c>
      <c r="AC75" s="75"/>
      <c r="AD75" s="77"/>
      <c r="AE75" s="172">
        <f>COUNTA(B75:AB75)</f>
        <v>14</v>
      </c>
      <c r="AF75" s="71"/>
      <c r="AG75" s="71"/>
      <c r="AH75" s="71"/>
      <c r="AI75" s="71"/>
      <c r="AJ75" s="71"/>
      <c r="AK75" s="71"/>
    </row>
    <row r="76" spans="1:37" ht="14.1" customHeight="1">
      <c r="A76" s="162"/>
      <c r="B76" s="28" t="s">
        <v>486</v>
      </c>
      <c r="C76" s="27"/>
      <c r="D76" s="28" t="s">
        <v>64</v>
      </c>
      <c r="E76" s="46"/>
      <c r="F76" s="27" t="s">
        <v>64</v>
      </c>
      <c r="G76" s="34"/>
      <c r="H76" s="35" t="s">
        <v>54</v>
      </c>
      <c r="I76" s="36"/>
      <c r="J76" s="36" t="s">
        <v>270</v>
      </c>
      <c r="K76" s="36"/>
      <c r="L76" s="182" t="s">
        <v>270</v>
      </c>
      <c r="M76" s="36"/>
      <c r="N76" s="182" t="s">
        <v>486</v>
      </c>
      <c r="O76" s="27"/>
      <c r="P76" s="81" t="s">
        <v>82</v>
      </c>
      <c r="Q76" s="54"/>
      <c r="R76" s="81" t="s">
        <v>82</v>
      </c>
      <c r="S76" s="34"/>
      <c r="T76" s="34" t="s">
        <v>82</v>
      </c>
      <c r="U76" s="34"/>
      <c r="V76" s="34" t="s">
        <v>82</v>
      </c>
      <c r="W76" s="34"/>
      <c r="X76" s="27" t="s">
        <v>82</v>
      </c>
      <c r="Y76" s="27"/>
      <c r="Z76" s="55" t="s">
        <v>82</v>
      </c>
      <c r="AA76" s="55"/>
      <c r="AB76" s="55" t="s">
        <v>82</v>
      </c>
      <c r="AC76" s="75"/>
      <c r="AD76" s="77"/>
      <c r="AE76" s="171"/>
      <c r="AF76" s="78">
        <f>COUNTA(B76:AC76)</f>
        <v>14</v>
      </c>
      <c r="AG76" s="71"/>
      <c r="AH76" s="71"/>
      <c r="AI76" s="78"/>
      <c r="AJ76" s="71"/>
      <c r="AK76" s="71"/>
    </row>
    <row r="77" spans="1:37" ht="14.1" customHeight="1">
      <c r="A77" s="81"/>
      <c r="B77" s="81"/>
      <c r="C77" s="81"/>
      <c r="D77" s="639" t="s">
        <v>1763</v>
      </c>
      <c r="E77" s="46"/>
      <c r="F77" s="81"/>
      <c r="G77" s="81"/>
      <c r="H77" s="639" t="s">
        <v>1764</v>
      </c>
      <c r="I77" s="81"/>
      <c r="J77" s="639" t="s">
        <v>1710</v>
      </c>
      <c r="K77" s="81"/>
      <c r="L77" s="639" t="s">
        <v>1765</v>
      </c>
      <c r="M77" s="81"/>
      <c r="N77" s="639" t="s">
        <v>1766</v>
      </c>
      <c r="O77" s="81"/>
      <c r="P77" s="81"/>
      <c r="Q77" s="81"/>
      <c r="R77" s="81"/>
      <c r="S77" s="81"/>
      <c r="T77" s="81"/>
      <c r="U77" s="81"/>
      <c r="V77" s="639" t="s">
        <v>1724</v>
      </c>
      <c r="W77" s="81"/>
      <c r="X77" s="639" t="s">
        <v>1767</v>
      </c>
      <c r="Y77" s="81"/>
      <c r="Z77" s="639" t="s">
        <v>1768</v>
      </c>
      <c r="AA77" s="81"/>
      <c r="AB77" s="639" t="s">
        <v>1726</v>
      </c>
      <c r="AC77" s="75"/>
      <c r="AD77" s="77"/>
      <c r="AE77" s="171"/>
      <c r="AF77" s="78"/>
      <c r="AG77" s="71"/>
      <c r="AH77" s="71"/>
      <c r="AI77" s="78"/>
      <c r="AJ77" s="71"/>
      <c r="AK77" s="71"/>
    </row>
    <row r="78" spans="1:37" ht="14.1" customHeight="1">
      <c r="A78" s="27"/>
      <c r="B78" s="63"/>
      <c r="C78" s="63"/>
      <c r="D78" s="61"/>
      <c r="E78" s="53"/>
      <c r="F78" s="24"/>
      <c r="G78" s="19"/>
      <c r="H78" s="19"/>
      <c r="I78" s="19"/>
      <c r="J78" s="19"/>
      <c r="K78" s="13"/>
      <c r="L78" s="166" t="s">
        <v>1769</v>
      </c>
      <c r="M78" s="52"/>
      <c r="N78" s="166" t="s">
        <v>1494</v>
      </c>
      <c r="O78" s="52"/>
      <c r="P78" s="17" t="s">
        <v>1770</v>
      </c>
      <c r="Q78" s="53"/>
      <c r="R78" s="53" t="s">
        <v>1771</v>
      </c>
      <c r="S78" s="17"/>
      <c r="T78" s="53" t="s">
        <v>1772</v>
      </c>
      <c r="U78" s="53"/>
      <c r="V78" s="28" t="s">
        <v>2299</v>
      </c>
      <c r="W78" s="61"/>
      <c r="X78" s="62" t="s">
        <v>499</v>
      </c>
      <c r="Y78" s="62"/>
      <c r="Z78" s="62" t="s">
        <v>1773</v>
      </c>
      <c r="AA78" s="63"/>
      <c r="AB78" s="61" t="s">
        <v>1044</v>
      </c>
      <c r="AC78" s="73"/>
      <c r="AD78" s="77"/>
      <c r="AE78" s="171"/>
      <c r="AF78" s="71"/>
      <c r="AG78" s="71"/>
      <c r="AH78" s="71"/>
      <c r="AI78" s="71"/>
      <c r="AJ78" s="78">
        <f>COUNTA(A78:AC78)</f>
        <v>9</v>
      </c>
      <c r="AK78" s="71">
        <f>AI79-AJ78</f>
        <v>3</v>
      </c>
    </row>
    <row r="79" spans="1:37" ht="14.1" customHeight="1">
      <c r="A79" s="42"/>
      <c r="B79" s="27" t="s">
        <v>602</v>
      </c>
      <c r="C79" s="35"/>
      <c r="D79" s="35" t="s">
        <v>882</v>
      </c>
      <c r="E79" s="46"/>
      <c r="F79" s="35" t="s">
        <v>878</v>
      </c>
      <c r="G79" s="34"/>
      <c r="H79" s="27" t="s">
        <v>599</v>
      </c>
      <c r="I79" s="27"/>
      <c r="J79" s="27" t="s">
        <v>137</v>
      </c>
      <c r="K79" s="27"/>
      <c r="L79" s="27" t="s">
        <v>124</v>
      </c>
      <c r="M79" s="27"/>
      <c r="N79" s="27" t="s">
        <v>142</v>
      </c>
      <c r="O79" s="27"/>
      <c r="P79" s="27" t="s">
        <v>156</v>
      </c>
      <c r="Q79" s="27"/>
      <c r="R79" s="27" t="s">
        <v>172</v>
      </c>
      <c r="S79" s="27"/>
      <c r="T79" s="27" t="s">
        <v>385</v>
      </c>
      <c r="U79" s="27"/>
      <c r="V79" s="27" t="s">
        <v>379</v>
      </c>
      <c r="W79" s="27"/>
      <c r="X79" s="27" t="s">
        <v>456</v>
      </c>
      <c r="Y79" s="27"/>
      <c r="Z79" s="27" t="s">
        <v>439</v>
      </c>
      <c r="AA79" s="27"/>
      <c r="AB79" s="27" t="s">
        <v>389</v>
      </c>
      <c r="AC79" s="75"/>
      <c r="AD79" s="77"/>
      <c r="AE79" s="171"/>
      <c r="AF79" s="71"/>
      <c r="AG79" s="71"/>
      <c r="AH79" s="71"/>
      <c r="AI79" s="78">
        <f>COUNTA(E79:AC79)</f>
        <v>12</v>
      </c>
      <c r="AJ79" s="71"/>
      <c r="AK79" s="71"/>
    </row>
    <row r="80" spans="1:37" ht="14.1" customHeight="1">
      <c r="A80" s="113"/>
      <c r="B80" s="29"/>
      <c r="C80" s="29"/>
      <c r="D80" s="29"/>
      <c r="E80" s="46"/>
      <c r="F80" s="29"/>
      <c r="G80" s="43"/>
      <c r="H80" s="29"/>
      <c r="I80" s="29"/>
      <c r="J80" s="29"/>
      <c r="K80" s="29"/>
      <c r="L80" s="29"/>
      <c r="M80" s="29"/>
      <c r="N80" s="29"/>
      <c r="O80" s="29"/>
      <c r="P80" s="29"/>
      <c r="Q80" s="54"/>
      <c r="R80" s="29"/>
      <c r="S80" s="29"/>
      <c r="T80" s="29"/>
      <c r="U80" s="29"/>
      <c r="V80" s="29"/>
      <c r="W80" s="29"/>
      <c r="X80" s="29"/>
      <c r="Y80" s="29"/>
      <c r="Z80" s="29"/>
      <c r="AA80" s="29"/>
      <c r="AB80" s="29"/>
      <c r="AC80" s="75"/>
      <c r="AD80" s="77"/>
      <c r="AE80" s="171"/>
      <c r="AF80" s="71"/>
      <c r="AG80" s="71"/>
      <c r="AH80" s="71"/>
      <c r="AI80" s="71"/>
      <c r="AJ80" s="71"/>
      <c r="AK80" s="71"/>
    </row>
    <row r="81" spans="1:37" ht="14.1" customHeight="1">
      <c r="A81" s="113"/>
      <c r="B81" s="29"/>
      <c r="C81" s="29"/>
      <c r="D81" s="29"/>
      <c r="E81" s="46"/>
      <c r="F81" s="29"/>
      <c r="G81" s="43"/>
      <c r="H81" s="29"/>
      <c r="I81" s="29"/>
      <c r="J81" s="29"/>
      <c r="K81" s="29"/>
      <c r="L81" s="29"/>
      <c r="M81" s="29"/>
      <c r="N81" s="29"/>
      <c r="O81" s="29"/>
      <c r="P81" s="29"/>
      <c r="Q81" s="54"/>
      <c r="R81" s="29"/>
      <c r="S81" s="29"/>
      <c r="T81" s="29"/>
      <c r="U81" s="29"/>
      <c r="V81" s="29"/>
      <c r="W81" s="29"/>
      <c r="X81" s="29"/>
      <c r="Y81" s="29"/>
      <c r="Z81" s="29"/>
      <c r="AA81" s="29"/>
      <c r="AB81" s="29"/>
      <c r="AC81" s="75"/>
      <c r="AD81" s="77"/>
      <c r="AE81" s="171"/>
      <c r="AF81" s="71"/>
      <c r="AG81" s="71"/>
      <c r="AH81" s="71"/>
      <c r="AI81" s="71"/>
      <c r="AJ81" s="71"/>
      <c r="AK81" s="71"/>
    </row>
    <row r="82" spans="1:37" ht="14.1" customHeight="1">
      <c r="A82" s="44">
        <v>422.8</v>
      </c>
      <c r="B82" s="160" t="s">
        <v>604</v>
      </c>
      <c r="C82" s="31">
        <v>398.9</v>
      </c>
      <c r="D82" s="761"/>
      <c r="E82" s="31">
        <v>179.9</v>
      </c>
      <c r="F82" s="160" t="s">
        <v>2334</v>
      </c>
      <c r="G82" s="45">
        <v>404.3</v>
      </c>
      <c r="H82" s="160" t="s">
        <v>598</v>
      </c>
      <c r="I82" s="30">
        <v>432.3</v>
      </c>
      <c r="J82" s="160" t="s">
        <v>136</v>
      </c>
      <c r="K82" s="31">
        <v>405.4</v>
      </c>
      <c r="L82" s="160" t="s">
        <v>123</v>
      </c>
      <c r="M82" s="31">
        <v>418.2</v>
      </c>
      <c r="N82" s="160" t="s">
        <v>1369</v>
      </c>
      <c r="O82" s="31">
        <v>416.8</v>
      </c>
      <c r="P82" s="160" t="s">
        <v>1760</v>
      </c>
      <c r="Q82" s="31">
        <v>395</v>
      </c>
      <c r="R82" s="160" t="s">
        <v>1774</v>
      </c>
      <c r="S82" s="31">
        <v>401.8</v>
      </c>
      <c r="T82" s="160" t="s">
        <v>976</v>
      </c>
      <c r="U82" s="31">
        <v>433.9</v>
      </c>
      <c r="V82" s="160" t="s">
        <v>1775</v>
      </c>
      <c r="W82" s="31">
        <v>238.9</v>
      </c>
      <c r="X82" s="160" t="s">
        <v>457</v>
      </c>
      <c r="Y82" s="122">
        <v>411.33</v>
      </c>
      <c r="Z82" s="160" t="s">
        <v>1776</v>
      </c>
      <c r="AA82" s="31">
        <v>418.2</v>
      </c>
      <c r="AB82" s="160" t="s">
        <v>1777</v>
      </c>
      <c r="AC82" s="76"/>
      <c r="AD82" s="77">
        <f>SUM(A82:AC82)/1000</f>
        <v>5.3777299999999997</v>
      </c>
      <c r="AE82" s="171"/>
      <c r="AF82" s="71"/>
      <c r="AG82" s="71"/>
      <c r="AH82" s="71"/>
      <c r="AI82" s="71"/>
      <c r="AJ82" s="71"/>
      <c r="AK82" s="71"/>
    </row>
    <row r="83" spans="1:37" ht="14.1" customHeight="1">
      <c r="A83" s="113"/>
      <c r="B83" s="101" t="s">
        <v>143</v>
      </c>
      <c r="C83" s="29"/>
      <c r="D83" s="102"/>
      <c r="E83" s="46"/>
      <c r="F83" s="101" t="s">
        <v>143</v>
      </c>
      <c r="G83" s="43"/>
      <c r="H83" s="101" t="s">
        <v>143</v>
      </c>
      <c r="I83" s="29"/>
      <c r="J83" s="101" t="s">
        <v>55</v>
      </c>
      <c r="K83" s="29"/>
      <c r="L83" s="101" t="s">
        <v>55</v>
      </c>
      <c r="M83" s="29"/>
      <c r="N83" s="101" t="s">
        <v>55</v>
      </c>
      <c r="O83" s="29"/>
      <c r="P83" s="101" t="s">
        <v>143</v>
      </c>
      <c r="Q83" s="54"/>
      <c r="R83" s="101" t="s">
        <v>143</v>
      </c>
      <c r="S83" s="29"/>
      <c r="T83" s="101" t="s">
        <v>101</v>
      </c>
      <c r="U83" s="29"/>
      <c r="V83" s="101" t="s">
        <v>101</v>
      </c>
      <c r="W83" s="29"/>
      <c r="X83" s="101" t="s">
        <v>101</v>
      </c>
      <c r="Y83" s="29"/>
      <c r="Z83" s="101" t="s">
        <v>55</v>
      </c>
      <c r="AA83" s="29"/>
      <c r="AB83" s="101" t="s">
        <v>101</v>
      </c>
      <c r="AC83" s="75"/>
      <c r="AD83" s="77"/>
      <c r="AE83" s="171"/>
      <c r="AF83" s="71"/>
      <c r="AG83" s="78">
        <f>COUNTA(B83:AC83)</f>
        <v>13</v>
      </c>
      <c r="AH83" s="71"/>
      <c r="AI83" s="71"/>
      <c r="AJ83" s="71"/>
      <c r="AK83" s="71"/>
    </row>
    <row r="84" spans="1:37" ht="14.1" customHeight="1">
      <c r="A84" s="113"/>
      <c r="B84" s="103" t="s">
        <v>1362</v>
      </c>
      <c r="C84" s="29"/>
      <c r="D84" s="32"/>
      <c r="E84" s="46"/>
      <c r="F84" s="32"/>
      <c r="G84" s="43"/>
      <c r="H84" s="103" t="s">
        <v>1362</v>
      </c>
      <c r="I84" s="29"/>
      <c r="J84" s="103" t="s">
        <v>1362</v>
      </c>
      <c r="K84" s="29"/>
      <c r="L84" s="103" t="s">
        <v>1362</v>
      </c>
      <c r="M84" s="29"/>
      <c r="N84" s="103" t="s">
        <v>1362</v>
      </c>
      <c r="O84" s="29"/>
      <c r="P84" s="103" t="s">
        <v>1362</v>
      </c>
      <c r="Q84" s="54"/>
      <c r="R84" s="103" t="s">
        <v>1362</v>
      </c>
      <c r="S84" s="29"/>
      <c r="T84" s="103" t="s">
        <v>1362</v>
      </c>
      <c r="U84" s="29"/>
      <c r="V84" s="103" t="s">
        <v>1362</v>
      </c>
      <c r="W84" s="29"/>
      <c r="X84" s="103" t="s">
        <v>1362</v>
      </c>
      <c r="Y84" s="29"/>
      <c r="Z84" s="103" t="s">
        <v>1362</v>
      </c>
      <c r="AA84" s="29"/>
      <c r="AB84" s="103" t="s">
        <v>1362</v>
      </c>
      <c r="AC84" s="75"/>
      <c r="AD84" s="77"/>
      <c r="AE84" s="172">
        <f>COUNTA(B84:AB84)</f>
        <v>12</v>
      </c>
      <c r="AF84" s="71"/>
      <c r="AG84" s="71"/>
      <c r="AH84" s="71"/>
      <c r="AI84" s="71"/>
      <c r="AJ84" s="71"/>
      <c r="AK84" s="71"/>
    </row>
    <row r="85" spans="1:37" ht="14.1" customHeight="1">
      <c r="A85" s="162"/>
      <c r="B85" s="27" t="s">
        <v>54</v>
      </c>
      <c r="C85" s="27"/>
      <c r="D85" s="36" t="s">
        <v>1707</v>
      </c>
      <c r="E85" s="46"/>
      <c r="F85" s="36" t="s">
        <v>1707</v>
      </c>
      <c r="G85" s="34"/>
      <c r="H85" s="36" t="s">
        <v>82</v>
      </c>
      <c r="I85" s="36"/>
      <c r="J85" s="36" t="s">
        <v>64</v>
      </c>
      <c r="K85" s="36"/>
      <c r="L85" s="36" t="s">
        <v>82</v>
      </c>
      <c r="M85" s="36"/>
      <c r="N85" s="36" t="s">
        <v>82</v>
      </c>
      <c r="O85" s="27"/>
      <c r="P85" s="27" t="s">
        <v>64</v>
      </c>
      <c r="Q85" s="54"/>
      <c r="R85" s="34" t="s">
        <v>64</v>
      </c>
      <c r="S85" s="34"/>
      <c r="T85" s="34" t="s">
        <v>64</v>
      </c>
      <c r="U85" s="34"/>
      <c r="V85" s="34" t="s">
        <v>380</v>
      </c>
      <c r="W85" s="34"/>
      <c r="X85" s="28" t="s">
        <v>309</v>
      </c>
      <c r="Y85" s="27"/>
      <c r="Z85" s="55" t="s">
        <v>64</v>
      </c>
      <c r="AA85" s="55"/>
      <c r="AB85" s="55" t="s">
        <v>64</v>
      </c>
      <c r="AC85" s="75"/>
      <c r="AD85" s="77"/>
      <c r="AE85" s="171"/>
      <c r="AF85" s="78">
        <f>COUNTA(B85:AC85)</f>
        <v>14</v>
      </c>
      <c r="AG85" s="71"/>
      <c r="AH85" s="71"/>
      <c r="AI85" s="78"/>
      <c r="AJ85" s="71"/>
      <c r="AK85" s="71"/>
    </row>
    <row r="86" spans="1:37" ht="14.1" customHeight="1">
      <c r="A86" s="23"/>
      <c r="B86" s="639" t="s">
        <v>1778</v>
      </c>
      <c r="C86" s="81"/>
      <c r="D86" s="639" t="s">
        <v>1779</v>
      </c>
      <c r="E86" s="46"/>
      <c r="F86" s="639" t="s">
        <v>1778</v>
      </c>
      <c r="G86" s="81"/>
      <c r="H86" s="81"/>
      <c r="I86" s="81"/>
      <c r="J86" s="81"/>
      <c r="K86" s="81"/>
      <c r="L86" s="81"/>
      <c r="M86" s="81"/>
      <c r="N86" s="81"/>
      <c r="O86" s="81"/>
      <c r="P86" s="639" t="s">
        <v>1724</v>
      </c>
      <c r="Q86" s="81"/>
      <c r="R86" s="639" t="s">
        <v>1711</v>
      </c>
      <c r="S86" s="81"/>
      <c r="T86" s="81"/>
      <c r="U86" s="81"/>
      <c r="V86" s="87"/>
      <c r="W86" s="87"/>
      <c r="X86" s="87"/>
      <c r="Y86" s="87"/>
      <c r="Z86" s="641" t="s">
        <v>1724</v>
      </c>
      <c r="AA86" s="87"/>
      <c r="AB86" s="87"/>
      <c r="AC86" s="75"/>
      <c r="AD86" s="77"/>
      <c r="AE86" s="171"/>
      <c r="AF86" s="78"/>
      <c r="AG86" s="71"/>
      <c r="AH86" s="71"/>
      <c r="AI86" s="78"/>
      <c r="AJ86" s="71"/>
      <c r="AK86" s="71"/>
    </row>
    <row r="87" spans="1:37" ht="14.1" customHeight="1">
      <c r="A87" s="10"/>
      <c r="B87" s="12" t="s">
        <v>1780</v>
      </c>
      <c r="C87" s="12"/>
      <c r="D87" s="5" t="s">
        <v>1034</v>
      </c>
      <c r="E87" s="53"/>
      <c r="F87" s="639" t="s">
        <v>1781</v>
      </c>
      <c r="G87" s="19"/>
      <c r="H87" s="724" t="s">
        <v>243</v>
      </c>
      <c r="I87" s="724"/>
      <c r="J87" s="724" t="s">
        <v>257</v>
      </c>
      <c r="K87" s="724"/>
      <c r="L87" s="724" t="s">
        <v>1782</v>
      </c>
      <c r="M87" s="725"/>
      <c r="N87" s="726" t="s">
        <v>262</v>
      </c>
      <c r="O87" s="725"/>
      <c r="P87" s="727" t="s">
        <v>257</v>
      </c>
      <c r="Q87" s="727"/>
      <c r="R87" s="727" t="s">
        <v>1033</v>
      </c>
      <c r="S87" s="728"/>
      <c r="T87" s="727" t="s">
        <v>249</v>
      </c>
      <c r="U87" s="727"/>
      <c r="V87" s="726" t="s">
        <v>1783</v>
      </c>
      <c r="W87" s="725"/>
      <c r="X87" s="729" t="s">
        <v>1784</v>
      </c>
      <c r="Y87" s="730"/>
      <c r="Z87" s="729" t="s">
        <v>1380</v>
      </c>
      <c r="AA87" s="63"/>
      <c r="AB87" s="28" t="s">
        <v>1785</v>
      </c>
      <c r="AC87" s="73"/>
      <c r="AD87" s="77"/>
      <c r="AE87" s="171"/>
      <c r="AF87" s="71"/>
      <c r="AG87" s="71"/>
      <c r="AH87" s="71"/>
      <c r="AI87" s="71"/>
      <c r="AJ87" s="78">
        <f>COUNTA(A87:AC87)</f>
        <v>14</v>
      </c>
      <c r="AK87" s="71">
        <f>AI88-AJ87</f>
        <v>-2</v>
      </c>
    </row>
    <row r="88" spans="1:37" ht="14.1" customHeight="1">
      <c r="A88" s="163"/>
      <c r="B88" s="35" t="s">
        <v>119</v>
      </c>
      <c r="C88" s="35"/>
      <c r="D88" s="35" t="s">
        <v>477</v>
      </c>
      <c r="E88" s="46"/>
      <c r="F88" s="35" t="s">
        <v>107</v>
      </c>
      <c r="G88" s="34"/>
      <c r="H88" s="35" t="s">
        <v>100</v>
      </c>
      <c r="I88" s="36"/>
      <c r="J88" s="36" t="s">
        <v>105</v>
      </c>
      <c r="K88" s="36"/>
      <c r="L88" s="36" t="s">
        <v>97</v>
      </c>
      <c r="M88" s="36"/>
      <c r="N88" s="36" t="s">
        <v>87</v>
      </c>
      <c r="O88" s="27"/>
      <c r="P88" s="28" t="s">
        <v>81</v>
      </c>
      <c r="Q88" s="54"/>
      <c r="R88" s="35" t="s">
        <v>447</v>
      </c>
      <c r="S88" s="35"/>
      <c r="T88" s="35" t="s">
        <v>111</v>
      </c>
      <c r="U88" s="35"/>
      <c r="V88" s="35" t="s">
        <v>76</v>
      </c>
      <c r="W88" s="35"/>
      <c r="X88" s="35" t="s">
        <v>70</v>
      </c>
      <c r="Y88" s="35"/>
      <c r="Z88" s="35" t="s">
        <v>214</v>
      </c>
      <c r="AA88" s="35"/>
      <c r="AB88" s="35" t="s">
        <v>226</v>
      </c>
      <c r="AC88" s="75"/>
      <c r="AD88" s="77"/>
      <c r="AE88" s="171"/>
      <c r="AF88" s="71"/>
      <c r="AG88" s="71"/>
      <c r="AH88" s="71"/>
      <c r="AI88" s="78">
        <f>COUNTA(E88:AC88)</f>
        <v>12</v>
      </c>
      <c r="AJ88" s="71"/>
      <c r="AK88" s="71"/>
    </row>
    <row r="89" spans="1:37" ht="14.1" customHeight="1">
      <c r="A89" s="113"/>
      <c r="B89" s="29"/>
      <c r="C89" s="29"/>
      <c r="D89" s="29"/>
      <c r="E89" s="46"/>
      <c r="F89" s="29"/>
      <c r="G89" s="43"/>
      <c r="H89" s="29"/>
      <c r="I89" s="29"/>
      <c r="J89" s="29"/>
      <c r="K89" s="29"/>
      <c r="L89" s="29"/>
      <c r="M89" s="29"/>
      <c r="N89" s="29"/>
      <c r="O89" s="29"/>
      <c r="P89" s="29"/>
      <c r="Q89" s="54"/>
      <c r="R89" s="29"/>
      <c r="S89" s="29"/>
      <c r="T89" s="29"/>
      <c r="U89" s="29"/>
      <c r="V89" s="29"/>
      <c r="W89" s="29"/>
      <c r="X89" s="29"/>
      <c r="Y89" s="29"/>
      <c r="Z89" s="29"/>
      <c r="AA89" s="29"/>
      <c r="AB89" s="29"/>
      <c r="AC89" s="75"/>
      <c r="AD89" s="77"/>
      <c r="AE89" s="171"/>
      <c r="AF89" s="71"/>
      <c r="AG89" s="71"/>
      <c r="AH89" s="71"/>
      <c r="AI89" s="71"/>
      <c r="AJ89" s="71"/>
      <c r="AK89" s="71"/>
    </row>
    <row r="90" spans="1:37" ht="14.1" customHeight="1">
      <c r="A90" s="113"/>
      <c r="B90" s="29"/>
      <c r="C90" s="29"/>
      <c r="D90" s="29"/>
      <c r="E90" s="46"/>
      <c r="F90" s="29"/>
      <c r="G90" s="43"/>
      <c r="H90" s="29"/>
      <c r="I90" s="29"/>
      <c r="J90" s="29"/>
      <c r="K90" s="29"/>
      <c r="L90" s="29"/>
      <c r="M90" s="29"/>
      <c r="N90" s="29"/>
      <c r="O90" s="29"/>
      <c r="P90" s="29"/>
      <c r="Q90" s="54"/>
      <c r="R90" s="29"/>
      <c r="S90" s="29"/>
      <c r="T90" s="29"/>
      <c r="U90" s="29"/>
      <c r="V90" s="29"/>
      <c r="W90" s="29"/>
      <c r="X90" s="29"/>
      <c r="Y90" s="29"/>
      <c r="Z90" s="29"/>
      <c r="AA90" s="29"/>
      <c r="AB90" s="29"/>
      <c r="AC90" s="75"/>
      <c r="AD90" s="77"/>
      <c r="AE90" s="171"/>
      <c r="AF90" s="71"/>
      <c r="AG90" s="71"/>
      <c r="AH90" s="71"/>
      <c r="AI90" s="71"/>
      <c r="AJ90" s="71"/>
      <c r="AK90" s="71"/>
    </row>
    <row r="91" spans="1:37" ht="14.1" customHeight="1">
      <c r="A91" s="44">
        <v>412.3</v>
      </c>
      <c r="B91" s="160" t="s">
        <v>113</v>
      </c>
      <c r="C91" s="31">
        <v>420.97</v>
      </c>
      <c r="D91" s="160" t="s">
        <v>479</v>
      </c>
      <c r="E91" s="31">
        <v>419.66</v>
      </c>
      <c r="F91" s="160" t="s">
        <v>109</v>
      </c>
      <c r="G91" s="45">
        <v>419.11</v>
      </c>
      <c r="H91" s="160" t="s">
        <v>102</v>
      </c>
      <c r="I91" s="30">
        <v>408.81</v>
      </c>
      <c r="J91" s="160" t="s">
        <v>106</v>
      </c>
      <c r="K91" s="31">
        <v>426.93</v>
      </c>
      <c r="L91" s="160" t="s">
        <v>95</v>
      </c>
      <c r="M91" s="31">
        <v>434.73</v>
      </c>
      <c r="N91" s="160" t="s">
        <v>88</v>
      </c>
      <c r="O91" s="31">
        <v>400.83</v>
      </c>
      <c r="P91" s="160" t="s">
        <v>79</v>
      </c>
      <c r="Q91" s="31">
        <v>436.3</v>
      </c>
      <c r="R91" s="160" t="s">
        <v>462</v>
      </c>
      <c r="S91" s="31">
        <v>393.11</v>
      </c>
      <c r="T91" s="160" t="s">
        <v>113</v>
      </c>
      <c r="U91" s="31">
        <v>447.36</v>
      </c>
      <c r="V91" s="160" t="s">
        <v>74</v>
      </c>
      <c r="W91" s="31">
        <v>391.11</v>
      </c>
      <c r="X91" s="160" t="s">
        <v>73</v>
      </c>
      <c r="Y91" s="122">
        <v>448.59</v>
      </c>
      <c r="Z91" s="160" t="s">
        <v>1786</v>
      </c>
      <c r="AA91" s="31">
        <v>388</v>
      </c>
      <c r="AB91" s="160" t="s">
        <v>225</v>
      </c>
      <c r="AC91" s="75"/>
      <c r="AD91" s="77">
        <f>SUM(A91:AC91)/1000</f>
        <v>5.84781</v>
      </c>
      <c r="AE91" s="171"/>
      <c r="AF91" s="71"/>
      <c r="AG91" s="71"/>
      <c r="AH91" s="71"/>
      <c r="AI91" s="71"/>
      <c r="AJ91" s="71"/>
      <c r="AK91" s="71"/>
    </row>
    <row r="92" spans="1:37" ht="14.1" customHeight="1">
      <c r="A92" s="113"/>
      <c r="B92" s="101" t="s">
        <v>101</v>
      </c>
      <c r="C92" s="29"/>
      <c r="D92" s="101" t="s">
        <v>101</v>
      </c>
      <c r="E92" s="46"/>
      <c r="F92" s="101" t="s">
        <v>101</v>
      </c>
      <c r="G92" s="43"/>
      <c r="H92" s="101" t="s">
        <v>101</v>
      </c>
      <c r="I92" s="29"/>
      <c r="J92" s="101" t="s">
        <v>55</v>
      </c>
      <c r="K92" s="29"/>
      <c r="L92" s="101" t="s">
        <v>55</v>
      </c>
      <c r="M92" s="29"/>
      <c r="N92" s="101" t="s">
        <v>55</v>
      </c>
      <c r="O92" s="29"/>
      <c r="P92" s="101" t="s">
        <v>55</v>
      </c>
      <c r="Q92" s="54"/>
      <c r="R92" s="101" t="s">
        <v>101</v>
      </c>
      <c r="S92" s="29"/>
      <c r="T92" s="101" t="s">
        <v>101</v>
      </c>
      <c r="U92" s="29"/>
      <c r="V92" s="101" t="s">
        <v>55</v>
      </c>
      <c r="W92" s="29"/>
      <c r="X92" s="101" t="s">
        <v>55</v>
      </c>
      <c r="Y92" s="29"/>
      <c r="Z92" s="101" t="s">
        <v>55</v>
      </c>
      <c r="AA92" s="29"/>
      <c r="AB92" s="101" t="s">
        <v>55</v>
      </c>
      <c r="AC92" s="188"/>
      <c r="AD92" s="77"/>
      <c r="AE92" s="171"/>
      <c r="AF92" s="71"/>
      <c r="AG92" s="78">
        <f>COUNTA(B92:AC92)</f>
        <v>14</v>
      </c>
      <c r="AH92" s="71"/>
      <c r="AI92" s="71"/>
      <c r="AJ92" s="71"/>
      <c r="AK92" s="71"/>
    </row>
    <row r="93" spans="1:37" ht="14.1" customHeight="1">
      <c r="A93" s="113"/>
      <c r="B93" s="103" t="s">
        <v>1362</v>
      </c>
      <c r="C93" s="29"/>
      <c r="D93" s="103" t="s">
        <v>1362</v>
      </c>
      <c r="E93" s="46"/>
      <c r="F93" s="103" t="s">
        <v>1362</v>
      </c>
      <c r="G93" s="43"/>
      <c r="H93" s="103" t="s">
        <v>1362</v>
      </c>
      <c r="I93" s="29"/>
      <c r="J93" s="103" t="s">
        <v>1362</v>
      </c>
      <c r="K93" s="29"/>
      <c r="L93" s="103" t="s">
        <v>1362</v>
      </c>
      <c r="M93" s="29"/>
      <c r="N93" s="103" t="s">
        <v>1362</v>
      </c>
      <c r="O93" s="29"/>
      <c r="P93" s="103" t="s">
        <v>1362</v>
      </c>
      <c r="Q93" s="54"/>
      <c r="R93" s="103" t="s">
        <v>1362</v>
      </c>
      <c r="S93" s="29"/>
      <c r="T93" s="103" t="s">
        <v>1362</v>
      </c>
      <c r="U93" s="29"/>
      <c r="V93" s="103" t="s">
        <v>1362</v>
      </c>
      <c r="W93" s="29"/>
      <c r="X93" s="103" t="s">
        <v>1362</v>
      </c>
      <c r="Y93" s="29"/>
      <c r="Z93" s="103" t="s">
        <v>1362</v>
      </c>
      <c r="AA93" s="29"/>
      <c r="AB93" s="103" t="s">
        <v>1362</v>
      </c>
      <c r="AC93" s="76"/>
      <c r="AD93" s="77"/>
      <c r="AE93" s="172">
        <f>COUNTA(B93:AB93)</f>
        <v>14</v>
      </c>
      <c r="AF93" s="71"/>
      <c r="AG93" s="71"/>
      <c r="AH93" s="71"/>
      <c r="AI93" s="71"/>
      <c r="AJ93" s="71"/>
      <c r="AK93" s="71"/>
    </row>
    <row r="94" spans="1:37" ht="14.1" customHeight="1">
      <c r="A94" s="162"/>
      <c r="B94" s="27" t="s">
        <v>64</v>
      </c>
      <c r="C94" s="27"/>
      <c r="D94" s="28" t="s">
        <v>64</v>
      </c>
      <c r="E94" s="46"/>
      <c r="F94" s="27" t="s">
        <v>64</v>
      </c>
      <c r="G94" s="34"/>
      <c r="H94" s="35" t="s">
        <v>64</v>
      </c>
      <c r="I94" s="36"/>
      <c r="J94" s="36" t="s">
        <v>64</v>
      </c>
      <c r="K94" s="36"/>
      <c r="L94" s="36" t="s">
        <v>1154</v>
      </c>
      <c r="M94" s="36"/>
      <c r="N94" s="36" t="s">
        <v>64</v>
      </c>
      <c r="O94" s="27"/>
      <c r="P94" s="27" t="s">
        <v>82</v>
      </c>
      <c r="Q94" s="54"/>
      <c r="R94" s="34" t="s">
        <v>54</v>
      </c>
      <c r="S94" s="34"/>
      <c r="T94" s="34" t="s">
        <v>54</v>
      </c>
      <c r="U94" s="34"/>
      <c r="V94" s="34" t="s">
        <v>64</v>
      </c>
      <c r="W94" s="34"/>
      <c r="X94" s="27" t="s">
        <v>54</v>
      </c>
      <c r="Y94" s="27"/>
      <c r="Z94" s="55" t="s">
        <v>54</v>
      </c>
      <c r="AA94" s="55"/>
      <c r="AB94" s="55" t="s">
        <v>270</v>
      </c>
      <c r="AC94" s="75"/>
      <c r="AD94" s="77"/>
      <c r="AE94" s="171"/>
      <c r="AF94" s="78">
        <f>COUNTA(B94:AC94)</f>
        <v>14</v>
      </c>
      <c r="AG94" s="71"/>
      <c r="AH94" s="71"/>
      <c r="AI94" s="78"/>
      <c r="AJ94" s="71"/>
      <c r="AK94" s="71"/>
    </row>
    <row r="95" spans="1:37" ht="14.1" customHeight="1">
      <c r="A95" s="118"/>
      <c r="B95" s="641" t="s">
        <v>1724</v>
      </c>
      <c r="C95" s="87"/>
      <c r="D95" s="87"/>
      <c r="E95" s="87"/>
      <c r="F95" s="87"/>
      <c r="G95" s="87"/>
      <c r="H95" s="87"/>
      <c r="I95" s="87"/>
      <c r="J95" s="87"/>
      <c r="K95" s="87"/>
      <c r="L95" s="87"/>
      <c r="M95" s="87"/>
      <c r="O95" s="87"/>
      <c r="P95" s="87"/>
      <c r="Q95" s="87"/>
      <c r="R95" s="641" t="s">
        <v>1787</v>
      </c>
      <c r="S95" s="87"/>
      <c r="T95" s="87"/>
      <c r="U95" s="87"/>
      <c r="V95" s="87"/>
      <c r="W95" s="87"/>
      <c r="X95" s="87"/>
      <c r="Y95" s="87"/>
      <c r="Z95" s="87"/>
      <c r="AA95" s="87"/>
      <c r="AB95" s="87"/>
      <c r="AC95" s="75"/>
      <c r="AD95" s="77"/>
      <c r="AE95" s="171"/>
      <c r="AF95" s="78"/>
      <c r="AG95" s="71"/>
      <c r="AH95" s="71"/>
      <c r="AI95" s="78"/>
      <c r="AJ95" s="71"/>
      <c r="AK95" s="71"/>
    </row>
    <row r="96" spans="1:37" ht="14.1" customHeight="1">
      <c r="A96" s="176"/>
      <c r="B96" s="48" t="s">
        <v>1700</v>
      </c>
      <c r="C96" s="63"/>
      <c r="D96" s="28" t="s">
        <v>1788</v>
      </c>
      <c r="E96" s="53"/>
      <c r="F96" s="165" t="s">
        <v>1705</v>
      </c>
      <c r="G96" s="87"/>
      <c r="H96" s="165" t="s">
        <v>304</v>
      </c>
      <c r="I96" s="165"/>
      <c r="J96" s="165" t="s">
        <v>1703</v>
      </c>
      <c r="K96" s="166"/>
      <c r="L96" s="166" t="s">
        <v>1719</v>
      </c>
      <c r="M96" s="52"/>
      <c r="N96" s="170" t="s">
        <v>1782</v>
      </c>
      <c r="O96" s="52"/>
      <c r="P96" s="183" t="s">
        <v>207</v>
      </c>
      <c r="Q96" s="53"/>
      <c r="R96" s="53" t="s">
        <v>1789</v>
      </c>
      <c r="S96" s="17"/>
      <c r="T96" s="53" t="s">
        <v>1790</v>
      </c>
      <c r="U96" s="53"/>
      <c r="V96" s="28" t="s">
        <v>920</v>
      </c>
      <c r="W96" s="61"/>
      <c r="X96" s="186" t="s">
        <v>1791</v>
      </c>
      <c r="Y96" s="62"/>
      <c r="Z96" s="186" t="s">
        <v>1792</v>
      </c>
      <c r="AA96" s="63"/>
      <c r="AB96" s="186" t="s">
        <v>1793</v>
      </c>
      <c r="AC96" s="73"/>
      <c r="AD96" s="77"/>
      <c r="AE96" s="171"/>
      <c r="AF96" s="71"/>
      <c r="AG96" s="71"/>
      <c r="AH96" s="71"/>
      <c r="AI96" s="71"/>
      <c r="AJ96" s="78">
        <f>COUNTA(A96:AC96)</f>
        <v>14</v>
      </c>
      <c r="AK96" s="71">
        <f>AI97-AJ96</f>
        <v>-2</v>
      </c>
    </row>
    <row r="97" spans="1:37" ht="14.1" customHeight="1">
      <c r="A97" s="163"/>
      <c r="B97" s="35" t="s">
        <v>286</v>
      </c>
      <c r="C97" s="35"/>
      <c r="D97" s="35" t="s">
        <v>239</v>
      </c>
      <c r="E97" s="46"/>
      <c r="F97" s="34" t="s">
        <v>259</v>
      </c>
      <c r="G97" s="34"/>
      <c r="H97" s="34" t="s">
        <v>260</v>
      </c>
      <c r="I97" s="34"/>
      <c r="J97" s="34" t="s">
        <v>266</v>
      </c>
      <c r="K97" s="34"/>
      <c r="L97" s="34" t="s">
        <v>126</v>
      </c>
      <c r="M97" s="34"/>
      <c r="N97" s="34" t="s">
        <v>135</v>
      </c>
      <c r="O97" s="34"/>
      <c r="P97" s="34" t="s">
        <v>114</v>
      </c>
      <c r="Q97" s="34"/>
      <c r="R97" s="34" t="s">
        <v>104</v>
      </c>
      <c r="S97" s="34"/>
      <c r="T97" s="34" t="s">
        <v>89</v>
      </c>
      <c r="U97" s="34"/>
      <c r="V97" s="34" t="s">
        <v>149</v>
      </c>
      <c r="W97" s="34"/>
      <c r="X97" s="34" t="s">
        <v>179</v>
      </c>
      <c r="Y97" s="34"/>
      <c r="Z97" s="34" t="s">
        <v>163</v>
      </c>
      <c r="AA97" s="34"/>
      <c r="AB97" s="34" t="s">
        <v>187</v>
      </c>
      <c r="AC97" s="75"/>
      <c r="AD97" s="77"/>
      <c r="AE97" s="171"/>
      <c r="AF97" s="71"/>
      <c r="AG97" s="71"/>
      <c r="AH97" s="71"/>
      <c r="AI97" s="78">
        <f>COUNTA(E97:AC97)</f>
        <v>12</v>
      </c>
      <c r="AJ97" s="71"/>
      <c r="AK97" s="71"/>
    </row>
    <row r="98" spans="1:37" ht="14.1" customHeight="1">
      <c r="A98" s="113"/>
      <c r="B98" s="29"/>
      <c r="C98" s="29"/>
      <c r="D98" s="29"/>
      <c r="E98" s="46"/>
      <c r="F98" s="29"/>
      <c r="G98" s="43"/>
      <c r="H98" s="29"/>
      <c r="I98" s="29"/>
      <c r="J98" s="29"/>
      <c r="K98" s="43"/>
      <c r="L98" s="29"/>
      <c r="M98" s="29"/>
      <c r="N98" s="29"/>
      <c r="O98" s="29"/>
      <c r="P98" s="29"/>
      <c r="Q98" s="54"/>
      <c r="R98" s="29"/>
      <c r="S98" s="29"/>
      <c r="T98" s="29"/>
      <c r="U98" s="29"/>
      <c r="V98" s="29"/>
      <c r="W98" s="29"/>
      <c r="X98" s="29"/>
      <c r="Y98" s="29"/>
      <c r="Z98" s="29"/>
      <c r="AA98" s="29"/>
      <c r="AB98" s="29"/>
      <c r="AC98" s="75"/>
      <c r="AD98" s="77"/>
      <c r="AE98" s="171"/>
      <c r="AF98" s="71"/>
      <c r="AG98" s="71"/>
      <c r="AH98" s="71"/>
      <c r="AI98" s="71"/>
      <c r="AJ98" s="71"/>
      <c r="AK98" s="71"/>
    </row>
    <row r="99" spans="1:37" ht="14.1" customHeight="1">
      <c r="A99" s="113"/>
      <c r="B99" s="29"/>
      <c r="C99" s="29"/>
      <c r="D99" s="29"/>
      <c r="E99" s="46"/>
      <c r="F99" s="29"/>
      <c r="G99" s="43"/>
      <c r="H99" s="29"/>
      <c r="I99" s="29"/>
      <c r="J99" s="29"/>
      <c r="K99" s="29"/>
      <c r="L99" s="29"/>
      <c r="M99" s="29"/>
      <c r="N99" s="29"/>
      <c r="O99" s="29"/>
      <c r="P99" s="29"/>
      <c r="Q99" s="54"/>
      <c r="R99" s="29"/>
      <c r="S99" s="29"/>
      <c r="T99" s="29"/>
      <c r="U99" s="29"/>
      <c r="V99" s="29"/>
      <c r="W99" s="29"/>
      <c r="X99" s="29"/>
      <c r="Y99" s="29"/>
      <c r="Z99" s="29"/>
      <c r="AA99" s="29"/>
      <c r="AB99" s="29"/>
      <c r="AC99" s="75"/>
      <c r="AD99" s="77"/>
      <c r="AE99" s="171"/>
      <c r="AF99" s="71"/>
      <c r="AG99" s="71"/>
      <c r="AH99" s="71"/>
      <c r="AI99" s="71"/>
      <c r="AJ99" s="71"/>
      <c r="AK99" s="71"/>
    </row>
    <row r="100" spans="1:37" ht="14.1" customHeight="1">
      <c r="A100" s="44">
        <v>437.96</v>
      </c>
      <c r="B100" s="160" t="s">
        <v>1718</v>
      </c>
      <c r="C100" s="31">
        <v>413.81</v>
      </c>
      <c r="D100" s="101" t="s">
        <v>1794</v>
      </c>
      <c r="E100" s="31">
        <v>424.2</v>
      </c>
      <c r="F100" s="160" t="s">
        <v>1795</v>
      </c>
      <c r="G100" s="45">
        <v>414.52</v>
      </c>
      <c r="H100" s="160" t="s">
        <v>1796</v>
      </c>
      <c r="I100" s="30">
        <v>425.58</v>
      </c>
      <c r="J100" s="160" t="s">
        <v>1782</v>
      </c>
      <c r="K100" s="31">
        <v>412.27</v>
      </c>
      <c r="L100" s="160" t="s">
        <v>127</v>
      </c>
      <c r="M100" s="31">
        <v>374.13</v>
      </c>
      <c r="N100" s="160" t="s">
        <v>136</v>
      </c>
      <c r="O100" s="31">
        <v>410.05</v>
      </c>
      <c r="P100" s="160" t="s">
        <v>113</v>
      </c>
      <c r="Q100" s="31">
        <v>400.36</v>
      </c>
      <c r="R100" s="160" t="s">
        <v>102</v>
      </c>
      <c r="S100" s="31">
        <v>409.17</v>
      </c>
      <c r="T100" s="160" t="s">
        <v>90</v>
      </c>
      <c r="U100" s="31">
        <v>400.97</v>
      </c>
      <c r="V100" s="160" t="s">
        <v>1347</v>
      </c>
      <c r="W100" s="31">
        <v>394.54</v>
      </c>
      <c r="X100" s="160" t="s">
        <v>1797</v>
      </c>
      <c r="Y100" s="122">
        <v>397.86</v>
      </c>
      <c r="Z100" s="160" t="s">
        <v>1798</v>
      </c>
      <c r="AA100" s="31">
        <v>405.66</v>
      </c>
      <c r="AB100" s="160" t="s">
        <v>1477</v>
      </c>
      <c r="AC100" s="76"/>
      <c r="AD100" s="77">
        <f>SUM(A100:AC100)/1000</f>
        <v>5.7210799999999997</v>
      </c>
      <c r="AE100" s="171"/>
      <c r="AF100" s="71"/>
      <c r="AG100" s="71"/>
      <c r="AH100" s="71"/>
      <c r="AI100" s="71"/>
      <c r="AJ100" s="71"/>
      <c r="AK100" s="71"/>
    </row>
    <row r="101" spans="1:37" ht="14.1" customHeight="1">
      <c r="A101" s="113"/>
      <c r="B101" s="101" t="s">
        <v>55</v>
      </c>
      <c r="C101" s="29"/>
      <c r="D101" s="101" t="s">
        <v>55</v>
      </c>
      <c r="E101" s="46"/>
      <c r="F101" s="101" t="s">
        <v>101</v>
      </c>
      <c r="G101" s="43"/>
      <c r="H101" s="101" t="s">
        <v>101</v>
      </c>
      <c r="I101" s="29"/>
      <c r="J101" s="101" t="s">
        <v>101</v>
      </c>
      <c r="K101" s="29"/>
      <c r="L101" s="101" t="s">
        <v>55</v>
      </c>
      <c r="M101" s="29"/>
      <c r="N101" s="101" t="s">
        <v>55</v>
      </c>
      <c r="O101" s="29"/>
      <c r="P101" s="101" t="s">
        <v>55</v>
      </c>
      <c r="Q101" s="54"/>
      <c r="R101" s="101" t="s">
        <v>55</v>
      </c>
      <c r="S101" s="29"/>
      <c r="T101" s="101" t="s">
        <v>55</v>
      </c>
      <c r="U101" s="29"/>
      <c r="V101" s="101" t="s">
        <v>101</v>
      </c>
      <c r="W101" s="29"/>
      <c r="X101" s="101" t="s">
        <v>55</v>
      </c>
      <c r="Y101" s="29"/>
      <c r="Z101" s="101" t="s">
        <v>55</v>
      </c>
      <c r="AA101" s="29"/>
      <c r="AB101" s="101" t="s">
        <v>101</v>
      </c>
      <c r="AC101" s="75"/>
      <c r="AD101" s="77"/>
      <c r="AE101" s="171"/>
      <c r="AF101" s="71"/>
      <c r="AG101" s="78">
        <f>COUNTA(B101:AC101)</f>
        <v>14</v>
      </c>
      <c r="AH101" s="71"/>
      <c r="AI101" s="71"/>
      <c r="AJ101" s="71"/>
      <c r="AK101" s="71"/>
    </row>
    <row r="102" spans="1:37" ht="14.1" customHeight="1">
      <c r="A102" s="113"/>
      <c r="B102" s="103" t="s">
        <v>1362</v>
      </c>
      <c r="C102" s="29"/>
      <c r="D102" s="103" t="s">
        <v>1362</v>
      </c>
      <c r="E102" s="46"/>
      <c r="F102" s="103" t="s">
        <v>1362</v>
      </c>
      <c r="G102" s="43"/>
      <c r="H102" s="103" t="s">
        <v>1362</v>
      </c>
      <c r="I102" s="29"/>
      <c r="J102" s="103" t="s">
        <v>1362</v>
      </c>
      <c r="K102" s="29"/>
      <c r="L102" s="103" t="s">
        <v>1362</v>
      </c>
      <c r="M102" s="29"/>
      <c r="N102" s="103" t="s">
        <v>1362</v>
      </c>
      <c r="O102" s="29"/>
      <c r="P102" s="103" t="s">
        <v>1362</v>
      </c>
      <c r="Q102" s="54"/>
      <c r="R102" s="103" t="s">
        <v>1362</v>
      </c>
      <c r="S102" s="29"/>
      <c r="T102" s="103" t="s">
        <v>1362</v>
      </c>
      <c r="U102" s="29"/>
      <c r="V102" s="103" t="s">
        <v>1362</v>
      </c>
      <c r="W102" s="29"/>
      <c r="X102" s="103" t="s">
        <v>1362</v>
      </c>
      <c r="Y102" s="29"/>
      <c r="Z102" s="103" t="s">
        <v>1362</v>
      </c>
      <c r="AA102" s="29"/>
      <c r="AB102" s="103" t="s">
        <v>1362</v>
      </c>
      <c r="AC102" s="75"/>
      <c r="AD102" s="77"/>
      <c r="AE102" s="172">
        <f>COUNTA(B102:AB102)</f>
        <v>14</v>
      </c>
      <c r="AF102" s="71"/>
      <c r="AG102" s="71"/>
      <c r="AH102" s="71"/>
      <c r="AI102" s="71"/>
      <c r="AJ102" s="71"/>
      <c r="AK102" s="71"/>
    </row>
    <row r="103" spans="1:37" ht="14.1" customHeight="1">
      <c r="A103" s="162"/>
      <c r="B103" s="28" t="s">
        <v>231</v>
      </c>
      <c r="C103" s="27"/>
      <c r="D103" s="28" t="s">
        <v>54</v>
      </c>
      <c r="E103" s="46"/>
      <c r="F103" s="27" t="s">
        <v>64</v>
      </c>
      <c r="G103" s="34"/>
      <c r="H103" s="35" t="s">
        <v>64</v>
      </c>
      <c r="I103" s="36"/>
      <c r="J103" s="36" t="s">
        <v>64</v>
      </c>
      <c r="K103" s="36"/>
      <c r="L103" s="36" t="s">
        <v>64</v>
      </c>
      <c r="M103" s="36"/>
      <c r="N103" s="36" t="s">
        <v>82</v>
      </c>
      <c r="O103" s="27"/>
      <c r="P103" s="27" t="s">
        <v>64</v>
      </c>
      <c r="Q103" s="54"/>
      <c r="R103" s="34" t="s">
        <v>82</v>
      </c>
      <c r="S103" s="34"/>
      <c r="T103" s="34" t="s">
        <v>64</v>
      </c>
      <c r="U103" s="34"/>
      <c r="V103" s="28" t="s">
        <v>82</v>
      </c>
      <c r="W103" s="34"/>
      <c r="X103" s="28" t="s">
        <v>64</v>
      </c>
      <c r="Y103" s="27"/>
      <c r="Z103" s="55" t="s">
        <v>122</v>
      </c>
      <c r="AA103" s="55"/>
      <c r="AB103" s="55" t="s">
        <v>54</v>
      </c>
      <c r="AC103" s="75"/>
      <c r="AD103" s="77"/>
      <c r="AE103" s="171"/>
      <c r="AF103" s="78">
        <f>COUNTA(B103:AC103)</f>
        <v>14</v>
      </c>
      <c r="AG103" s="71"/>
      <c r="AH103" s="71"/>
      <c r="AI103" s="78"/>
      <c r="AJ103" s="71"/>
      <c r="AK103" s="71"/>
    </row>
    <row r="104" spans="1:37" ht="14.1" customHeight="1">
      <c r="A104" s="33" t="s">
        <v>1125</v>
      </c>
      <c r="C104" s="87"/>
      <c r="D104" s="87"/>
      <c r="E104" s="87"/>
      <c r="F104" s="641" t="s">
        <v>1744</v>
      </c>
      <c r="G104" s="87"/>
      <c r="H104" s="87"/>
      <c r="I104" s="87"/>
      <c r="J104" s="87"/>
      <c r="K104" s="87"/>
      <c r="L104" s="119"/>
      <c r="M104" s="87"/>
      <c r="N104" s="87"/>
      <c r="O104" s="87"/>
      <c r="P104" s="53"/>
      <c r="Q104" s="87"/>
      <c r="R104" s="87"/>
      <c r="S104" s="81"/>
      <c r="T104" s="81"/>
      <c r="U104" s="81"/>
      <c r="V104" s="81"/>
      <c r="W104" s="81"/>
      <c r="X104" s="81"/>
      <c r="Y104" s="81"/>
      <c r="Z104" s="81"/>
      <c r="AA104" s="81"/>
      <c r="AB104" s="81"/>
      <c r="AC104" s="75"/>
      <c r="AD104" s="77"/>
      <c r="AE104" s="171"/>
      <c r="AF104" s="78"/>
      <c r="AG104" s="71"/>
      <c r="AH104" s="71"/>
      <c r="AI104" s="78"/>
      <c r="AJ104" s="71"/>
      <c r="AK104" s="71"/>
    </row>
    <row r="105" spans="1:37" ht="14.1" customHeight="1">
      <c r="A105" s="176"/>
      <c r="B105" s="48" t="s">
        <v>332</v>
      </c>
      <c r="C105" s="63"/>
      <c r="D105" s="48" t="s">
        <v>1487</v>
      </c>
      <c r="E105" s="53"/>
      <c r="F105" s="165" t="s">
        <v>1799</v>
      </c>
      <c r="G105" s="165"/>
      <c r="H105" s="165" t="s">
        <v>350</v>
      </c>
      <c r="I105" s="165"/>
      <c r="J105" s="165" t="s">
        <v>1800</v>
      </c>
      <c r="K105" s="166"/>
      <c r="L105" s="166" t="s">
        <v>1801</v>
      </c>
      <c r="M105" s="169"/>
      <c r="N105" s="170" t="s">
        <v>1380</v>
      </c>
      <c r="O105" s="169"/>
      <c r="P105" s="165" t="s">
        <v>350</v>
      </c>
      <c r="Q105" s="53"/>
      <c r="R105" s="53" t="s">
        <v>349</v>
      </c>
      <c r="S105" s="17"/>
      <c r="T105" s="5" t="s">
        <v>1802</v>
      </c>
      <c r="U105" s="53"/>
      <c r="V105" s="186" t="s">
        <v>1496</v>
      </c>
      <c r="W105" s="61"/>
      <c r="X105" s="186" t="s">
        <v>206</v>
      </c>
      <c r="Y105" s="186"/>
      <c r="Z105" s="186" t="s">
        <v>1796</v>
      </c>
      <c r="AA105" s="48"/>
      <c r="AB105" s="28" t="s">
        <v>922</v>
      </c>
      <c r="AC105" s="73"/>
      <c r="AD105" s="77"/>
      <c r="AE105" s="171"/>
      <c r="AF105" s="71"/>
      <c r="AG105" s="71"/>
      <c r="AH105" s="71"/>
      <c r="AI105" s="71"/>
      <c r="AJ105" s="78">
        <f>COUNTA(A105:AC105)</f>
        <v>14</v>
      </c>
      <c r="AK105" s="71">
        <f>AI106-AJ105</f>
        <v>-2</v>
      </c>
    </row>
    <row r="106" spans="1:37" ht="14.1" customHeight="1">
      <c r="A106" s="177"/>
      <c r="B106" s="34" t="s">
        <v>197</v>
      </c>
      <c r="C106" s="35"/>
      <c r="D106" s="35" t="s">
        <v>53</v>
      </c>
      <c r="E106" s="46"/>
      <c r="F106" s="35" t="s">
        <v>278</v>
      </c>
      <c r="G106" s="34"/>
      <c r="H106" s="35" t="s">
        <v>216</v>
      </c>
      <c r="I106" s="36"/>
      <c r="J106" s="35" t="s">
        <v>222</v>
      </c>
      <c r="K106" s="35"/>
      <c r="L106" s="35" t="s">
        <v>235</v>
      </c>
      <c r="M106" s="35"/>
      <c r="N106" s="35" t="s">
        <v>247</v>
      </c>
      <c r="O106" s="35"/>
      <c r="P106" s="35" t="s">
        <v>236</v>
      </c>
      <c r="Q106" s="35"/>
      <c r="R106" s="35" t="s">
        <v>269</v>
      </c>
      <c r="S106" s="35"/>
      <c r="T106" s="35" t="s">
        <v>275</v>
      </c>
      <c r="U106" s="35"/>
      <c r="V106" s="35" t="s">
        <v>250</v>
      </c>
      <c r="W106" s="35"/>
      <c r="X106" s="35" t="s">
        <v>116</v>
      </c>
      <c r="Y106" s="35"/>
      <c r="Z106" s="35" t="s">
        <v>110</v>
      </c>
      <c r="AA106" s="35"/>
      <c r="AB106" s="35" t="s">
        <v>94</v>
      </c>
      <c r="AC106" s="75"/>
      <c r="AD106" s="77"/>
      <c r="AE106" s="171"/>
      <c r="AF106" s="71"/>
      <c r="AG106" s="71"/>
      <c r="AH106" s="71"/>
      <c r="AI106" s="78">
        <f>COUNTA(E106:AC106)</f>
        <v>12</v>
      </c>
      <c r="AJ106" s="71"/>
      <c r="AK106" s="71"/>
    </row>
    <row r="107" spans="1:37" ht="14.1" customHeight="1">
      <c r="A107" s="113"/>
      <c r="B107" s="29"/>
      <c r="C107" s="29"/>
      <c r="D107" s="29"/>
      <c r="E107" s="46"/>
      <c r="F107" s="29"/>
      <c r="G107" s="43"/>
      <c r="H107" s="29"/>
      <c r="I107" s="29"/>
      <c r="J107" s="29"/>
      <c r="K107" s="29"/>
      <c r="L107" s="29"/>
      <c r="M107" s="29"/>
      <c r="N107" s="29"/>
      <c r="O107" s="29"/>
      <c r="P107" s="29"/>
      <c r="Q107" s="54"/>
      <c r="R107" s="29"/>
      <c r="S107" s="29"/>
      <c r="T107" s="29"/>
      <c r="U107" s="29"/>
      <c r="V107" s="29"/>
      <c r="W107" s="29"/>
      <c r="X107" s="29"/>
      <c r="Y107" s="29"/>
      <c r="Z107" s="29"/>
      <c r="AA107" s="29"/>
      <c r="AB107" s="29"/>
      <c r="AC107" s="75"/>
      <c r="AD107" s="77"/>
      <c r="AE107" s="171"/>
      <c r="AF107" s="71"/>
      <c r="AG107" s="71"/>
      <c r="AH107" s="71"/>
      <c r="AI107" s="71"/>
      <c r="AJ107" s="71"/>
      <c r="AK107" s="71"/>
    </row>
    <row r="108" spans="1:37" ht="14.1" customHeight="1">
      <c r="A108" s="113"/>
      <c r="B108" s="29"/>
      <c r="C108" s="29"/>
      <c r="D108" s="29"/>
      <c r="E108" s="46"/>
      <c r="F108" s="29"/>
      <c r="G108" s="43"/>
      <c r="H108" s="29"/>
      <c r="I108" s="29"/>
      <c r="J108" s="29"/>
      <c r="K108" s="29"/>
      <c r="L108" s="29"/>
      <c r="M108" s="29"/>
      <c r="N108" s="29"/>
      <c r="O108" s="29"/>
      <c r="P108" s="29"/>
      <c r="Q108" s="54"/>
      <c r="R108" s="29"/>
      <c r="S108" s="29"/>
      <c r="T108" s="29"/>
      <c r="U108" s="29"/>
      <c r="V108" s="29"/>
      <c r="W108" s="29"/>
      <c r="X108" s="29"/>
      <c r="Y108" s="29"/>
      <c r="Z108" s="29"/>
      <c r="AA108" s="29"/>
      <c r="AB108" s="29"/>
      <c r="AC108" s="75"/>
      <c r="AD108" s="77"/>
      <c r="AE108" s="171"/>
      <c r="AF108" s="71"/>
      <c r="AG108" s="71"/>
      <c r="AH108" s="71"/>
      <c r="AI108" s="71"/>
      <c r="AJ108" s="71"/>
      <c r="AK108" s="71"/>
    </row>
    <row r="109" spans="1:37" ht="14.1" customHeight="1">
      <c r="A109" s="44">
        <v>433.16</v>
      </c>
      <c r="B109" s="160" t="s">
        <v>1803</v>
      </c>
      <c r="C109" s="31">
        <v>400.92</v>
      </c>
      <c r="D109" s="101" t="s">
        <v>58</v>
      </c>
      <c r="E109" s="31">
        <v>427.01</v>
      </c>
      <c r="F109" s="160" t="s">
        <v>1804</v>
      </c>
      <c r="G109" s="45">
        <v>413.93</v>
      </c>
      <c r="H109" s="160" t="s">
        <v>217</v>
      </c>
      <c r="I109" s="30">
        <v>426.39</v>
      </c>
      <c r="J109" s="160" t="s">
        <v>1781</v>
      </c>
      <c r="K109" s="31">
        <v>411.45</v>
      </c>
      <c r="L109" s="160" t="s">
        <v>1784</v>
      </c>
      <c r="M109" s="31">
        <v>376.25</v>
      </c>
      <c r="N109" s="160" t="s">
        <v>249</v>
      </c>
      <c r="O109" s="31">
        <v>433.37</v>
      </c>
      <c r="P109" s="160" t="s">
        <v>1794</v>
      </c>
      <c r="Q109" s="31">
        <v>405.62</v>
      </c>
      <c r="R109" s="160" t="s">
        <v>1805</v>
      </c>
      <c r="S109" s="31">
        <v>434.25</v>
      </c>
      <c r="T109" s="160" t="s">
        <v>1806</v>
      </c>
      <c r="U109" s="31">
        <v>418</v>
      </c>
      <c r="V109" s="160" t="s">
        <v>920</v>
      </c>
      <c r="W109" s="31">
        <v>386</v>
      </c>
      <c r="X109" s="160" t="s">
        <v>113</v>
      </c>
      <c r="Y109" s="122">
        <v>400</v>
      </c>
      <c r="Z109" s="160" t="s">
        <v>109</v>
      </c>
      <c r="AA109" s="31">
        <v>401</v>
      </c>
      <c r="AB109" s="160" t="s">
        <v>95</v>
      </c>
      <c r="AC109" s="76"/>
      <c r="AD109" s="77">
        <f>SUM(A109:AC109)/1000</f>
        <v>5.7673500000000004</v>
      </c>
      <c r="AE109" s="171"/>
      <c r="AF109" s="71"/>
      <c r="AG109" s="71"/>
      <c r="AH109" s="71"/>
      <c r="AI109" s="71"/>
      <c r="AJ109" s="71"/>
      <c r="AK109" s="71"/>
    </row>
    <row r="110" spans="1:37" ht="14.1" customHeight="1">
      <c r="A110" s="113"/>
      <c r="B110" s="101" t="s">
        <v>101</v>
      </c>
      <c r="C110" s="29"/>
      <c r="D110" s="101" t="s">
        <v>55</v>
      </c>
      <c r="E110" s="46"/>
      <c r="F110" s="101" t="s">
        <v>55</v>
      </c>
      <c r="G110" s="43"/>
      <c r="H110" s="101" t="s">
        <v>55</v>
      </c>
      <c r="I110" s="29"/>
      <c r="J110" s="101" t="s">
        <v>55</v>
      </c>
      <c r="K110" s="29"/>
      <c r="L110" s="101" t="s">
        <v>55</v>
      </c>
      <c r="M110" s="29"/>
      <c r="N110" s="101" t="s">
        <v>55</v>
      </c>
      <c r="O110" s="29"/>
      <c r="P110" s="101" t="s">
        <v>55</v>
      </c>
      <c r="Q110" s="54"/>
      <c r="R110" s="101" t="s">
        <v>55</v>
      </c>
      <c r="S110" s="29"/>
      <c r="T110" s="101" t="s">
        <v>55</v>
      </c>
      <c r="U110" s="29"/>
      <c r="V110" s="101" t="s">
        <v>55</v>
      </c>
      <c r="W110" s="29"/>
      <c r="X110" s="101" t="s">
        <v>55</v>
      </c>
      <c r="Y110" s="29"/>
      <c r="Z110" s="101" t="s">
        <v>55</v>
      </c>
      <c r="AA110" s="29"/>
      <c r="AB110" s="101" t="s">
        <v>55</v>
      </c>
      <c r="AC110" s="75"/>
      <c r="AD110" s="77"/>
      <c r="AE110" s="171"/>
      <c r="AF110" s="71"/>
      <c r="AG110" s="78">
        <f>COUNTA(B110:AC110)</f>
        <v>14</v>
      </c>
      <c r="AH110" s="71"/>
      <c r="AI110" s="71"/>
      <c r="AJ110" s="71"/>
      <c r="AK110" s="71"/>
    </row>
    <row r="111" spans="1:37" ht="14.1" customHeight="1">
      <c r="A111" s="113"/>
      <c r="B111" s="103" t="s">
        <v>1362</v>
      </c>
      <c r="C111" s="29"/>
      <c r="D111" s="103" t="s">
        <v>1362</v>
      </c>
      <c r="E111" s="46"/>
      <c r="F111" s="103" t="s">
        <v>1362</v>
      </c>
      <c r="G111" s="43"/>
      <c r="H111" s="103" t="s">
        <v>1362</v>
      </c>
      <c r="I111" s="29"/>
      <c r="J111" s="103" t="s">
        <v>1362</v>
      </c>
      <c r="K111" s="29"/>
      <c r="L111" s="103" t="s">
        <v>1362</v>
      </c>
      <c r="M111" s="29"/>
      <c r="N111" s="103" t="s">
        <v>1362</v>
      </c>
      <c r="O111" s="29"/>
      <c r="P111" s="103" t="s">
        <v>1362</v>
      </c>
      <c r="Q111" s="54"/>
      <c r="R111" s="103" t="s">
        <v>1362</v>
      </c>
      <c r="S111" s="29"/>
      <c r="T111" s="103" t="s">
        <v>1362</v>
      </c>
      <c r="U111" s="29"/>
      <c r="V111" s="103" t="s">
        <v>1362</v>
      </c>
      <c r="W111" s="29"/>
      <c r="X111" s="103" t="s">
        <v>1362</v>
      </c>
      <c r="Y111" s="29"/>
      <c r="Z111" s="103" t="s">
        <v>1362</v>
      </c>
      <c r="AA111" s="29"/>
      <c r="AB111" s="103" t="s">
        <v>1362</v>
      </c>
      <c r="AC111" s="75"/>
      <c r="AD111" s="77"/>
      <c r="AE111" s="172">
        <f>COUNTA(B111:AB111)</f>
        <v>14</v>
      </c>
      <c r="AF111" s="71"/>
      <c r="AG111" s="71"/>
      <c r="AH111" s="71"/>
      <c r="AI111" s="71"/>
      <c r="AJ111" s="71"/>
      <c r="AK111" s="71"/>
    </row>
    <row r="112" spans="1:37" ht="14.1" customHeight="1">
      <c r="A112" s="162"/>
      <c r="B112" s="27" t="s">
        <v>54</v>
      </c>
      <c r="C112" s="27"/>
      <c r="D112" s="28" t="s">
        <v>54</v>
      </c>
      <c r="E112" s="46"/>
      <c r="F112" s="27" t="s">
        <v>64</v>
      </c>
      <c r="G112" s="34"/>
      <c r="H112" s="35" t="s">
        <v>64</v>
      </c>
      <c r="I112" s="36"/>
      <c r="J112" s="36" t="s">
        <v>64</v>
      </c>
      <c r="K112" s="36"/>
      <c r="L112" s="36" t="s">
        <v>270</v>
      </c>
      <c r="M112" s="36"/>
      <c r="N112" s="36" t="s">
        <v>54</v>
      </c>
      <c r="O112" s="27"/>
      <c r="P112" s="27" t="s">
        <v>82</v>
      </c>
      <c r="Q112" s="54"/>
      <c r="R112" s="34" t="s">
        <v>270</v>
      </c>
      <c r="S112" s="34"/>
      <c r="T112" s="34" t="s">
        <v>122</v>
      </c>
      <c r="U112" s="34"/>
      <c r="V112" s="34" t="s">
        <v>64</v>
      </c>
      <c r="W112" s="34"/>
      <c r="X112" s="27" t="s">
        <v>64</v>
      </c>
      <c r="Y112" s="27"/>
      <c r="Z112" s="55" t="s">
        <v>82</v>
      </c>
      <c r="AA112" s="55"/>
      <c r="AB112" s="55" t="s">
        <v>64</v>
      </c>
      <c r="AC112" s="75"/>
      <c r="AD112" s="77"/>
      <c r="AE112" s="171"/>
      <c r="AF112" s="78">
        <f>COUNTA(B112:AC112)</f>
        <v>14</v>
      </c>
      <c r="AG112" s="71"/>
      <c r="AH112" s="71"/>
      <c r="AI112" s="78"/>
      <c r="AJ112" s="71"/>
      <c r="AK112" s="71"/>
    </row>
    <row r="113" spans="1:37" ht="14.1" customHeight="1">
      <c r="A113" s="37" t="s">
        <v>1125</v>
      </c>
      <c r="B113" s="95"/>
      <c r="C113" s="95"/>
      <c r="D113" s="95"/>
      <c r="E113" s="95"/>
      <c r="F113" s="178"/>
      <c r="G113" s="95"/>
      <c r="K113" s="95"/>
      <c r="L113" s="642" t="s">
        <v>1724</v>
      </c>
      <c r="M113" s="95"/>
      <c r="N113" s="640" t="s">
        <v>1807</v>
      </c>
      <c r="O113" s="95"/>
      <c r="P113" s="95"/>
      <c r="Q113" s="95"/>
      <c r="U113" s="95"/>
      <c r="V113" s="640" t="s">
        <v>1768</v>
      </c>
      <c r="W113" s="95"/>
      <c r="X113" s="640" t="s">
        <v>1711</v>
      </c>
      <c r="Y113" s="95"/>
      <c r="Z113" s="95"/>
      <c r="AA113" s="95"/>
      <c r="AB113" s="95"/>
      <c r="AC113" s="79"/>
      <c r="AD113" s="77"/>
      <c r="AE113" s="171"/>
      <c r="AF113" s="78"/>
      <c r="AG113" s="71"/>
      <c r="AH113" s="71"/>
      <c r="AI113" s="78"/>
      <c r="AJ113" s="71"/>
      <c r="AK113" s="71"/>
    </row>
    <row r="114" spans="1:37" ht="14.1" customHeight="1">
      <c r="A114" s="179"/>
      <c r="B114" s="180" t="s">
        <v>254</v>
      </c>
      <c r="C114" s="94"/>
      <c r="D114" s="94" t="s">
        <v>956</v>
      </c>
      <c r="E114" s="91"/>
      <c r="F114" s="94" t="s">
        <v>1808</v>
      </c>
      <c r="G114" s="85"/>
      <c r="H114" s="109" t="s">
        <v>1785</v>
      </c>
      <c r="I114" s="184"/>
      <c r="J114" s="85" t="s">
        <v>1717</v>
      </c>
      <c r="K114" s="86"/>
      <c r="L114" s="185" t="s">
        <v>290</v>
      </c>
      <c r="M114" s="89"/>
      <c r="N114" s="89" t="s">
        <v>1809</v>
      </c>
      <c r="O114" s="89"/>
      <c r="P114" s="90" t="s">
        <v>1488</v>
      </c>
      <c r="Q114" s="91"/>
      <c r="R114" s="91" t="s">
        <v>1810</v>
      </c>
      <c r="S114" s="90"/>
      <c r="T114" s="91" t="s">
        <v>332</v>
      </c>
      <c r="U114" s="91"/>
      <c r="V114" s="91" t="s">
        <v>1485</v>
      </c>
      <c r="W114" s="92"/>
      <c r="X114" s="187" t="s">
        <v>315</v>
      </c>
      <c r="Y114" s="93"/>
      <c r="Z114" s="187" t="s">
        <v>1705</v>
      </c>
      <c r="AA114" s="94"/>
      <c r="AB114" s="109" t="s">
        <v>1811</v>
      </c>
      <c r="AC114" s="96"/>
      <c r="AD114" s="77"/>
      <c r="AE114" s="171"/>
      <c r="AF114" s="71"/>
      <c r="AG114" s="71"/>
      <c r="AH114" s="71"/>
      <c r="AI114" s="71"/>
      <c r="AJ114" s="78">
        <f>COUNTA(A114:AC114)</f>
        <v>14</v>
      </c>
      <c r="AK114" s="71">
        <f>AI115-AJ114</f>
        <v>-2</v>
      </c>
    </row>
    <row r="115" spans="1:37" ht="14.1" customHeight="1">
      <c r="A115" s="163"/>
      <c r="B115" s="35" t="s">
        <v>85</v>
      </c>
      <c r="C115" s="35"/>
      <c r="D115" s="35" t="s">
        <v>63</v>
      </c>
      <c r="E115" s="46"/>
      <c r="F115" s="97" t="s">
        <v>72</v>
      </c>
      <c r="G115" s="34"/>
      <c r="H115" s="35" t="s">
        <v>151</v>
      </c>
      <c r="I115" s="36"/>
      <c r="J115" s="36" t="s">
        <v>166</v>
      </c>
      <c r="K115" s="36"/>
      <c r="L115" s="36" t="s">
        <v>139</v>
      </c>
      <c r="M115" s="36"/>
      <c r="N115" s="36" t="s">
        <v>131</v>
      </c>
      <c r="O115" s="27"/>
      <c r="P115" s="27" t="s">
        <v>230</v>
      </c>
      <c r="Q115" s="54"/>
      <c r="R115" s="35" t="s">
        <v>173</v>
      </c>
      <c r="S115" s="35"/>
      <c r="T115" s="35" t="s">
        <v>186</v>
      </c>
      <c r="U115" s="35"/>
      <c r="V115" s="35" t="s">
        <v>194</v>
      </c>
      <c r="W115" s="35"/>
      <c r="X115" s="35" t="s">
        <v>204</v>
      </c>
      <c r="Y115" s="35"/>
      <c r="Z115" s="35" t="s">
        <v>213</v>
      </c>
      <c r="AA115" s="35"/>
      <c r="AB115" s="35" t="s">
        <v>103</v>
      </c>
      <c r="AC115" s="75"/>
      <c r="AD115" s="77"/>
      <c r="AE115" s="171"/>
      <c r="AF115" s="71"/>
      <c r="AG115" s="71"/>
      <c r="AH115" s="71"/>
      <c r="AI115" s="78">
        <f>COUNTA(E115:AC115)</f>
        <v>12</v>
      </c>
      <c r="AJ115" s="71"/>
      <c r="AK115" s="71"/>
    </row>
    <row r="116" spans="1:37" ht="14.1" customHeight="1">
      <c r="A116" s="113"/>
      <c r="B116" s="29"/>
      <c r="C116" s="29"/>
      <c r="D116" s="29"/>
      <c r="E116" s="46"/>
      <c r="F116" s="29"/>
      <c r="G116" s="43"/>
      <c r="H116" s="29"/>
      <c r="I116" s="29"/>
      <c r="J116" s="29"/>
      <c r="K116" s="29"/>
      <c r="L116" s="29"/>
      <c r="M116" s="29"/>
      <c r="N116" s="29"/>
      <c r="O116" s="29"/>
      <c r="P116" s="29"/>
      <c r="Q116" s="54"/>
      <c r="R116" s="29"/>
      <c r="S116" s="29"/>
      <c r="T116" s="29"/>
      <c r="U116" s="29"/>
      <c r="V116" s="29"/>
      <c r="W116" s="29"/>
      <c r="X116" s="29"/>
      <c r="Y116" s="29"/>
      <c r="Z116" s="29"/>
      <c r="AA116" s="29"/>
      <c r="AB116" s="29"/>
      <c r="AC116" s="75"/>
      <c r="AD116" s="77"/>
      <c r="AE116" s="171"/>
      <c r="AF116" s="71"/>
      <c r="AG116" s="71"/>
      <c r="AH116" s="71"/>
      <c r="AI116" s="71"/>
      <c r="AJ116" s="71"/>
      <c r="AK116" s="71"/>
    </row>
    <row r="117" spans="1:37" ht="14.1" customHeight="1">
      <c r="A117" s="113"/>
      <c r="B117" s="29"/>
      <c r="C117" s="29"/>
      <c r="D117" s="29"/>
      <c r="E117" s="46"/>
      <c r="F117" s="29"/>
      <c r="G117" s="43"/>
      <c r="H117" s="29"/>
      <c r="I117" s="29"/>
      <c r="J117" s="29"/>
      <c r="K117" s="29"/>
      <c r="L117" s="29"/>
      <c r="M117" s="29"/>
      <c r="N117" s="29"/>
      <c r="O117" s="29"/>
      <c r="P117" s="29"/>
      <c r="Q117" s="54"/>
      <c r="R117" s="29"/>
      <c r="S117" s="29"/>
      <c r="T117" s="29"/>
      <c r="U117" s="29"/>
      <c r="V117" s="29"/>
      <c r="W117" s="29"/>
      <c r="X117" s="29"/>
      <c r="Y117" s="29"/>
      <c r="Z117" s="29"/>
      <c r="AA117" s="29"/>
      <c r="AB117" s="29"/>
      <c r="AC117" s="75"/>
      <c r="AD117" s="77"/>
      <c r="AE117" s="171"/>
      <c r="AF117" s="71"/>
      <c r="AG117" s="71"/>
      <c r="AH117" s="71"/>
      <c r="AI117" s="71"/>
      <c r="AJ117" s="71"/>
      <c r="AK117" s="71"/>
    </row>
    <row r="118" spans="1:37" ht="14.1" customHeight="1">
      <c r="A118" s="44">
        <v>403</v>
      </c>
      <c r="B118" s="160" t="s">
        <v>86</v>
      </c>
      <c r="C118" s="31">
        <v>404</v>
      </c>
      <c r="D118" s="101" t="s">
        <v>73</v>
      </c>
      <c r="E118" s="31">
        <v>423</v>
      </c>
      <c r="F118" s="181" t="s">
        <v>74</v>
      </c>
      <c r="G118" s="45">
        <v>409</v>
      </c>
      <c r="H118" s="181" t="s">
        <v>1812</v>
      </c>
      <c r="I118" s="30">
        <v>409</v>
      </c>
      <c r="J118" s="160" t="s">
        <v>1798</v>
      </c>
      <c r="K118" s="31">
        <v>411</v>
      </c>
      <c r="L118" s="160" t="s">
        <v>1813</v>
      </c>
      <c r="M118" s="31">
        <v>413</v>
      </c>
      <c r="N118" s="160" t="s">
        <v>129</v>
      </c>
      <c r="O118" s="31">
        <v>386.11</v>
      </c>
      <c r="P118" s="160" t="s">
        <v>1748</v>
      </c>
      <c r="Q118" s="31">
        <v>400</v>
      </c>
      <c r="R118" s="160" t="s">
        <v>1814</v>
      </c>
      <c r="S118" s="31">
        <v>416</v>
      </c>
      <c r="T118" s="160" t="s">
        <v>1761</v>
      </c>
      <c r="U118" s="31">
        <v>411</v>
      </c>
      <c r="V118" s="160" t="s">
        <v>1815</v>
      </c>
      <c r="W118" s="31">
        <v>399</v>
      </c>
      <c r="X118" s="160" t="s">
        <v>201</v>
      </c>
      <c r="Y118" s="122">
        <v>413</v>
      </c>
      <c r="Z118" s="160" t="s">
        <v>1786</v>
      </c>
      <c r="AA118" s="31">
        <v>426</v>
      </c>
      <c r="AB118" s="160" t="s">
        <v>102</v>
      </c>
      <c r="AC118" s="76"/>
      <c r="AD118" s="77">
        <f>SUM(A118:AC118)/1000</f>
        <v>5.7231100000000001</v>
      </c>
      <c r="AE118" s="171"/>
      <c r="AF118" s="71"/>
      <c r="AG118" s="71"/>
      <c r="AH118" s="71"/>
      <c r="AI118" s="71"/>
      <c r="AJ118" s="71"/>
      <c r="AK118" s="71"/>
    </row>
    <row r="119" spans="1:37" ht="14.1" customHeight="1">
      <c r="A119" s="113"/>
      <c r="B119" s="101" t="s">
        <v>55</v>
      </c>
      <c r="C119" s="29"/>
      <c r="D119" s="101" t="s">
        <v>55</v>
      </c>
      <c r="E119" s="46"/>
      <c r="F119" s="107" t="s">
        <v>55</v>
      </c>
      <c r="G119" s="43"/>
      <c r="H119" s="107" t="s">
        <v>101</v>
      </c>
      <c r="I119" s="29"/>
      <c r="J119" s="101" t="s">
        <v>101</v>
      </c>
      <c r="K119" s="29"/>
      <c r="L119" s="101" t="s">
        <v>101</v>
      </c>
      <c r="M119" s="29"/>
      <c r="N119" s="101" t="s">
        <v>55</v>
      </c>
      <c r="O119" s="29"/>
      <c r="P119" s="101" t="s">
        <v>55</v>
      </c>
      <c r="Q119" s="54"/>
      <c r="R119" s="101" t="s">
        <v>101</v>
      </c>
      <c r="S119" s="29"/>
      <c r="T119" s="101" t="s">
        <v>101</v>
      </c>
      <c r="U119" s="29"/>
      <c r="V119" s="101" t="s">
        <v>101</v>
      </c>
      <c r="W119" s="29"/>
      <c r="X119" s="101" t="s">
        <v>55</v>
      </c>
      <c r="Y119" s="29"/>
      <c r="Z119" s="101" t="s">
        <v>101</v>
      </c>
      <c r="AA119" s="29"/>
      <c r="AB119" s="101" t="s">
        <v>55</v>
      </c>
      <c r="AC119" s="75"/>
      <c r="AD119" s="77"/>
      <c r="AE119" s="171"/>
      <c r="AF119" s="71"/>
      <c r="AG119" s="78">
        <f>COUNTA(B119:AC119)</f>
        <v>14</v>
      </c>
      <c r="AH119" s="71"/>
      <c r="AI119" s="71"/>
      <c r="AJ119" s="71"/>
      <c r="AK119" s="71"/>
    </row>
    <row r="120" spans="1:37" ht="14.1" customHeight="1">
      <c r="A120" s="113"/>
      <c r="B120" s="103" t="s">
        <v>1362</v>
      </c>
      <c r="C120" s="29"/>
      <c r="D120" s="103" t="s">
        <v>1362</v>
      </c>
      <c r="E120" s="46"/>
      <c r="F120" s="103" t="s">
        <v>1362</v>
      </c>
      <c r="G120" s="43"/>
      <c r="H120" s="103" t="s">
        <v>1362</v>
      </c>
      <c r="I120" s="29"/>
      <c r="J120" s="103" t="s">
        <v>1362</v>
      </c>
      <c r="K120" s="29"/>
      <c r="L120" s="103" t="s">
        <v>1362</v>
      </c>
      <c r="M120" s="29"/>
      <c r="N120" s="103" t="s">
        <v>1362</v>
      </c>
      <c r="O120" s="29"/>
      <c r="P120" s="103" t="s">
        <v>1362</v>
      </c>
      <c r="Q120" s="54"/>
      <c r="R120" s="103" t="s">
        <v>1362</v>
      </c>
      <c r="S120" s="29"/>
      <c r="T120" s="103" t="s">
        <v>1362</v>
      </c>
      <c r="U120" s="29"/>
      <c r="V120" s="103" t="s">
        <v>1362</v>
      </c>
      <c r="W120" s="29"/>
      <c r="X120" s="103" t="s">
        <v>1362</v>
      </c>
      <c r="Y120" s="29"/>
      <c r="Z120" s="103" t="s">
        <v>1362</v>
      </c>
      <c r="AA120" s="29"/>
      <c r="AB120" s="103" t="s">
        <v>1362</v>
      </c>
      <c r="AC120" s="75"/>
      <c r="AD120" s="77"/>
      <c r="AE120" s="172">
        <f>COUNTA(B120:AB120)</f>
        <v>14</v>
      </c>
      <c r="AF120" s="71"/>
      <c r="AG120" s="71"/>
      <c r="AH120" s="71"/>
      <c r="AI120" s="71"/>
      <c r="AJ120" s="71"/>
      <c r="AK120" s="71"/>
    </row>
    <row r="121" spans="1:37" ht="14.1" customHeight="1">
      <c r="A121" s="162"/>
      <c r="B121" s="27" t="s">
        <v>82</v>
      </c>
      <c r="C121" s="27"/>
      <c r="D121" s="28" t="s">
        <v>64</v>
      </c>
      <c r="E121" s="46"/>
      <c r="F121" s="27" t="s">
        <v>64</v>
      </c>
      <c r="G121" s="34"/>
      <c r="H121" s="35" t="s">
        <v>82</v>
      </c>
      <c r="I121" s="36"/>
      <c r="J121" s="36" t="s">
        <v>64</v>
      </c>
      <c r="K121" s="36"/>
      <c r="L121" s="36" t="s">
        <v>82</v>
      </c>
      <c r="M121" s="36"/>
      <c r="N121" s="36" t="s">
        <v>64</v>
      </c>
      <c r="O121" s="27"/>
      <c r="P121" s="28" t="s">
        <v>231</v>
      </c>
      <c r="Q121" s="54"/>
      <c r="R121" s="34" t="s">
        <v>64</v>
      </c>
      <c r="S121" s="34"/>
      <c r="T121" s="34" t="s">
        <v>82</v>
      </c>
      <c r="U121" s="34"/>
      <c r="V121" s="34" t="s">
        <v>64</v>
      </c>
      <c r="W121" s="34"/>
      <c r="X121" s="27" t="s">
        <v>82</v>
      </c>
      <c r="Y121" s="27"/>
      <c r="Z121" s="55" t="s">
        <v>64</v>
      </c>
      <c r="AA121" s="55"/>
      <c r="AB121" s="55" t="s">
        <v>64</v>
      </c>
      <c r="AC121" s="75"/>
      <c r="AD121" s="77"/>
      <c r="AE121" s="171"/>
      <c r="AF121" s="78">
        <f>COUNTA(B121:AC121)</f>
        <v>14</v>
      </c>
      <c r="AG121" s="71"/>
      <c r="AH121" s="71"/>
      <c r="AI121" s="78"/>
      <c r="AJ121" s="71"/>
      <c r="AK121" s="71"/>
    </row>
    <row r="122" spans="1:37" ht="14.1" customHeight="1">
      <c r="A122" s="33" t="s">
        <v>1125</v>
      </c>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75"/>
      <c r="AD122" s="77"/>
      <c r="AE122" s="171"/>
      <c r="AF122" s="78"/>
      <c r="AG122" s="71"/>
      <c r="AH122" s="71"/>
      <c r="AI122" s="78"/>
      <c r="AJ122" s="71"/>
      <c r="AK122" s="71"/>
    </row>
    <row r="123" spans="1:37" ht="14.1" customHeight="1">
      <c r="A123" s="42"/>
      <c r="B123" s="28" t="s">
        <v>1816</v>
      </c>
      <c r="C123" s="28"/>
      <c r="D123" s="28" t="s">
        <v>249</v>
      </c>
      <c r="E123" s="28"/>
      <c r="F123" s="28" t="s">
        <v>1790</v>
      </c>
      <c r="G123" s="28"/>
      <c r="H123" s="28" t="s">
        <v>1795</v>
      </c>
      <c r="I123" s="28"/>
      <c r="J123" s="28" t="s">
        <v>331</v>
      </c>
      <c r="K123" s="28"/>
      <c r="L123" s="28" t="s">
        <v>1817</v>
      </c>
      <c r="M123" s="28"/>
      <c r="N123" s="28" t="s">
        <v>1782</v>
      </c>
      <c r="O123" s="28"/>
      <c r="P123" s="28" t="s">
        <v>1818</v>
      </c>
      <c r="Q123" s="28"/>
      <c r="R123" s="28" t="s">
        <v>1819</v>
      </c>
      <c r="S123" s="28"/>
      <c r="T123" s="28" t="s">
        <v>302</v>
      </c>
      <c r="U123" s="28"/>
      <c r="V123" s="28" t="s">
        <v>310</v>
      </c>
      <c r="W123" s="28"/>
      <c r="X123" s="28" t="s">
        <v>1820</v>
      </c>
      <c r="Y123" s="28"/>
      <c r="Z123" s="28" t="s">
        <v>327</v>
      </c>
      <c r="AA123" s="63"/>
      <c r="AB123" s="27" t="s">
        <v>1022</v>
      </c>
      <c r="AC123" s="73"/>
      <c r="AD123" s="77"/>
      <c r="AE123" s="171"/>
      <c r="AF123" s="71"/>
      <c r="AG123" s="71"/>
      <c r="AH123" s="71"/>
      <c r="AI123" s="71"/>
      <c r="AJ123" s="78">
        <f>COUNTA(A123:AC123)</f>
        <v>14</v>
      </c>
      <c r="AK123" s="71">
        <f>AI124-AJ123</f>
        <v>-2</v>
      </c>
    </row>
    <row r="124" spans="1:37" ht="14.1" customHeight="1">
      <c r="A124" s="163"/>
      <c r="B124" s="35" t="s">
        <v>181</v>
      </c>
      <c r="C124" s="35"/>
      <c r="D124" s="35" t="s">
        <v>77</v>
      </c>
      <c r="E124" s="46"/>
      <c r="F124" s="35" t="s">
        <v>121</v>
      </c>
      <c r="G124" s="34"/>
      <c r="H124" s="35" t="s">
        <v>158</v>
      </c>
      <c r="I124" s="36"/>
      <c r="J124" s="36" t="s">
        <v>171</v>
      </c>
      <c r="K124" s="36"/>
      <c r="L124" s="36" t="s">
        <v>192</v>
      </c>
      <c r="M124" s="36"/>
      <c r="N124" s="36" t="s">
        <v>145</v>
      </c>
      <c r="O124" s="27"/>
      <c r="P124" s="27" t="s">
        <v>161</v>
      </c>
      <c r="Q124" s="54"/>
      <c r="R124" s="54" t="s">
        <v>211</v>
      </c>
      <c r="S124" s="54"/>
      <c r="T124" s="54" t="s">
        <v>199</v>
      </c>
      <c r="U124" s="54"/>
      <c r="V124" s="54" t="s">
        <v>195</v>
      </c>
      <c r="W124" s="54"/>
      <c r="X124" s="54" t="s">
        <v>176</v>
      </c>
      <c r="Y124" s="54"/>
      <c r="Z124" s="54" t="s">
        <v>219</v>
      </c>
      <c r="AA124" s="54"/>
      <c r="AB124" s="54" t="s">
        <v>255</v>
      </c>
      <c r="AC124" s="75"/>
      <c r="AD124" s="77"/>
      <c r="AE124" s="171"/>
      <c r="AF124" s="71"/>
      <c r="AG124" s="71"/>
      <c r="AH124" s="71"/>
      <c r="AI124" s="78">
        <f>COUNTA(E124:AC124)</f>
        <v>12</v>
      </c>
      <c r="AJ124" s="71"/>
      <c r="AK124" s="71"/>
    </row>
    <row r="125" spans="1:37" ht="14.1" customHeight="1">
      <c r="A125" s="113"/>
      <c r="B125" s="29"/>
      <c r="C125" s="29"/>
      <c r="D125" s="29"/>
      <c r="E125" s="46"/>
      <c r="F125" s="29"/>
      <c r="G125" s="43"/>
      <c r="H125" s="29"/>
      <c r="I125" s="29"/>
      <c r="J125" s="29"/>
      <c r="K125" s="29"/>
      <c r="L125" s="29"/>
      <c r="M125" s="29"/>
      <c r="N125" s="29"/>
      <c r="O125" s="29"/>
      <c r="P125" s="29"/>
      <c r="Q125" s="54"/>
      <c r="R125" s="29"/>
      <c r="S125" s="29"/>
      <c r="T125" s="29"/>
      <c r="U125" s="29"/>
      <c r="V125" s="29"/>
      <c r="W125" s="29"/>
      <c r="X125" s="29"/>
      <c r="Y125" s="29"/>
      <c r="Z125" s="29"/>
      <c r="AA125" s="29"/>
      <c r="AB125" s="29"/>
      <c r="AC125" s="75"/>
      <c r="AD125" s="77"/>
      <c r="AE125" s="171"/>
      <c r="AF125" s="71"/>
      <c r="AG125" s="71"/>
      <c r="AH125" s="71"/>
      <c r="AI125" s="71"/>
      <c r="AJ125" s="71"/>
      <c r="AK125" s="71"/>
    </row>
    <row r="126" spans="1:37" ht="14.1" customHeight="1">
      <c r="A126" s="113"/>
      <c r="B126" s="29"/>
      <c r="C126" s="29"/>
      <c r="D126" s="29"/>
      <c r="E126" s="46"/>
      <c r="F126" s="29"/>
      <c r="G126" s="43"/>
      <c r="H126" s="29"/>
      <c r="I126" s="29"/>
      <c r="J126" s="29"/>
      <c r="K126" s="29"/>
      <c r="L126" s="29"/>
      <c r="M126" s="29"/>
      <c r="N126" s="29"/>
      <c r="O126" s="29"/>
      <c r="P126" s="29"/>
      <c r="Q126" s="54"/>
      <c r="R126" s="29"/>
      <c r="S126" s="29"/>
      <c r="T126" s="29"/>
      <c r="U126" s="29"/>
      <c r="V126" s="29"/>
      <c r="W126" s="29"/>
      <c r="X126" s="29"/>
      <c r="Y126" s="29"/>
      <c r="Z126" s="29"/>
      <c r="AA126" s="29"/>
      <c r="AB126" s="29"/>
      <c r="AC126" s="75"/>
      <c r="AD126" s="77"/>
      <c r="AE126" s="171"/>
      <c r="AF126" s="71"/>
      <c r="AG126" s="71"/>
      <c r="AH126" s="71"/>
      <c r="AI126" s="71"/>
      <c r="AJ126" s="71"/>
      <c r="AK126" s="71"/>
    </row>
    <row r="127" spans="1:37" ht="14.1" customHeight="1">
      <c r="A127" s="44">
        <v>413</v>
      </c>
      <c r="B127" s="160" t="s">
        <v>1761</v>
      </c>
      <c r="C127" s="31">
        <v>425</v>
      </c>
      <c r="D127" s="101" t="s">
        <v>79</v>
      </c>
      <c r="E127" s="31">
        <v>408.34</v>
      </c>
      <c r="F127" s="160" t="s">
        <v>123</v>
      </c>
      <c r="G127" s="45">
        <v>375.08</v>
      </c>
      <c r="H127" s="160" t="s">
        <v>1821</v>
      </c>
      <c r="I127" s="30">
        <v>409</v>
      </c>
      <c r="J127" s="160" t="s">
        <v>1774</v>
      </c>
      <c r="K127" s="31">
        <v>410.74</v>
      </c>
      <c r="L127" s="160" t="s">
        <v>1815</v>
      </c>
      <c r="M127" s="31">
        <v>408.23</v>
      </c>
      <c r="N127" s="160" t="s">
        <v>1369</v>
      </c>
      <c r="O127" s="31">
        <v>426.15</v>
      </c>
      <c r="P127" s="160" t="s">
        <v>1821</v>
      </c>
      <c r="Q127" s="31">
        <v>407.72</v>
      </c>
      <c r="R127" s="160" t="s">
        <v>1786</v>
      </c>
      <c r="S127" s="31">
        <v>401.62</v>
      </c>
      <c r="T127" s="160" t="s">
        <v>201</v>
      </c>
      <c r="U127" s="31">
        <v>425.51</v>
      </c>
      <c r="V127" s="160" t="s">
        <v>1803</v>
      </c>
      <c r="W127" s="31">
        <v>414.35</v>
      </c>
      <c r="X127" s="160" t="s">
        <v>1774</v>
      </c>
      <c r="Y127" s="122">
        <v>410.63</v>
      </c>
      <c r="Z127" s="160" t="s">
        <v>1811</v>
      </c>
      <c r="AA127" s="31">
        <v>428.42</v>
      </c>
      <c r="AB127" s="160" t="s">
        <v>1795</v>
      </c>
      <c r="AC127" s="76"/>
      <c r="AD127" s="77">
        <f>SUM(A127:AC127)/1000</f>
        <v>5.7637900000000002</v>
      </c>
      <c r="AE127" s="171"/>
      <c r="AF127" s="71"/>
      <c r="AG127" s="71"/>
      <c r="AH127" s="71"/>
      <c r="AI127" s="71"/>
      <c r="AJ127" s="71"/>
      <c r="AK127" s="71"/>
    </row>
    <row r="128" spans="1:37" ht="14.1" customHeight="1">
      <c r="A128" s="113"/>
      <c r="B128" s="101" t="s">
        <v>55</v>
      </c>
      <c r="C128" s="29"/>
      <c r="D128" s="101" t="s">
        <v>55</v>
      </c>
      <c r="E128" s="46"/>
      <c r="F128" s="101" t="s">
        <v>55</v>
      </c>
      <c r="G128" s="43"/>
      <c r="H128" s="101" t="s">
        <v>55</v>
      </c>
      <c r="I128" s="29"/>
      <c r="J128" s="101" t="s">
        <v>55</v>
      </c>
      <c r="K128" s="29"/>
      <c r="L128" s="101" t="s">
        <v>55</v>
      </c>
      <c r="M128" s="29"/>
      <c r="N128" s="101" t="s">
        <v>55</v>
      </c>
      <c r="O128" s="29"/>
      <c r="P128" s="101" t="s">
        <v>55</v>
      </c>
      <c r="Q128" s="54"/>
      <c r="R128" s="101" t="s">
        <v>55</v>
      </c>
      <c r="S128" s="29"/>
      <c r="T128" s="101" t="s">
        <v>55</v>
      </c>
      <c r="U128" s="29"/>
      <c r="V128" s="101" t="s">
        <v>55</v>
      </c>
      <c r="W128" s="29"/>
      <c r="X128" s="101" t="s">
        <v>55</v>
      </c>
      <c r="Y128" s="29"/>
      <c r="Z128" s="101" t="s">
        <v>55</v>
      </c>
      <c r="AA128" s="29"/>
      <c r="AB128" s="101" t="s">
        <v>55</v>
      </c>
      <c r="AC128" s="75"/>
      <c r="AD128" s="77"/>
      <c r="AE128" s="171"/>
      <c r="AF128" s="71"/>
      <c r="AG128" s="78">
        <f>COUNTA(B128:AC128)</f>
        <v>14</v>
      </c>
      <c r="AH128" s="71"/>
      <c r="AI128" s="71"/>
      <c r="AJ128" s="71"/>
      <c r="AK128" s="71"/>
    </row>
    <row r="129" spans="1:37" ht="14.1" customHeight="1">
      <c r="A129" s="113"/>
      <c r="B129" s="103" t="s">
        <v>1362</v>
      </c>
      <c r="C129" s="29"/>
      <c r="D129" s="103" t="s">
        <v>1362</v>
      </c>
      <c r="E129" s="46"/>
      <c r="F129" s="103" t="s">
        <v>1362</v>
      </c>
      <c r="G129" s="43"/>
      <c r="H129" s="103" t="s">
        <v>1362</v>
      </c>
      <c r="I129" s="29"/>
      <c r="J129" s="103" t="s">
        <v>1362</v>
      </c>
      <c r="K129" s="29"/>
      <c r="L129" s="103" t="s">
        <v>1362</v>
      </c>
      <c r="M129" s="29"/>
      <c r="N129" s="103" t="s">
        <v>1362</v>
      </c>
      <c r="O129" s="29"/>
      <c r="P129" s="103" t="s">
        <v>1362</v>
      </c>
      <c r="Q129" s="54"/>
      <c r="R129" s="103" t="s">
        <v>1362</v>
      </c>
      <c r="S129" s="29"/>
      <c r="T129" s="103" t="s">
        <v>1362</v>
      </c>
      <c r="U129" s="29"/>
      <c r="V129" s="103" t="s">
        <v>1362</v>
      </c>
      <c r="W129" s="29"/>
      <c r="X129" s="103" t="s">
        <v>1362</v>
      </c>
      <c r="Y129" s="29"/>
      <c r="Z129" s="103" t="s">
        <v>1362</v>
      </c>
      <c r="AA129" s="29"/>
      <c r="AB129" s="103" t="s">
        <v>1362</v>
      </c>
      <c r="AC129" s="75"/>
      <c r="AD129" s="77"/>
      <c r="AE129" s="172">
        <f>COUNTA(B129:AB129)</f>
        <v>14</v>
      </c>
      <c r="AF129" s="71"/>
      <c r="AG129" s="71"/>
      <c r="AH129" s="71"/>
      <c r="AI129" s="71"/>
      <c r="AJ129" s="71"/>
      <c r="AK129" s="71"/>
    </row>
    <row r="130" spans="1:37" ht="14.1" customHeight="1">
      <c r="A130" s="162"/>
      <c r="B130" s="27" t="s">
        <v>64</v>
      </c>
      <c r="C130" s="27"/>
      <c r="D130" s="28" t="s">
        <v>64</v>
      </c>
      <c r="E130" s="46"/>
      <c r="F130" s="28" t="s">
        <v>122</v>
      </c>
      <c r="G130" s="34"/>
      <c r="H130" s="36" t="s">
        <v>82</v>
      </c>
      <c r="I130" s="36"/>
      <c r="J130" s="36" t="s">
        <v>64</v>
      </c>
      <c r="K130" s="36"/>
      <c r="L130" s="36" t="s">
        <v>82</v>
      </c>
      <c r="M130" s="36"/>
      <c r="N130" s="36" t="s">
        <v>64</v>
      </c>
      <c r="O130" s="27"/>
      <c r="P130" s="27" t="s">
        <v>64</v>
      </c>
      <c r="Q130" s="54"/>
      <c r="R130" s="34" t="s">
        <v>82</v>
      </c>
      <c r="S130" s="34"/>
      <c r="T130" s="34" t="s">
        <v>64</v>
      </c>
      <c r="U130" s="34"/>
      <c r="V130" s="34" t="s">
        <v>64</v>
      </c>
      <c r="W130" s="34"/>
      <c r="X130" s="27" t="s">
        <v>64</v>
      </c>
      <c r="Y130" s="27"/>
      <c r="Z130" s="55" t="s">
        <v>64</v>
      </c>
      <c r="AA130" s="55"/>
      <c r="AB130" s="55" t="s">
        <v>64</v>
      </c>
      <c r="AC130" s="75"/>
      <c r="AD130" s="77"/>
      <c r="AE130" s="171"/>
      <c r="AF130" s="78">
        <f>COUNTA(B130:AC130)</f>
        <v>14</v>
      </c>
      <c r="AG130" s="71"/>
      <c r="AH130" s="71"/>
      <c r="AI130" s="78"/>
      <c r="AJ130" s="71"/>
      <c r="AK130" s="71"/>
    </row>
    <row r="131" spans="1:37" ht="14.1" customHeight="1">
      <c r="A131" s="33" t="s">
        <v>1125</v>
      </c>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75"/>
      <c r="AD131" s="77"/>
      <c r="AE131" s="171"/>
      <c r="AF131" s="78"/>
      <c r="AG131" s="71"/>
      <c r="AH131" s="71"/>
      <c r="AI131" s="78"/>
      <c r="AJ131" s="71"/>
      <c r="AK131" s="71"/>
    </row>
    <row r="132" spans="1:37" ht="14.1" customHeight="1">
      <c r="A132" s="189"/>
      <c r="B132" s="48" t="s">
        <v>1810</v>
      </c>
      <c r="C132" s="63"/>
      <c r="D132" s="27" t="s">
        <v>1822</v>
      </c>
      <c r="E132" s="46"/>
      <c r="F132" s="28" t="s">
        <v>276</v>
      </c>
      <c r="G132" s="34"/>
      <c r="H132" s="35" t="s">
        <v>1823</v>
      </c>
      <c r="I132" s="36"/>
      <c r="J132" s="36" t="s">
        <v>1785</v>
      </c>
      <c r="K132" s="36"/>
      <c r="L132" s="36" t="s">
        <v>1704</v>
      </c>
      <c r="M132" s="36"/>
      <c r="N132" s="36" t="s">
        <v>1819</v>
      </c>
      <c r="O132" s="27"/>
      <c r="P132" s="28" t="s">
        <v>540</v>
      </c>
      <c r="Q132" s="54"/>
      <c r="R132" s="34" t="s">
        <v>530</v>
      </c>
      <c r="S132" s="34"/>
      <c r="T132" s="34" t="s">
        <v>304</v>
      </c>
      <c r="U132" s="34"/>
      <c r="V132" s="644" t="s">
        <v>2232</v>
      </c>
      <c r="W132" s="34"/>
      <c r="X132" s="28" t="s">
        <v>1824</v>
      </c>
      <c r="Y132" s="27"/>
      <c r="Z132" s="55" t="s">
        <v>1105</v>
      </c>
      <c r="AA132" s="55"/>
      <c r="AB132" s="55"/>
      <c r="AC132" s="75"/>
      <c r="AD132" s="77"/>
      <c r="AE132" s="171"/>
      <c r="AF132" s="71"/>
      <c r="AG132" s="71"/>
      <c r="AH132" s="71"/>
      <c r="AI132" s="71"/>
      <c r="AJ132" s="78">
        <f>COUNTA(A132:AC132)</f>
        <v>13</v>
      </c>
      <c r="AK132" s="71">
        <f>AI133-AJ132</f>
        <v>-1</v>
      </c>
    </row>
    <row r="133" spans="1:37" ht="14.1" customHeight="1">
      <c r="A133" s="115"/>
      <c r="B133" s="54" t="s">
        <v>263</v>
      </c>
      <c r="C133" s="54"/>
      <c r="D133" s="54" t="s">
        <v>272</v>
      </c>
      <c r="E133" s="46"/>
      <c r="F133" s="35" t="s">
        <v>128</v>
      </c>
      <c r="G133" s="34"/>
      <c r="H133" s="35" t="s">
        <v>146</v>
      </c>
      <c r="I133" s="36"/>
      <c r="J133" s="36" t="s">
        <v>180</v>
      </c>
      <c r="K133" s="36"/>
      <c r="L133" s="36" t="s">
        <v>167</v>
      </c>
      <c r="M133" s="36"/>
      <c r="N133" s="36" t="s">
        <v>162</v>
      </c>
      <c r="O133" s="27"/>
      <c r="P133" s="27" t="s">
        <v>493</v>
      </c>
      <c r="Q133" s="27"/>
      <c r="R133" s="27" t="s">
        <v>489</v>
      </c>
      <c r="S133" s="27"/>
      <c r="T133" s="27" t="s">
        <v>141</v>
      </c>
      <c r="U133" s="27"/>
      <c r="V133" s="28" t="s">
        <v>596</v>
      </c>
      <c r="W133" s="35"/>
      <c r="X133" s="35" t="s">
        <v>133</v>
      </c>
      <c r="Y133" s="35"/>
      <c r="Z133" s="35" t="s">
        <v>444</v>
      </c>
      <c r="AA133" s="35"/>
      <c r="AB133" s="35" t="s">
        <v>458</v>
      </c>
      <c r="AC133" s="75"/>
      <c r="AD133" s="77"/>
      <c r="AE133" s="171"/>
      <c r="AF133" s="71"/>
      <c r="AG133" s="71"/>
      <c r="AH133" s="71"/>
      <c r="AI133" s="78">
        <f>COUNTA(E133:AC133)</f>
        <v>12</v>
      </c>
      <c r="AJ133" s="71"/>
      <c r="AK133" s="71"/>
    </row>
    <row r="134" spans="1:37" ht="14.1" customHeight="1">
      <c r="A134" s="113"/>
      <c r="B134" s="29"/>
      <c r="C134" s="29"/>
      <c r="D134" s="29"/>
      <c r="E134" s="46"/>
      <c r="F134" s="29"/>
      <c r="G134" s="43"/>
      <c r="H134" s="29"/>
      <c r="I134" s="29"/>
      <c r="J134" s="29"/>
      <c r="K134" s="29"/>
      <c r="L134" s="29"/>
      <c r="M134" s="29"/>
      <c r="N134" s="29"/>
      <c r="O134" s="29"/>
      <c r="P134" s="29"/>
      <c r="Q134" s="54"/>
      <c r="R134" s="29"/>
      <c r="S134" s="29"/>
      <c r="T134" s="29"/>
      <c r="U134" s="29"/>
      <c r="V134" s="29"/>
      <c r="W134" s="29"/>
      <c r="X134" s="29"/>
      <c r="Y134" s="29"/>
      <c r="Z134" s="29"/>
      <c r="AA134" s="29"/>
      <c r="AB134" s="29"/>
      <c r="AC134" s="75"/>
      <c r="AD134" s="77"/>
      <c r="AE134" s="171"/>
      <c r="AF134" s="71"/>
      <c r="AG134" s="71"/>
      <c r="AH134" s="71"/>
      <c r="AI134" s="71"/>
      <c r="AJ134" s="71"/>
      <c r="AK134" s="71"/>
    </row>
    <row r="135" spans="1:37" ht="14.1" customHeight="1">
      <c r="A135" s="113"/>
      <c r="B135" s="29"/>
      <c r="C135" s="29"/>
      <c r="D135" s="29"/>
      <c r="E135" s="46"/>
      <c r="F135" s="29"/>
      <c r="G135" s="43"/>
      <c r="H135" s="29"/>
      <c r="I135" s="29"/>
      <c r="J135" s="29"/>
      <c r="K135" s="29"/>
      <c r="L135" s="29"/>
      <c r="M135" s="29"/>
      <c r="N135" s="29"/>
      <c r="O135" s="29"/>
      <c r="P135" s="29"/>
      <c r="Q135" s="54"/>
      <c r="R135" s="29"/>
      <c r="S135" s="29"/>
      <c r="T135" s="29"/>
      <c r="U135" s="29"/>
      <c r="V135" s="29"/>
      <c r="W135" s="29"/>
      <c r="X135" s="29"/>
      <c r="Y135" s="29"/>
      <c r="Z135" s="29"/>
      <c r="AA135" s="29"/>
      <c r="AB135" s="29"/>
      <c r="AC135" s="75"/>
      <c r="AD135" s="77"/>
      <c r="AE135" s="171"/>
      <c r="AF135" s="71"/>
      <c r="AG135" s="71"/>
      <c r="AH135" s="71"/>
      <c r="AI135" s="71"/>
      <c r="AJ135" s="71"/>
      <c r="AK135" s="71"/>
    </row>
    <row r="136" spans="1:37" ht="14.1" customHeight="1">
      <c r="A136" s="44">
        <v>400.56</v>
      </c>
      <c r="B136" s="160" t="s">
        <v>1782</v>
      </c>
      <c r="C136" s="31">
        <v>395.38</v>
      </c>
      <c r="D136" s="101" t="s">
        <v>1825</v>
      </c>
      <c r="E136" s="31">
        <v>393.74</v>
      </c>
      <c r="F136" s="160" t="s">
        <v>129</v>
      </c>
      <c r="G136" s="45">
        <v>403.69</v>
      </c>
      <c r="H136" s="160" t="s">
        <v>1347</v>
      </c>
      <c r="I136" s="30">
        <v>402.93</v>
      </c>
      <c r="J136" s="160" t="s">
        <v>1797</v>
      </c>
      <c r="K136" s="31">
        <v>376.38</v>
      </c>
      <c r="L136" s="160" t="s">
        <v>1774</v>
      </c>
      <c r="M136" s="31">
        <v>389.19</v>
      </c>
      <c r="N136" s="160" t="s">
        <v>1821</v>
      </c>
      <c r="O136" s="31">
        <v>397.58</v>
      </c>
      <c r="P136" s="160" t="s">
        <v>495</v>
      </c>
      <c r="Q136" s="31">
        <v>394.27</v>
      </c>
      <c r="R136" s="160" t="s">
        <v>492</v>
      </c>
      <c r="S136" s="31">
        <v>388.95</v>
      </c>
      <c r="T136" s="160" t="s">
        <v>1813</v>
      </c>
      <c r="U136" s="31">
        <v>379.1</v>
      </c>
      <c r="V136" s="160" t="s">
        <v>598</v>
      </c>
      <c r="W136" s="31">
        <v>387.63</v>
      </c>
      <c r="X136" s="160" t="s">
        <v>129</v>
      </c>
      <c r="Y136" s="122">
        <v>426.93</v>
      </c>
      <c r="Z136" s="160" t="s">
        <v>188</v>
      </c>
      <c r="AA136" s="31">
        <v>207.8</v>
      </c>
      <c r="AB136" s="160" t="s">
        <v>460</v>
      </c>
      <c r="AC136" s="76"/>
      <c r="AD136" s="77">
        <f>SUM(A136:AC136)/1000</f>
        <v>5.3441299999999998</v>
      </c>
      <c r="AE136" s="171"/>
      <c r="AF136" s="71"/>
      <c r="AG136" s="71"/>
      <c r="AH136" s="71"/>
      <c r="AI136" s="71"/>
      <c r="AJ136" s="71"/>
      <c r="AK136" s="71"/>
    </row>
    <row r="137" spans="1:37" ht="14.1" customHeight="1">
      <c r="A137" s="113"/>
      <c r="B137" s="101" t="s">
        <v>55</v>
      </c>
      <c r="C137" s="29"/>
      <c r="D137" s="101" t="s">
        <v>55</v>
      </c>
      <c r="E137" s="46"/>
      <c r="F137" s="101" t="s">
        <v>55</v>
      </c>
      <c r="G137" s="43"/>
      <c r="H137" s="101" t="s">
        <v>55</v>
      </c>
      <c r="I137" s="29"/>
      <c r="J137" s="101" t="s">
        <v>55</v>
      </c>
      <c r="K137" s="29"/>
      <c r="L137" s="101" t="s">
        <v>55</v>
      </c>
      <c r="M137" s="29"/>
      <c r="N137" s="101" t="s">
        <v>55</v>
      </c>
      <c r="O137" s="29"/>
      <c r="P137" s="101" t="s">
        <v>55</v>
      </c>
      <c r="Q137" s="54"/>
      <c r="R137" s="101" t="s">
        <v>55</v>
      </c>
      <c r="S137" s="29"/>
      <c r="T137" s="101" t="s">
        <v>55</v>
      </c>
      <c r="U137" s="29"/>
      <c r="V137" s="101" t="s">
        <v>55</v>
      </c>
      <c r="W137" s="29"/>
      <c r="X137" s="101" t="s">
        <v>55</v>
      </c>
      <c r="Y137" s="29"/>
      <c r="Z137" s="101" t="s">
        <v>55</v>
      </c>
      <c r="AA137" s="29"/>
      <c r="AB137" s="101" t="s">
        <v>55</v>
      </c>
      <c r="AC137" s="75"/>
      <c r="AD137" s="77"/>
      <c r="AE137" s="171"/>
      <c r="AF137" s="71"/>
      <c r="AG137" s="78">
        <f>COUNTA(B137:AC137)</f>
        <v>14</v>
      </c>
      <c r="AH137" s="71"/>
      <c r="AI137" s="71"/>
      <c r="AJ137" s="71"/>
      <c r="AK137" s="71"/>
    </row>
    <row r="138" spans="1:37" ht="14.1" customHeight="1">
      <c r="A138" s="113"/>
      <c r="B138" s="103" t="s">
        <v>1362</v>
      </c>
      <c r="C138" s="29"/>
      <c r="D138" s="103" t="s">
        <v>1362</v>
      </c>
      <c r="E138" s="46"/>
      <c r="F138" s="103" t="s">
        <v>1362</v>
      </c>
      <c r="G138" s="43"/>
      <c r="H138" s="103" t="s">
        <v>1362</v>
      </c>
      <c r="I138" s="29"/>
      <c r="J138" s="103" t="s">
        <v>1362</v>
      </c>
      <c r="K138" s="29"/>
      <c r="L138" s="103" t="s">
        <v>1362</v>
      </c>
      <c r="M138" s="29"/>
      <c r="N138" s="103" t="s">
        <v>1362</v>
      </c>
      <c r="O138" s="29"/>
      <c r="P138" s="103" t="s">
        <v>1362</v>
      </c>
      <c r="Q138" s="54"/>
      <c r="R138" s="103" t="s">
        <v>1362</v>
      </c>
      <c r="S138" s="29"/>
      <c r="T138" s="103" t="s">
        <v>1362</v>
      </c>
      <c r="U138" s="29"/>
      <c r="V138" s="103" t="s">
        <v>1362</v>
      </c>
      <c r="W138" s="29"/>
      <c r="X138" s="103" t="s">
        <v>1362</v>
      </c>
      <c r="Y138" s="29"/>
      <c r="Z138" s="103" t="s">
        <v>1362</v>
      </c>
      <c r="AA138" s="29"/>
      <c r="AB138" s="103" t="s">
        <v>1362</v>
      </c>
      <c r="AC138" s="75"/>
      <c r="AD138" s="77"/>
      <c r="AE138" s="172">
        <f>COUNTA(B138:AB138)</f>
        <v>14</v>
      </c>
      <c r="AF138" s="71"/>
      <c r="AH138" s="71"/>
      <c r="AI138" s="71"/>
      <c r="AJ138" s="71"/>
      <c r="AK138" s="71"/>
    </row>
    <row r="139" spans="1:37" ht="14.1" customHeight="1">
      <c r="A139" s="162"/>
      <c r="B139" s="28" t="s">
        <v>264</v>
      </c>
      <c r="C139" s="27"/>
      <c r="D139" s="28" t="s">
        <v>82</v>
      </c>
      <c r="E139" s="46"/>
      <c r="F139" s="27" t="s">
        <v>82</v>
      </c>
      <c r="G139" s="34"/>
      <c r="H139" s="35" t="s">
        <v>64</v>
      </c>
      <c r="I139" s="36"/>
      <c r="J139" s="36" t="s">
        <v>82</v>
      </c>
      <c r="K139" s="36"/>
      <c r="L139" s="36" t="s">
        <v>82</v>
      </c>
      <c r="M139" s="36"/>
      <c r="N139" s="36" t="s">
        <v>82</v>
      </c>
      <c r="O139" s="27"/>
      <c r="P139" s="27" t="s">
        <v>82</v>
      </c>
      <c r="Q139" s="54"/>
      <c r="R139" s="34" t="s">
        <v>82</v>
      </c>
      <c r="S139" s="34"/>
      <c r="T139" s="34" t="s">
        <v>82</v>
      </c>
      <c r="U139" s="34"/>
      <c r="V139" s="34" t="s">
        <v>82</v>
      </c>
      <c r="W139" s="34"/>
      <c r="X139" s="28" t="s">
        <v>82</v>
      </c>
      <c r="Y139" s="27"/>
      <c r="Z139" s="55" t="s">
        <v>445</v>
      </c>
      <c r="AA139" s="55"/>
      <c r="AB139" s="55" t="s">
        <v>459</v>
      </c>
      <c r="AC139" s="75"/>
      <c r="AD139" s="77"/>
      <c r="AE139" s="171"/>
      <c r="AF139" s="78">
        <f>COUNTA(B139:AC139)</f>
        <v>14</v>
      </c>
      <c r="AG139" s="71"/>
      <c r="AH139" s="71"/>
      <c r="AI139" s="78"/>
      <c r="AJ139" s="71"/>
      <c r="AK139" s="71"/>
    </row>
    <row r="140" spans="1:37" ht="14.1" customHeight="1">
      <c r="A140" s="10"/>
      <c r="B140" s="12"/>
      <c r="C140" s="12"/>
      <c r="E140" s="46"/>
      <c r="F140" s="81"/>
      <c r="G140" s="81"/>
      <c r="H140" s="81"/>
      <c r="I140" s="81"/>
      <c r="J140" s="81"/>
      <c r="K140" s="81"/>
      <c r="L140" s="81"/>
      <c r="M140" s="81"/>
      <c r="N140" s="81"/>
      <c r="O140" s="81"/>
      <c r="P140" s="81"/>
      <c r="Q140" s="81"/>
      <c r="R140" s="53"/>
      <c r="S140" s="81"/>
      <c r="T140" s="81"/>
      <c r="U140" s="81"/>
      <c r="V140" s="140"/>
      <c r="W140" s="81"/>
      <c r="X140" s="81"/>
      <c r="Y140" s="81"/>
      <c r="Z140" s="81"/>
      <c r="AA140" s="81"/>
      <c r="AB140" s="81"/>
      <c r="AC140" s="75"/>
      <c r="AD140" s="77"/>
      <c r="AE140" s="171"/>
      <c r="AF140" s="71"/>
      <c r="AG140" s="71"/>
      <c r="AH140" s="71"/>
      <c r="AI140" s="71"/>
      <c r="AJ140" s="71"/>
      <c r="AK140" s="71"/>
    </row>
    <row r="141" spans="1:37" ht="14.1" customHeight="1">
      <c r="A141" s="162"/>
      <c r="B141" s="28" t="s">
        <v>1826</v>
      </c>
      <c r="C141" s="27"/>
      <c r="D141" s="28" t="s">
        <v>318</v>
      </c>
      <c r="E141" s="53"/>
      <c r="F141" s="24"/>
      <c r="G141" s="19"/>
      <c r="H141" s="19"/>
      <c r="I141" s="19"/>
      <c r="J141" s="19"/>
      <c r="K141" s="13"/>
      <c r="L141" s="13"/>
      <c r="M141" s="52"/>
      <c r="N141" s="52"/>
      <c r="O141" s="52"/>
      <c r="P141" s="17"/>
      <c r="Q141" s="53"/>
      <c r="R141" s="53" t="s">
        <v>2307</v>
      </c>
      <c r="S141" s="17"/>
      <c r="T141" s="53"/>
      <c r="U141" s="53"/>
      <c r="V141" s="61" t="s">
        <v>2332</v>
      </c>
      <c r="W141" s="61"/>
      <c r="X141" s="62"/>
      <c r="Y141" s="62"/>
      <c r="Z141" s="62"/>
      <c r="AA141" s="63"/>
      <c r="AB141" s="61"/>
      <c r="AC141" s="73"/>
      <c r="AD141" s="77"/>
      <c r="AE141" s="171"/>
      <c r="AF141" s="71"/>
      <c r="AG141" s="71"/>
      <c r="AH141" s="71"/>
      <c r="AI141" s="71"/>
      <c r="AJ141" s="78">
        <f>COUNTA(A141:AC141)</f>
        <v>4</v>
      </c>
      <c r="AK141" s="71">
        <f>AI142-AJ141</f>
        <v>8</v>
      </c>
    </row>
    <row r="142" spans="1:37" ht="14.1" customHeight="1">
      <c r="A142" s="163"/>
      <c r="B142" s="35" t="s">
        <v>218</v>
      </c>
      <c r="C142" s="35"/>
      <c r="D142" s="35" t="s">
        <v>205</v>
      </c>
      <c r="E142" s="46"/>
      <c r="F142" s="35" t="s">
        <v>1009</v>
      </c>
      <c r="G142" s="34"/>
      <c r="H142" s="35" t="s">
        <v>461</v>
      </c>
      <c r="I142" s="36"/>
      <c r="J142" s="36" t="s">
        <v>431</v>
      </c>
      <c r="K142" s="36"/>
      <c r="L142" s="36" t="s">
        <v>1080</v>
      </c>
      <c r="M142" s="36"/>
      <c r="N142" s="36" t="s">
        <v>582</v>
      </c>
      <c r="O142" s="27"/>
      <c r="P142" s="27" t="s">
        <v>573</v>
      </c>
      <c r="Q142" s="54"/>
      <c r="R142" s="35" t="s">
        <v>552</v>
      </c>
      <c r="S142" s="35"/>
      <c r="T142" s="35" t="s">
        <v>566</v>
      </c>
      <c r="U142" s="35"/>
      <c r="V142" s="35" t="s">
        <v>568</v>
      </c>
      <c r="W142" s="35"/>
      <c r="X142" s="35" t="s">
        <v>520</v>
      </c>
      <c r="Y142" s="35"/>
      <c r="Z142" s="35" t="s">
        <v>504</v>
      </c>
      <c r="AA142" s="35"/>
      <c r="AB142" s="35" t="s">
        <v>496</v>
      </c>
      <c r="AC142" s="75"/>
      <c r="AD142" s="77"/>
      <c r="AE142" s="171"/>
      <c r="AF142" s="71"/>
      <c r="AG142" s="71"/>
      <c r="AH142" s="71"/>
      <c r="AI142" s="78">
        <f>COUNTA(E142:AC142)</f>
        <v>12</v>
      </c>
      <c r="AJ142" s="71"/>
      <c r="AK142" s="71"/>
    </row>
    <row r="143" spans="1:37" ht="14.1" customHeight="1">
      <c r="A143" s="113"/>
      <c r="B143" s="29"/>
      <c r="C143" s="29"/>
      <c r="D143" s="29"/>
      <c r="E143" s="46"/>
      <c r="F143" s="29"/>
      <c r="G143" s="43"/>
      <c r="H143" s="29"/>
      <c r="I143" s="29"/>
      <c r="J143" s="29"/>
      <c r="K143" s="29"/>
      <c r="L143" s="29"/>
      <c r="M143" s="29"/>
      <c r="N143" s="29"/>
      <c r="O143" s="29"/>
      <c r="P143" s="29"/>
      <c r="Q143" s="54"/>
      <c r="R143" s="29"/>
      <c r="S143" s="29"/>
      <c r="T143" s="29"/>
      <c r="U143" s="29"/>
      <c r="V143" s="29"/>
      <c r="W143" s="29"/>
      <c r="X143" s="29"/>
      <c r="Y143" s="29"/>
      <c r="Z143" s="29"/>
      <c r="AA143" s="29"/>
      <c r="AB143" s="29"/>
      <c r="AC143" s="75"/>
      <c r="AD143" s="77"/>
      <c r="AE143" s="171"/>
      <c r="AF143" s="71"/>
      <c r="AG143" s="71"/>
      <c r="AH143" s="71"/>
      <c r="AI143" s="71"/>
      <c r="AJ143" s="71"/>
      <c r="AK143" s="71"/>
    </row>
    <row r="144" spans="1:37" ht="14.1" customHeight="1">
      <c r="A144" s="113"/>
      <c r="B144" s="29"/>
      <c r="C144" s="29"/>
      <c r="D144" s="29"/>
      <c r="E144" s="46"/>
      <c r="F144" s="29"/>
      <c r="G144" s="43"/>
      <c r="H144" s="29"/>
      <c r="I144" s="29"/>
      <c r="J144" s="29"/>
      <c r="K144" s="29"/>
      <c r="L144" s="29"/>
      <c r="M144" s="29"/>
      <c r="N144" s="29"/>
      <c r="O144" s="29"/>
      <c r="P144" s="29"/>
      <c r="Q144" s="54"/>
      <c r="R144" s="29"/>
      <c r="S144" s="29"/>
      <c r="T144" s="29"/>
      <c r="U144" s="29"/>
      <c r="V144" s="29"/>
      <c r="W144" s="29"/>
      <c r="X144" s="29"/>
      <c r="Y144" s="29"/>
      <c r="Z144" s="29"/>
      <c r="AA144" s="29"/>
      <c r="AB144" s="29"/>
      <c r="AC144" s="75"/>
      <c r="AD144" s="77"/>
      <c r="AE144" s="171"/>
      <c r="AF144" s="71"/>
      <c r="AG144" s="71"/>
      <c r="AH144" s="71"/>
      <c r="AI144" s="71"/>
      <c r="AJ144" s="71"/>
      <c r="AK144" s="71"/>
    </row>
    <row r="145" spans="1:37" ht="14.1" customHeight="1">
      <c r="A145" s="44">
        <v>347.1</v>
      </c>
      <c r="B145" s="160" t="s">
        <v>1827</v>
      </c>
      <c r="C145" s="31">
        <v>344.9</v>
      </c>
      <c r="D145" s="101" t="s">
        <v>1828</v>
      </c>
      <c r="E145" s="31">
        <v>369.2</v>
      </c>
      <c r="F145" s="101" t="s">
        <v>1829</v>
      </c>
      <c r="G145" s="124">
        <v>200.9</v>
      </c>
      <c r="H145" s="101" t="s">
        <v>463</v>
      </c>
      <c r="I145" s="30">
        <v>374.1</v>
      </c>
      <c r="J145" s="101" t="s">
        <v>1830</v>
      </c>
      <c r="K145" s="31">
        <v>394.9</v>
      </c>
      <c r="L145" s="101" t="s">
        <v>594</v>
      </c>
      <c r="M145" s="31">
        <v>388.4</v>
      </c>
      <c r="N145" s="106" t="s">
        <v>583</v>
      </c>
      <c r="O145" s="31">
        <v>418.9</v>
      </c>
      <c r="P145" s="106" t="s">
        <v>583</v>
      </c>
      <c r="Q145" s="31">
        <v>418.6</v>
      </c>
      <c r="R145" s="106" t="s">
        <v>553</v>
      </c>
      <c r="S145" s="31">
        <v>414</v>
      </c>
      <c r="T145" s="106" t="s">
        <v>567</v>
      </c>
      <c r="U145" s="31">
        <v>419.6</v>
      </c>
      <c r="V145" s="106" t="s">
        <v>569</v>
      </c>
      <c r="W145" s="31">
        <v>420.3</v>
      </c>
      <c r="X145" s="106" t="s">
        <v>519</v>
      </c>
      <c r="Y145" s="122">
        <v>419.6</v>
      </c>
      <c r="Z145" s="101" t="s">
        <v>506</v>
      </c>
      <c r="AA145" s="31">
        <v>418.2</v>
      </c>
      <c r="AB145" s="101" t="s">
        <v>499</v>
      </c>
      <c r="AC145" s="76"/>
      <c r="AD145" s="77">
        <f>SUM(A145:AC145)/1000</f>
        <v>5.3487</v>
      </c>
      <c r="AE145" s="171"/>
      <c r="AF145" s="71"/>
      <c r="AG145" s="71"/>
      <c r="AH145" s="71"/>
      <c r="AI145" s="71"/>
      <c r="AJ145" s="71"/>
      <c r="AK145" s="71"/>
    </row>
    <row r="146" spans="1:37" ht="14.1" customHeight="1">
      <c r="A146" s="113"/>
      <c r="B146" s="101" t="s">
        <v>55</v>
      </c>
      <c r="C146" s="29"/>
      <c r="D146" s="101" t="s">
        <v>55</v>
      </c>
      <c r="E146" s="46"/>
      <c r="F146" s="101" t="s">
        <v>55</v>
      </c>
      <c r="G146" s="43"/>
      <c r="H146" s="101" t="s">
        <v>101</v>
      </c>
      <c r="I146" s="29"/>
      <c r="J146" s="101" t="s">
        <v>55</v>
      </c>
      <c r="K146" s="29"/>
      <c r="L146" s="101" t="s">
        <v>55</v>
      </c>
      <c r="M146" s="29"/>
      <c r="N146" s="107" t="s">
        <v>55</v>
      </c>
      <c r="O146" s="29"/>
      <c r="P146" s="107" t="s">
        <v>55</v>
      </c>
      <c r="Q146" s="54"/>
      <c r="R146" s="107" t="s">
        <v>55</v>
      </c>
      <c r="S146" s="29"/>
      <c r="T146" s="107" t="s">
        <v>55</v>
      </c>
      <c r="U146" s="29"/>
      <c r="V146" s="107" t="s">
        <v>55</v>
      </c>
      <c r="W146" s="29"/>
      <c r="X146" s="107" t="s">
        <v>55</v>
      </c>
      <c r="Y146" s="29"/>
      <c r="Z146" s="101" t="s">
        <v>55</v>
      </c>
      <c r="AA146" s="29"/>
      <c r="AB146" s="101" t="s">
        <v>55</v>
      </c>
      <c r="AC146" s="75"/>
      <c r="AD146" s="77"/>
      <c r="AE146" s="171"/>
      <c r="AF146" s="71"/>
      <c r="AG146" s="78">
        <f>COUNTA(B146:AC146)</f>
        <v>14</v>
      </c>
      <c r="AH146" s="71"/>
      <c r="AI146" s="71"/>
      <c r="AJ146" s="71"/>
      <c r="AK146" s="71"/>
    </row>
    <row r="147" spans="1:37" ht="14.1" customHeight="1">
      <c r="A147" s="113"/>
      <c r="B147" s="103" t="s">
        <v>1362</v>
      </c>
      <c r="C147" s="29"/>
      <c r="D147" s="103" t="s">
        <v>1362</v>
      </c>
      <c r="E147" s="46"/>
      <c r="F147" s="103" t="s">
        <v>1362</v>
      </c>
      <c r="G147" s="43"/>
      <c r="H147" s="103" t="s">
        <v>1362</v>
      </c>
      <c r="I147" s="29"/>
      <c r="J147" s="103" t="s">
        <v>1362</v>
      </c>
      <c r="K147" s="29"/>
      <c r="L147" s="103" t="s">
        <v>1362</v>
      </c>
      <c r="M147" s="29"/>
      <c r="N147" s="103" t="s">
        <v>1362</v>
      </c>
      <c r="O147" s="29"/>
      <c r="P147" s="103" t="s">
        <v>1362</v>
      </c>
      <c r="Q147" s="54"/>
      <c r="R147" s="103" t="s">
        <v>1362</v>
      </c>
      <c r="S147" s="29"/>
      <c r="T147" s="103" t="s">
        <v>1362</v>
      </c>
      <c r="U147" s="29"/>
      <c r="V147" s="103" t="s">
        <v>1362</v>
      </c>
      <c r="W147" s="29"/>
      <c r="X147" s="103" t="s">
        <v>1362</v>
      </c>
      <c r="Y147" s="29"/>
      <c r="Z147" s="103" t="s">
        <v>1362</v>
      </c>
      <c r="AA147" s="29"/>
      <c r="AB147" s="103" t="s">
        <v>1362</v>
      </c>
      <c r="AC147" s="75"/>
      <c r="AD147" s="77"/>
      <c r="AE147" s="172">
        <f>COUNTA(B147:AB147)</f>
        <v>14</v>
      </c>
      <c r="AF147" s="71"/>
      <c r="AG147" s="71"/>
      <c r="AH147" s="71"/>
      <c r="AI147" s="71"/>
      <c r="AJ147" s="71"/>
      <c r="AK147" s="71"/>
    </row>
    <row r="148" spans="1:37" ht="14.1" customHeight="1">
      <c r="A148" s="162"/>
      <c r="B148" s="27" t="s">
        <v>82</v>
      </c>
      <c r="C148" s="27"/>
      <c r="D148" s="28" t="s">
        <v>82</v>
      </c>
      <c r="E148" s="46"/>
      <c r="F148" s="81" t="s">
        <v>330</v>
      </c>
      <c r="G148" s="34"/>
      <c r="H148" s="35" t="s">
        <v>122</v>
      </c>
      <c r="I148" s="36"/>
      <c r="J148" s="36" t="s">
        <v>64</v>
      </c>
      <c r="K148" s="36"/>
      <c r="L148" s="36" t="s">
        <v>231</v>
      </c>
      <c r="M148" s="36"/>
      <c r="N148" s="36" t="s">
        <v>64</v>
      </c>
      <c r="O148" s="27"/>
      <c r="P148" s="27" t="s">
        <v>64</v>
      </c>
      <c r="Q148" s="54"/>
      <c r="R148" s="34" t="s">
        <v>64</v>
      </c>
      <c r="S148" s="34"/>
      <c r="T148" s="34" t="s">
        <v>64</v>
      </c>
      <c r="U148" s="34"/>
      <c r="V148" s="34" t="s">
        <v>64</v>
      </c>
      <c r="W148" s="34"/>
      <c r="X148" s="28" t="s">
        <v>64</v>
      </c>
      <c r="Y148" s="27"/>
      <c r="Z148" s="55" t="s">
        <v>64</v>
      </c>
      <c r="AA148" s="55"/>
      <c r="AB148" s="55" t="s">
        <v>64</v>
      </c>
      <c r="AC148" s="75"/>
      <c r="AD148" s="77"/>
      <c r="AE148" s="171"/>
      <c r="AF148" s="78">
        <f>COUNTA(B148:AC148)</f>
        <v>14</v>
      </c>
      <c r="AG148" s="71"/>
      <c r="AH148" s="71"/>
      <c r="AI148" s="78"/>
      <c r="AJ148" s="71"/>
      <c r="AK148" s="71"/>
    </row>
    <row r="149" spans="1:37" ht="14.1" customHeight="1">
      <c r="A149" s="37"/>
      <c r="B149" s="95"/>
      <c r="C149" s="95"/>
      <c r="D149" s="95"/>
      <c r="E149" s="95"/>
      <c r="F149" s="95"/>
      <c r="G149" s="82"/>
      <c r="H149" s="82"/>
      <c r="I149" s="82"/>
      <c r="J149" s="82"/>
      <c r="K149" s="82"/>
      <c r="L149" s="82"/>
      <c r="M149" s="82"/>
      <c r="N149" s="82"/>
      <c r="O149" s="82"/>
      <c r="P149" s="82"/>
      <c r="Q149" s="82"/>
      <c r="R149" s="82"/>
      <c r="S149" s="82"/>
      <c r="T149" s="82"/>
      <c r="U149" s="82"/>
      <c r="V149" s="82"/>
      <c r="W149" s="82"/>
      <c r="X149" s="82"/>
      <c r="Y149" s="82"/>
      <c r="Z149" s="82"/>
      <c r="AA149" s="82"/>
      <c r="AB149" s="82"/>
      <c r="AC149" s="79"/>
      <c r="AD149" s="77"/>
      <c r="AE149" s="171"/>
      <c r="AF149" s="71"/>
      <c r="AG149" s="71"/>
      <c r="AH149" s="71"/>
      <c r="AI149" s="71"/>
      <c r="AJ149" s="71"/>
      <c r="AK149" s="71"/>
    </row>
    <row r="150" spans="1:37" ht="14.1" customHeight="1">
      <c r="A150" s="174"/>
      <c r="B150" s="175"/>
      <c r="C150" s="175"/>
      <c r="D150" s="766" t="s">
        <v>2347</v>
      </c>
      <c r="E150" s="146"/>
      <c r="F150" s="38" t="s">
        <v>2335</v>
      </c>
      <c r="G150" s="39"/>
      <c r="H150" s="40" t="s">
        <v>2324</v>
      </c>
      <c r="I150" s="41"/>
      <c r="J150" s="41" t="s">
        <v>2311</v>
      </c>
      <c r="K150" s="41"/>
      <c r="L150" s="41" t="s">
        <v>2304</v>
      </c>
      <c r="M150" s="41"/>
      <c r="N150" s="41" t="s">
        <v>2294</v>
      </c>
      <c r="O150" s="38"/>
      <c r="P150" s="38" t="s">
        <v>2283</v>
      </c>
      <c r="Q150" s="104"/>
      <c r="R150" s="39" t="s">
        <v>2271</v>
      </c>
      <c r="S150" s="39"/>
      <c r="T150" s="39" t="s">
        <v>2260</v>
      </c>
      <c r="U150" s="39"/>
      <c r="V150" s="39" t="s">
        <v>2253</v>
      </c>
      <c r="W150" s="39"/>
      <c r="X150" s="707" t="s">
        <v>2240</v>
      </c>
      <c r="Y150" s="38"/>
      <c r="Z150" s="108" t="s">
        <v>598</v>
      </c>
      <c r="AA150" s="108"/>
      <c r="AB150" s="108" t="s">
        <v>1102</v>
      </c>
      <c r="AC150" s="80"/>
      <c r="AD150" s="77"/>
      <c r="AE150" s="171"/>
      <c r="AF150" s="71"/>
      <c r="AG150" s="71"/>
      <c r="AH150" s="71"/>
      <c r="AI150" s="71"/>
      <c r="AJ150" s="78">
        <f>COUNTA(A150:AC150)</f>
        <v>13</v>
      </c>
      <c r="AK150" s="71">
        <f>AI151-AJ150</f>
        <v>-1</v>
      </c>
    </row>
    <row r="151" spans="1:37" ht="14.1" customHeight="1">
      <c r="A151" s="163"/>
      <c r="B151" s="97" t="s">
        <v>513</v>
      </c>
      <c r="C151" s="35"/>
      <c r="D151" s="35" t="s">
        <v>1355</v>
      </c>
      <c r="E151" s="46"/>
      <c r="F151" s="97" t="s">
        <v>531</v>
      </c>
      <c r="G151" s="34"/>
      <c r="H151" s="35" t="s">
        <v>537</v>
      </c>
      <c r="I151" s="36"/>
      <c r="J151" s="36" t="s">
        <v>541</v>
      </c>
      <c r="K151" s="36"/>
      <c r="L151" s="36" t="s">
        <v>539</v>
      </c>
      <c r="M151" s="36"/>
      <c r="N151" s="88" t="s">
        <v>534</v>
      </c>
      <c r="O151" s="27"/>
      <c r="P151" s="27" t="s">
        <v>522</v>
      </c>
      <c r="Q151" s="54"/>
      <c r="R151" s="35" t="s">
        <v>528</v>
      </c>
      <c r="S151" s="35"/>
      <c r="T151" s="35" t="s">
        <v>480</v>
      </c>
      <c r="U151" s="35"/>
      <c r="V151" s="35" t="s">
        <v>474</v>
      </c>
      <c r="W151" s="35"/>
      <c r="X151" s="35" t="s">
        <v>507</v>
      </c>
      <c r="Y151" s="35"/>
      <c r="Z151" s="35" t="s">
        <v>516</v>
      </c>
      <c r="AA151" s="35"/>
      <c r="AB151" s="35" t="s">
        <v>500</v>
      </c>
      <c r="AC151" s="75"/>
      <c r="AD151" s="77"/>
      <c r="AE151" s="171"/>
      <c r="AF151" s="71"/>
      <c r="AG151" s="71"/>
      <c r="AH151" s="71"/>
      <c r="AI151" s="78">
        <f>COUNTA(E151:AC151)</f>
        <v>12</v>
      </c>
      <c r="AJ151" s="71"/>
      <c r="AK151" s="71"/>
    </row>
    <row r="152" spans="1:37" ht="14.1" customHeight="1">
      <c r="A152" s="113"/>
      <c r="B152" s="29"/>
      <c r="C152" s="29"/>
      <c r="D152" s="29"/>
      <c r="E152" s="46"/>
      <c r="F152" s="29"/>
      <c r="G152" s="43"/>
      <c r="H152" s="29"/>
      <c r="I152" s="29"/>
      <c r="J152" s="29"/>
      <c r="K152" s="29"/>
      <c r="L152" s="29"/>
      <c r="M152" s="29"/>
      <c r="N152" s="29"/>
      <c r="O152" s="29"/>
      <c r="P152" s="29"/>
      <c r="Q152" s="54"/>
      <c r="R152" s="29"/>
      <c r="S152" s="29"/>
      <c r="T152" s="29"/>
      <c r="U152" s="29"/>
      <c r="V152" s="29"/>
      <c r="W152" s="29"/>
      <c r="X152" s="29"/>
      <c r="Y152" s="29"/>
      <c r="Z152" s="29"/>
      <c r="AA152" s="29"/>
      <c r="AB152" s="29"/>
      <c r="AC152" s="75"/>
      <c r="AD152" s="77"/>
      <c r="AE152" s="171"/>
      <c r="AF152" s="71"/>
      <c r="AG152" s="71"/>
      <c r="AH152" s="71"/>
      <c r="AI152" s="71"/>
      <c r="AJ152" s="71"/>
      <c r="AK152" s="71"/>
    </row>
    <row r="153" spans="1:37" ht="14.1" customHeight="1">
      <c r="A153" s="113"/>
      <c r="B153" s="29"/>
      <c r="C153" s="29"/>
      <c r="D153" s="29"/>
      <c r="E153" s="46"/>
      <c r="F153" s="29"/>
      <c r="G153" s="43"/>
      <c r="H153" s="29"/>
      <c r="I153" s="29"/>
      <c r="J153" s="29"/>
      <c r="K153" s="29"/>
      <c r="L153" s="29"/>
      <c r="M153" s="29"/>
      <c r="N153" s="29"/>
      <c r="O153" s="29"/>
      <c r="P153" s="29"/>
      <c r="Q153" s="54"/>
      <c r="R153" s="29"/>
      <c r="S153" s="29"/>
      <c r="T153" s="29"/>
      <c r="U153" s="29"/>
      <c r="V153" s="29"/>
      <c r="W153" s="29"/>
      <c r="X153" s="29"/>
      <c r="Y153" s="29"/>
      <c r="Z153" s="29"/>
      <c r="AA153" s="29"/>
      <c r="AB153" s="29"/>
      <c r="AC153" s="75"/>
      <c r="AD153" s="77"/>
      <c r="AE153" s="171"/>
      <c r="AF153" s="71"/>
      <c r="AG153" s="71"/>
      <c r="AH153" s="71"/>
      <c r="AI153" s="71"/>
      <c r="AJ153" s="71"/>
      <c r="AK153" s="71"/>
    </row>
    <row r="154" spans="1:37" ht="14.1" customHeight="1">
      <c r="A154" s="44">
        <v>414.1</v>
      </c>
      <c r="B154" s="106" t="s">
        <v>515</v>
      </c>
      <c r="C154" s="31">
        <v>406.1</v>
      </c>
      <c r="D154" s="106" t="s">
        <v>1054</v>
      </c>
      <c r="E154" s="31">
        <v>408.6</v>
      </c>
      <c r="F154" s="106" t="s">
        <v>491</v>
      </c>
      <c r="G154" s="45">
        <v>420.4</v>
      </c>
      <c r="H154" s="106" t="s">
        <v>538</v>
      </c>
      <c r="I154" s="30">
        <v>389.4</v>
      </c>
      <c r="J154" s="106" t="s">
        <v>543</v>
      </c>
      <c r="K154" s="31">
        <v>414.3</v>
      </c>
      <c r="L154" s="106" t="s">
        <v>543</v>
      </c>
      <c r="M154" s="31">
        <v>413</v>
      </c>
      <c r="N154" s="160" t="s">
        <v>535</v>
      </c>
      <c r="O154" s="31">
        <v>367.7</v>
      </c>
      <c r="P154" s="106" t="s">
        <v>1054</v>
      </c>
      <c r="Q154" s="31">
        <v>429.4</v>
      </c>
      <c r="R154" s="106" t="s">
        <v>491</v>
      </c>
      <c r="S154" s="31">
        <v>418</v>
      </c>
      <c r="T154" s="106" t="s">
        <v>482</v>
      </c>
      <c r="U154" s="31">
        <v>404.9</v>
      </c>
      <c r="V154" s="106" t="s">
        <v>476</v>
      </c>
      <c r="W154" s="31">
        <v>431.6</v>
      </c>
      <c r="X154" s="106" t="s">
        <v>1040</v>
      </c>
      <c r="Y154" s="122">
        <v>408.4</v>
      </c>
      <c r="Z154" s="106" t="s">
        <v>519</v>
      </c>
      <c r="AA154" s="31">
        <v>435.3</v>
      </c>
      <c r="AB154" s="106" t="s">
        <v>502</v>
      </c>
      <c r="AC154" s="76"/>
      <c r="AD154" s="77">
        <f>SUM(A154:AC154)/1000</f>
        <v>5.7611999999999997</v>
      </c>
      <c r="AE154" s="171"/>
      <c r="AF154" s="71"/>
      <c r="AG154" s="71"/>
      <c r="AH154" s="71"/>
      <c r="AI154" s="71"/>
      <c r="AJ154" s="71"/>
      <c r="AK154" s="71"/>
    </row>
    <row r="155" spans="1:37" ht="14.1" customHeight="1">
      <c r="A155" s="113"/>
      <c r="B155" s="107" t="s">
        <v>55</v>
      </c>
      <c r="C155" s="29"/>
      <c r="D155" s="107" t="s">
        <v>55</v>
      </c>
      <c r="E155" s="46"/>
      <c r="F155" s="107" t="s">
        <v>55</v>
      </c>
      <c r="G155" s="43"/>
      <c r="H155" s="107" t="s">
        <v>55</v>
      </c>
      <c r="I155" s="29"/>
      <c r="J155" s="107" t="s">
        <v>55</v>
      </c>
      <c r="K155" s="29"/>
      <c r="L155" s="107" t="s">
        <v>55</v>
      </c>
      <c r="M155" s="29"/>
      <c r="N155" s="101" t="s">
        <v>55</v>
      </c>
      <c r="O155" s="29"/>
      <c r="P155" s="107" t="s">
        <v>55</v>
      </c>
      <c r="Q155" s="54"/>
      <c r="R155" s="107" t="s">
        <v>55</v>
      </c>
      <c r="S155" s="29"/>
      <c r="T155" s="107" t="s">
        <v>55</v>
      </c>
      <c r="U155" s="29"/>
      <c r="V155" s="107" t="s">
        <v>55</v>
      </c>
      <c r="W155" s="29"/>
      <c r="X155" s="107" t="s">
        <v>55</v>
      </c>
      <c r="Y155" s="29"/>
      <c r="Z155" s="107" t="s">
        <v>55</v>
      </c>
      <c r="AA155" s="29"/>
      <c r="AB155" s="107" t="s">
        <v>55</v>
      </c>
      <c r="AC155" s="75"/>
      <c r="AD155" s="77"/>
      <c r="AE155" s="171"/>
      <c r="AF155" s="71"/>
      <c r="AG155" s="78">
        <f>COUNTA(B155:AC155)</f>
        <v>14</v>
      </c>
      <c r="AH155" s="71"/>
      <c r="AI155" s="71"/>
      <c r="AJ155" s="71"/>
      <c r="AK155" s="71"/>
    </row>
    <row r="156" spans="1:37" ht="14.1" customHeight="1">
      <c r="A156" s="113"/>
      <c r="B156" s="103" t="s">
        <v>1362</v>
      </c>
      <c r="C156" s="29"/>
      <c r="D156" s="103" t="s">
        <v>1362</v>
      </c>
      <c r="E156" s="46"/>
      <c r="F156" s="103" t="s">
        <v>1362</v>
      </c>
      <c r="G156" s="43"/>
      <c r="H156" s="103" t="s">
        <v>1362</v>
      </c>
      <c r="I156" s="29"/>
      <c r="J156" s="103" t="s">
        <v>1362</v>
      </c>
      <c r="K156" s="29"/>
      <c r="L156" s="103" t="s">
        <v>1362</v>
      </c>
      <c r="M156" s="29"/>
      <c r="N156" s="103" t="s">
        <v>1362</v>
      </c>
      <c r="O156" s="29"/>
      <c r="P156" s="103" t="s">
        <v>1362</v>
      </c>
      <c r="Q156" s="54"/>
      <c r="R156" s="103" t="s">
        <v>1362</v>
      </c>
      <c r="S156" s="29"/>
      <c r="T156" s="103" t="s">
        <v>1362</v>
      </c>
      <c r="U156" s="29"/>
      <c r="V156" s="103" t="s">
        <v>1362</v>
      </c>
      <c r="W156" s="29"/>
      <c r="X156" s="103" t="s">
        <v>1362</v>
      </c>
      <c r="Y156" s="29"/>
      <c r="Z156" s="103" t="s">
        <v>1362</v>
      </c>
      <c r="AA156" s="29"/>
      <c r="AB156" s="103" t="s">
        <v>1362</v>
      </c>
      <c r="AC156" s="75"/>
      <c r="AD156" s="77"/>
      <c r="AE156" s="172">
        <f>COUNTA(B156:AB156)</f>
        <v>14</v>
      </c>
      <c r="AF156" s="71"/>
      <c r="AG156" s="71"/>
      <c r="AH156" s="71"/>
      <c r="AI156" s="71"/>
      <c r="AJ156" s="71"/>
      <c r="AK156" s="71"/>
    </row>
    <row r="157" spans="1:37" ht="14.1" customHeight="1">
      <c r="A157" s="162"/>
      <c r="B157" s="27" t="s">
        <v>64</v>
      </c>
      <c r="C157" s="27"/>
      <c r="D157" s="28" t="s">
        <v>64</v>
      </c>
      <c r="E157" s="46"/>
      <c r="F157" s="27" t="s">
        <v>64</v>
      </c>
      <c r="G157" s="34"/>
      <c r="H157" s="35" t="s">
        <v>517</v>
      </c>
      <c r="I157" s="36"/>
      <c r="J157" s="36" t="s">
        <v>64</v>
      </c>
      <c r="K157" s="36"/>
      <c r="L157" s="36" t="s">
        <v>64</v>
      </c>
      <c r="M157" s="36"/>
      <c r="N157" s="36" t="s">
        <v>54</v>
      </c>
      <c r="O157" s="27"/>
      <c r="P157" s="28" t="s">
        <v>64</v>
      </c>
      <c r="Q157" s="54"/>
      <c r="R157" s="34" t="s">
        <v>64</v>
      </c>
      <c r="S157" s="34"/>
      <c r="T157" s="34" t="s">
        <v>82</v>
      </c>
      <c r="U157" s="34"/>
      <c r="V157" s="34" t="s">
        <v>64</v>
      </c>
      <c r="W157" s="34"/>
      <c r="X157" s="27" t="s">
        <v>64</v>
      </c>
      <c r="Y157" s="27"/>
      <c r="Z157" s="55" t="s">
        <v>517</v>
      </c>
      <c r="AA157" s="55"/>
      <c r="AB157" s="55" t="s">
        <v>64</v>
      </c>
      <c r="AC157" s="75"/>
      <c r="AD157" s="77"/>
      <c r="AE157" s="171"/>
      <c r="AF157" s="78">
        <f>COUNTA(B157:AC157)</f>
        <v>14</v>
      </c>
      <c r="AG157" s="71"/>
      <c r="AH157" s="71"/>
      <c r="AI157" s="78"/>
      <c r="AJ157" s="71"/>
      <c r="AK157" s="71"/>
    </row>
    <row r="158" spans="1:37" ht="14.1"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73"/>
      <c r="AD158" s="190"/>
      <c r="AE158" s="191"/>
      <c r="AF158" s="192"/>
      <c r="AG158" s="192"/>
      <c r="AH158" s="192"/>
      <c r="AI158" s="192"/>
      <c r="AJ158" s="198">
        <f>COUNTA(A159:AC159)</f>
        <v>13</v>
      </c>
      <c r="AK158" s="192">
        <f>AI160-AJ158</f>
        <v>-2</v>
      </c>
    </row>
    <row r="159" spans="1:37" ht="14.1" customHeight="1">
      <c r="A159" s="10"/>
      <c r="B159" s="643" t="s">
        <v>2232</v>
      </c>
      <c r="C159" s="12"/>
      <c r="D159" s="12" t="s">
        <v>495</v>
      </c>
      <c r="E159" s="43"/>
      <c r="F159" s="81" t="s">
        <v>553</v>
      </c>
      <c r="G159" s="81"/>
      <c r="H159" s="29" t="s">
        <v>1025</v>
      </c>
      <c r="I159" s="29"/>
      <c r="J159" s="81" t="s">
        <v>481</v>
      </c>
      <c r="K159" s="29"/>
      <c r="L159" s="81" t="s">
        <v>521</v>
      </c>
      <c r="M159" s="29"/>
      <c r="N159" s="81" t="s">
        <v>1831</v>
      </c>
      <c r="O159" s="29"/>
      <c r="P159" s="81" t="s">
        <v>579</v>
      </c>
      <c r="Q159" s="29"/>
      <c r="R159" s="81" t="s">
        <v>1040</v>
      </c>
      <c r="S159" s="29"/>
      <c r="T159" s="81" t="s">
        <v>579</v>
      </c>
      <c r="U159" s="29"/>
      <c r="V159" s="81" t="s">
        <v>1042</v>
      </c>
      <c r="W159" s="29"/>
      <c r="X159" s="81" t="s">
        <v>1474</v>
      </c>
      <c r="Y159" s="29"/>
      <c r="Z159" s="81" t="s">
        <v>592</v>
      </c>
      <c r="AA159" s="29"/>
      <c r="AB159" s="81"/>
      <c r="AC159" s="193"/>
      <c r="AD159" s="77"/>
      <c r="AE159" s="171"/>
      <c r="AF159" s="71"/>
      <c r="AG159" s="71"/>
      <c r="AH159" s="71"/>
      <c r="AI159" s="71"/>
      <c r="AJ159" s="78"/>
      <c r="AK159" s="71"/>
    </row>
    <row r="160" spans="1:37" ht="14.1" customHeight="1">
      <c r="A160" s="163"/>
      <c r="B160" s="35" t="s">
        <v>441</v>
      </c>
      <c r="C160" s="35"/>
      <c r="D160" s="97" t="s">
        <v>470</v>
      </c>
      <c r="E160" s="46"/>
      <c r="F160" s="35" t="s">
        <v>413</v>
      </c>
      <c r="G160" s="34"/>
      <c r="H160" s="97" t="s">
        <v>424</v>
      </c>
      <c r="I160" s="36"/>
      <c r="J160" s="36" t="s">
        <v>419</v>
      </c>
      <c r="K160" s="36"/>
      <c r="L160" s="36" t="s">
        <v>449</v>
      </c>
      <c r="M160" s="36"/>
      <c r="N160" s="36" t="s">
        <v>464</v>
      </c>
      <c r="O160" s="27"/>
      <c r="P160" s="105" t="s">
        <v>434</v>
      </c>
      <c r="Q160" s="54"/>
      <c r="R160" s="35" t="s">
        <v>428</v>
      </c>
      <c r="S160" s="35"/>
      <c r="T160" s="97" t="s">
        <v>453</v>
      </c>
      <c r="U160" s="35"/>
      <c r="V160" s="35" t="s">
        <v>437</v>
      </c>
      <c r="W160" s="35"/>
      <c r="X160" s="97" t="s">
        <v>415</v>
      </c>
      <c r="Y160" s="35"/>
      <c r="Z160" s="35" t="s">
        <v>467</v>
      </c>
      <c r="AA160" s="35"/>
      <c r="AB160" s="35"/>
      <c r="AC160" s="75"/>
      <c r="AD160" s="194"/>
      <c r="AE160" s="195"/>
      <c r="AF160" s="196"/>
      <c r="AG160" s="196"/>
      <c r="AH160" s="196"/>
      <c r="AI160" s="199">
        <f>COUNTA(E160:AC160)</f>
        <v>11</v>
      </c>
      <c r="AJ160" s="196"/>
      <c r="AK160" s="196"/>
    </row>
    <row r="161" spans="1:37" ht="14.1" customHeight="1">
      <c r="A161" s="113"/>
      <c r="B161" s="29"/>
      <c r="C161" s="29"/>
      <c r="D161" s="29"/>
      <c r="E161" s="46"/>
      <c r="F161" s="29"/>
      <c r="G161" s="43"/>
      <c r="H161" s="29"/>
      <c r="I161" s="29"/>
      <c r="J161" s="29"/>
      <c r="K161" s="29"/>
      <c r="L161" s="29"/>
      <c r="M161" s="29"/>
      <c r="N161" s="29"/>
      <c r="O161" s="29"/>
      <c r="P161" s="29"/>
      <c r="Q161" s="54"/>
      <c r="R161" s="29"/>
      <c r="S161" s="29"/>
      <c r="T161" s="29"/>
      <c r="U161" s="29"/>
      <c r="V161" s="29"/>
      <c r="W161" s="29"/>
      <c r="X161" s="29"/>
      <c r="Y161" s="29"/>
      <c r="Z161" s="29"/>
      <c r="AA161" s="29"/>
      <c r="AB161" s="29"/>
      <c r="AC161" s="75"/>
      <c r="AD161" s="77"/>
      <c r="AE161" s="171"/>
      <c r="AF161" s="71"/>
      <c r="AG161" s="71"/>
      <c r="AH161" s="71"/>
      <c r="AI161" s="71"/>
      <c r="AJ161" s="71"/>
      <c r="AK161" s="71"/>
    </row>
    <row r="162" spans="1:37" ht="14.1" customHeight="1">
      <c r="A162" s="113"/>
      <c r="B162" s="29"/>
      <c r="C162" s="29"/>
      <c r="D162" s="29"/>
      <c r="E162" s="46"/>
      <c r="F162" s="29"/>
      <c r="G162" s="43"/>
      <c r="H162" s="29"/>
      <c r="I162" s="29"/>
      <c r="J162" s="29"/>
      <c r="K162" s="29"/>
      <c r="L162" s="29"/>
      <c r="M162" s="29"/>
      <c r="N162" s="29"/>
      <c r="O162" s="29"/>
      <c r="P162" s="29"/>
      <c r="Q162" s="54"/>
      <c r="R162" s="29"/>
      <c r="S162" s="29"/>
      <c r="T162" s="29"/>
      <c r="U162" s="29"/>
      <c r="V162" s="29"/>
      <c r="W162" s="29"/>
      <c r="X162" s="29"/>
      <c r="Y162" s="29"/>
      <c r="Z162" s="29"/>
      <c r="AA162" s="29"/>
      <c r="AB162" s="29"/>
      <c r="AC162" s="75"/>
      <c r="AD162" s="77"/>
      <c r="AE162" s="171"/>
      <c r="AF162" s="71"/>
      <c r="AG162" s="71"/>
      <c r="AH162" s="71"/>
      <c r="AI162" s="71"/>
      <c r="AJ162" s="71"/>
      <c r="AK162" s="71"/>
    </row>
    <row r="163" spans="1:37" ht="14.1" customHeight="1">
      <c r="A163" s="44">
        <v>403.9</v>
      </c>
      <c r="B163" s="106" t="s">
        <v>1832</v>
      </c>
      <c r="C163" s="31">
        <v>395.2</v>
      </c>
      <c r="D163" s="106" t="s">
        <v>473</v>
      </c>
      <c r="E163" s="31">
        <v>400.8</v>
      </c>
      <c r="F163" s="106" t="s">
        <v>1721</v>
      </c>
      <c r="G163" s="45">
        <v>383.3</v>
      </c>
      <c r="H163" s="106" t="s">
        <v>1833</v>
      </c>
      <c r="I163" s="30">
        <v>379</v>
      </c>
      <c r="J163" s="106" t="s">
        <v>1834</v>
      </c>
      <c r="K163" s="31">
        <v>381.2</v>
      </c>
      <c r="L163" s="106" t="s">
        <v>1835</v>
      </c>
      <c r="M163" s="31">
        <v>384.7</v>
      </c>
      <c r="N163" s="101" t="s">
        <v>463</v>
      </c>
      <c r="O163" s="31">
        <v>368.8</v>
      </c>
      <c r="P163" s="100" t="s">
        <v>1836</v>
      </c>
      <c r="Q163" s="31">
        <v>365.5</v>
      </c>
      <c r="R163" s="106" t="s">
        <v>1837</v>
      </c>
      <c r="S163" s="133">
        <v>392.4</v>
      </c>
      <c r="T163" s="106" t="s">
        <v>1731</v>
      </c>
      <c r="U163" s="31">
        <v>374.9</v>
      </c>
      <c r="V163" s="106" t="s">
        <v>1776</v>
      </c>
      <c r="W163" s="31">
        <v>379.5</v>
      </c>
      <c r="X163" s="106" t="s">
        <v>1838</v>
      </c>
      <c r="Y163" s="122">
        <v>378.9</v>
      </c>
      <c r="Z163" s="106" t="s">
        <v>469</v>
      </c>
      <c r="AA163" s="29"/>
      <c r="AB163" s="29"/>
      <c r="AC163" s="75"/>
      <c r="AD163" s="77">
        <f>SUM(A163:AC163)/1000</f>
        <v>4.9881000000000002</v>
      </c>
      <c r="AE163" s="171"/>
      <c r="AF163" s="71"/>
      <c r="AG163" s="78"/>
      <c r="AH163" s="71"/>
      <c r="AI163" s="71"/>
      <c r="AJ163" s="71"/>
      <c r="AK163" s="71"/>
    </row>
    <row r="164" spans="1:37" ht="14.1" customHeight="1">
      <c r="A164" s="113"/>
      <c r="B164" s="107" t="s">
        <v>55</v>
      </c>
      <c r="C164" s="29"/>
      <c r="D164" s="107" t="s">
        <v>55</v>
      </c>
      <c r="E164" s="46"/>
      <c r="F164" s="107" t="s">
        <v>55</v>
      </c>
      <c r="G164" s="43"/>
      <c r="H164" s="107" t="s">
        <v>55</v>
      </c>
      <c r="I164" s="29"/>
      <c r="J164" s="107" t="s">
        <v>55</v>
      </c>
      <c r="K164" s="29"/>
      <c r="L164" s="107" t="s">
        <v>55</v>
      </c>
      <c r="M164" s="29"/>
      <c r="N164" s="101" t="s">
        <v>55</v>
      </c>
      <c r="O164" s="29"/>
      <c r="P164" s="134" t="s">
        <v>55</v>
      </c>
      <c r="Q164" s="54"/>
      <c r="R164" s="107" t="s">
        <v>55</v>
      </c>
      <c r="S164" s="29"/>
      <c r="T164" s="107" t="s">
        <v>55</v>
      </c>
      <c r="U164" s="29"/>
      <c r="V164" s="107" t="s">
        <v>55</v>
      </c>
      <c r="W164" s="29"/>
      <c r="X164" s="107" t="s">
        <v>55</v>
      </c>
      <c r="Y164" s="29"/>
      <c r="Z164" s="107" t="s">
        <v>143</v>
      </c>
      <c r="AA164" s="29"/>
      <c r="AB164" s="29"/>
      <c r="AC164" s="75"/>
      <c r="AD164" s="77"/>
      <c r="AE164" s="171"/>
      <c r="AF164" s="71"/>
      <c r="AG164" s="78">
        <f>COUNTA(B164:AC164)</f>
        <v>13</v>
      </c>
      <c r="AH164" s="71"/>
      <c r="AI164" s="71"/>
      <c r="AJ164" s="71"/>
      <c r="AK164" s="71"/>
    </row>
    <row r="165" spans="1:37" ht="14.1" customHeight="1">
      <c r="A165" s="113"/>
      <c r="B165" s="103" t="s">
        <v>1362</v>
      </c>
      <c r="C165" s="29"/>
      <c r="D165" s="103" t="s">
        <v>1362</v>
      </c>
      <c r="E165" s="46"/>
      <c r="F165" s="103" t="s">
        <v>1362</v>
      </c>
      <c r="G165" s="43"/>
      <c r="H165" s="103" t="s">
        <v>1362</v>
      </c>
      <c r="I165" s="29"/>
      <c r="J165" s="103" t="s">
        <v>1362</v>
      </c>
      <c r="K165" s="29"/>
      <c r="L165" s="103" t="s">
        <v>1362</v>
      </c>
      <c r="M165" s="29"/>
      <c r="N165" s="103" t="s">
        <v>1362</v>
      </c>
      <c r="O165" s="29"/>
      <c r="P165" s="103" t="s">
        <v>1362</v>
      </c>
      <c r="Q165" s="54"/>
      <c r="R165" s="103" t="s">
        <v>1362</v>
      </c>
      <c r="S165" s="29"/>
      <c r="T165" s="103" t="s">
        <v>1362</v>
      </c>
      <c r="U165" s="29"/>
      <c r="V165" s="103" t="s">
        <v>1362</v>
      </c>
      <c r="W165" s="29"/>
      <c r="X165" s="103" t="s">
        <v>1362</v>
      </c>
      <c r="Y165" s="29"/>
      <c r="Z165" s="103" t="s">
        <v>1362</v>
      </c>
      <c r="AA165" s="29"/>
      <c r="AB165" s="29"/>
      <c r="AC165" s="75"/>
      <c r="AD165" s="77"/>
      <c r="AE165" s="172">
        <f>COUNTA(B165:AB165)</f>
        <v>13</v>
      </c>
      <c r="AF165" s="71"/>
      <c r="AG165" s="71"/>
      <c r="AH165" s="71"/>
      <c r="AI165" s="71"/>
      <c r="AJ165" s="71"/>
      <c r="AK165" s="71"/>
    </row>
    <row r="166" spans="1:37" ht="14.1" customHeight="1">
      <c r="A166" s="162"/>
      <c r="B166" s="27" t="s">
        <v>82</v>
      </c>
      <c r="C166" s="27"/>
      <c r="D166" s="28" t="s">
        <v>64</v>
      </c>
      <c r="F166" s="28" t="s">
        <v>122</v>
      </c>
      <c r="G166" s="34"/>
      <c r="H166" s="35" t="s">
        <v>82</v>
      </c>
      <c r="I166" s="36"/>
      <c r="J166" s="36" t="s">
        <v>82</v>
      </c>
      <c r="K166" s="36"/>
      <c r="L166" s="36" t="s">
        <v>82</v>
      </c>
      <c r="M166" s="36"/>
      <c r="N166" s="36" t="s">
        <v>82</v>
      </c>
      <c r="O166" s="27"/>
      <c r="P166" s="27" t="s">
        <v>82</v>
      </c>
      <c r="Q166" s="54"/>
      <c r="R166" s="34" t="s">
        <v>82</v>
      </c>
      <c r="S166" s="34"/>
      <c r="T166" s="34" t="s">
        <v>82</v>
      </c>
      <c r="U166" s="34"/>
      <c r="V166" s="34" t="s">
        <v>64</v>
      </c>
      <c r="W166" s="34"/>
      <c r="X166" s="27" t="s">
        <v>82</v>
      </c>
      <c r="Y166" s="27"/>
      <c r="Z166" s="55" t="s">
        <v>122</v>
      </c>
      <c r="AA166" s="29"/>
      <c r="AB166" s="29"/>
      <c r="AC166" s="75"/>
      <c r="AD166" s="77"/>
      <c r="AE166" s="171"/>
      <c r="AF166" s="78">
        <f>COUNTA(B166:AC166)</f>
        <v>13</v>
      </c>
      <c r="AG166" s="71"/>
      <c r="AH166" s="71"/>
      <c r="AI166" s="78"/>
      <c r="AJ166" s="71"/>
      <c r="AK166" s="71"/>
    </row>
    <row r="167" spans="1:37" ht="14.1" customHeight="1">
      <c r="A167" s="148"/>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c r="AA167" s="95"/>
      <c r="AB167" s="95"/>
      <c r="AC167" s="153"/>
      <c r="AD167" s="197">
        <f>SUM(AD11:AD166)</f>
        <v>88.382099999999994</v>
      </c>
      <c r="AE167" s="111">
        <f>SUM(AE11:AE166)</f>
        <v>219</v>
      </c>
      <c r="AF167" s="78">
        <f>SUM(AF11:AF166)</f>
        <v>223</v>
      </c>
      <c r="AG167" s="78">
        <f>SUM(AG11:AG166)</f>
        <v>221</v>
      </c>
      <c r="AH167" s="78">
        <f t="shared" ref="AH167:AK167" si="1">SUM(AH11:AH166)</f>
        <v>0</v>
      </c>
      <c r="AI167" s="78">
        <f t="shared" si="1"/>
        <v>191</v>
      </c>
      <c r="AJ167" s="78">
        <f t="shared" si="1"/>
        <v>167</v>
      </c>
      <c r="AK167" s="78">
        <f t="shared" si="1"/>
        <v>24</v>
      </c>
    </row>
  </sheetData>
  <mergeCells count="61">
    <mergeCell ref="A1:AC1"/>
    <mergeCell ref="A2:B2"/>
    <mergeCell ref="C2:AC2"/>
    <mergeCell ref="A3:B3"/>
    <mergeCell ref="C3:AC3"/>
    <mergeCell ref="A4:Q4"/>
    <mergeCell ref="R4:Y4"/>
    <mergeCell ref="Z4:AC4"/>
    <mergeCell ref="C12:E12"/>
    <mergeCell ref="R12:S12"/>
    <mergeCell ref="T12:V12"/>
    <mergeCell ref="X12:Y12"/>
    <mergeCell ref="Z12:AA12"/>
    <mergeCell ref="AB12:AC12"/>
    <mergeCell ref="N5:Q7"/>
    <mergeCell ref="R15:S15"/>
    <mergeCell ref="T15:V15"/>
    <mergeCell ref="X15:Y15"/>
    <mergeCell ref="Z15:AA15"/>
    <mergeCell ref="AB15:AC15"/>
    <mergeCell ref="R16:S16"/>
    <mergeCell ref="T16:V16"/>
    <mergeCell ref="X16:Y16"/>
    <mergeCell ref="Z16:AA16"/>
    <mergeCell ref="AB16:AC16"/>
    <mergeCell ref="C19:D19"/>
    <mergeCell ref="E19:F19"/>
    <mergeCell ref="G19:H19"/>
    <mergeCell ref="I19:K19"/>
    <mergeCell ref="R19:S19"/>
    <mergeCell ref="T19:V19"/>
    <mergeCell ref="X19:Y19"/>
    <mergeCell ref="Z19:AA19"/>
    <mergeCell ref="AB19:AC19"/>
    <mergeCell ref="W5:W9"/>
    <mergeCell ref="W10:W11"/>
    <mergeCell ref="W13:W14"/>
    <mergeCell ref="W17:W18"/>
    <mergeCell ref="AE5:AE9"/>
    <mergeCell ref="AF5:AH8"/>
    <mergeCell ref="AI5:AK8"/>
    <mergeCell ref="R10:S11"/>
    <mergeCell ref="X10:Y11"/>
    <mergeCell ref="Z10:AA11"/>
    <mergeCell ref="AB10:AC11"/>
    <mergeCell ref="R5:S9"/>
    <mergeCell ref="X5:Y9"/>
    <mergeCell ref="Z5:AA9"/>
    <mergeCell ref="AB5:AC9"/>
    <mergeCell ref="T10:V11"/>
    <mergeCell ref="T5:V9"/>
    <mergeCell ref="R13:S14"/>
    <mergeCell ref="X13:Y14"/>
    <mergeCell ref="Z13:AA14"/>
    <mergeCell ref="AB13:AC14"/>
    <mergeCell ref="T13:V14"/>
    <mergeCell ref="R17:S18"/>
    <mergeCell ref="X17:Y18"/>
    <mergeCell ref="Z17:AA18"/>
    <mergeCell ref="AB17:AC18"/>
    <mergeCell ref="T17:V18"/>
  </mergeCells>
  <printOptions horizontalCentered="1" verticalCentered="1"/>
  <pageMargins left="0.7" right="0.7" top="0.75" bottom="0.75" header="0.3" footer="0.3"/>
  <pageSetup paperSize="9" scale="70" fitToWidth="0" fitToHeight="0" orientation="landscape" r:id="rId1"/>
  <rowBreaks count="5" manualBreakCount="5">
    <brk id="23" max="28" man="1"/>
    <brk id="68" max="28" man="1"/>
    <brk id="113" max="28" man="1"/>
    <brk id="149" max="28" man="1"/>
    <brk id="167" max="28" man="1"/>
  </rowBreaks>
  <colBreaks count="1" manualBreakCount="1">
    <brk id="29" max="1048575" man="1"/>
  </col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4"/>
  <cols>
    <col min="5" max="5" width="18" customWidth="1"/>
    <col min="6" max="6" width="4.5546875" customWidth="1"/>
    <col min="9" max="9" width="28.44140625" customWidth="1"/>
  </cols>
  <sheetData>
    <row r="4" spans="3:13" ht="14.4" customHeight="1">
      <c r="C4" s="1520" t="s">
        <v>1839</v>
      </c>
      <c r="D4" s="1520"/>
      <c r="E4" s="1520"/>
      <c r="F4" s="1520"/>
      <c r="G4" s="1520"/>
      <c r="H4" s="1520"/>
      <c r="I4" s="1520"/>
    </row>
    <row r="5" spans="3:13">
      <c r="C5" s="154" t="s">
        <v>1840</v>
      </c>
      <c r="D5" s="154" t="s">
        <v>1841</v>
      </c>
      <c r="E5" s="154" t="s">
        <v>1842</v>
      </c>
      <c r="F5" s="1521"/>
      <c r="G5" s="154" t="s">
        <v>1840</v>
      </c>
      <c r="H5" s="154" t="s">
        <v>1843</v>
      </c>
      <c r="I5" s="154" t="s">
        <v>1842</v>
      </c>
    </row>
    <row r="6" spans="3:13">
      <c r="C6" s="155">
        <v>1</v>
      </c>
      <c r="D6" s="156" t="s">
        <v>1844</v>
      </c>
      <c r="E6" s="156" t="s">
        <v>1845</v>
      </c>
      <c r="F6" s="1521"/>
      <c r="G6" s="155">
        <v>1</v>
      </c>
      <c r="H6" s="156" t="s">
        <v>1846</v>
      </c>
      <c r="I6" s="70" t="s">
        <v>1845</v>
      </c>
      <c r="K6" t="s">
        <v>1099</v>
      </c>
    </row>
    <row r="7" spans="3:13">
      <c r="C7" s="155">
        <v>2</v>
      </c>
      <c r="D7" s="156" t="s">
        <v>1847</v>
      </c>
      <c r="E7" s="156" t="s">
        <v>1845</v>
      </c>
      <c r="F7" s="1521"/>
      <c r="G7" s="155">
        <v>2</v>
      </c>
      <c r="H7" s="156" t="s">
        <v>1848</v>
      </c>
      <c r="I7" s="70" t="s">
        <v>1845</v>
      </c>
    </row>
    <row r="8" spans="3:13">
      <c r="C8" s="155">
        <v>3</v>
      </c>
      <c r="D8" s="156" t="s">
        <v>1849</v>
      </c>
      <c r="E8" s="156" t="s">
        <v>1845</v>
      </c>
      <c r="F8" s="1521"/>
      <c r="G8" s="155">
        <v>3</v>
      </c>
      <c r="H8" s="156" t="s">
        <v>1850</v>
      </c>
      <c r="I8" s="70" t="s">
        <v>1845</v>
      </c>
    </row>
    <row r="9" spans="3:13">
      <c r="C9" s="155">
        <v>4</v>
      </c>
      <c r="D9" s="156" t="s">
        <v>1851</v>
      </c>
      <c r="E9" s="156" t="s">
        <v>1845</v>
      </c>
      <c r="F9" s="1521"/>
      <c r="G9" s="155">
        <v>4</v>
      </c>
      <c r="H9" s="156" t="s">
        <v>1852</v>
      </c>
      <c r="I9" s="70" t="s">
        <v>1845</v>
      </c>
    </row>
    <row r="10" spans="3:13">
      <c r="C10" s="155">
        <v>5</v>
      </c>
      <c r="D10" s="156" t="s">
        <v>1853</v>
      </c>
      <c r="E10" s="156" t="s">
        <v>1845</v>
      </c>
      <c r="F10" s="1521"/>
      <c r="G10" s="155">
        <v>5</v>
      </c>
      <c r="H10" s="156" t="s">
        <v>1854</v>
      </c>
      <c r="I10" s="70" t="s">
        <v>1845</v>
      </c>
    </row>
    <row r="11" spans="3:13">
      <c r="C11" s="155">
        <v>6</v>
      </c>
      <c r="D11" s="156" t="s">
        <v>1855</v>
      </c>
      <c r="E11" s="156" t="s">
        <v>1845</v>
      </c>
      <c r="F11" s="1521"/>
      <c r="G11" s="155">
        <v>6</v>
      </c>
      <c r="H11" s="156" t="s">
        <v>1856</v>
      </c>
      <c r="I11" s="70" t="s">
        <v>1845</v>
      </c>
    </row>
    <row r="12" spans="3:13">
      <c r="C12" s="155">
        <v>7</v>
      </c>
      <c r="D12" s="156" t="s">
        <v>1857</v>
      </c>
      <c r="E12" s="156" t="s">
        <v>1845</v>
      </c>
      <c r="F12" s="1521"/>
      <c r="G12" s="155">
        <v>7</v>
      </c>
      <c r="H12" s="156" t="s">
        <v>1858</v>
      </c>
      <c r="I12" s="70" t="s">
        <v>1845</v>
      </c>
      <c r="M12">
        <f>624-487</f>
        <v>137</v>
      </c>
    </row>
    <row r="13" spans="3:13">
      <c r="C13" s="155">
        <v>8</v>
      </c>
      <c r="D13" s="156" t="s">
        <v>1859</v>
      </c>
      <c r="E13" s="156" t="s">
        <v>1845</v>
      </c>
      <c r="F13" s="1521"/>
      <c r="G13" s="155">
        <v>8</v>
      </c>
      <c r="H13" s="156" t="s">
        <v>1860</v>
      </c>
      <c r="I13" s="70" t="s">
        <v>1845</v>
      </c>
    </row>
    <row r="14" spans="3:13">
      <c r="C14" s="155">
        <v>9</v>
      </c>
      <c r="D14" s="156" t="s">
        <v>1861</v>
      </c>
      <c r="E14" s="156" t="s">
        <v>1845</v>
      </c>
      <c r="F14" s="1521"/>
      <c r="G14" s="155">
        <v>9</v>
      </c>
      <c r="H14" s="156" t="s">
        <v>1862</v>
      </c>
      <c r="I14" s="70" t="s">
        <v>1845</v>
      </c>
    </row>
    <row r="15" spans="3:13">
      <c r="C15" s="155">
        <v>10</v>
      </c>
      <c r="D15" s="156" t="s">
        <v>1863</v>
      </c>
      <c r="E15" s="156" t="s">
        <v>1845</v>
      </c>
      <c r="F15" s="1521"/>
      <c r="G15" s="155">
        <v>10</v>
      </c>
      <c r="H15" s="157" t="s">
        <v>1864</v>
      </c>
      <c r="I15" s="159" t="s">
        <v>1865</v>
      </c>
    </row>
    <row r="16" spans="3:13">
      <c r="C16" s="155">
        <v>11</v>
      </c>
      <c r="D16" s="156" t="s">
        <v>1866</v>
      </c>
      <c r="E16" s="156" t="s">
        <v>1845</v>
      </c>
      <c r="F16" s="1521"/>
      <c r="G16" s="155">
        <v>11</v>
      </c>
      <c r="H16" s="156" t="s">
        <v>1867</v>
      </c>
      <c r="I16" s="70" t="s">
        <v>1845</v>
      </c>
    </row>
    <row r="17" spans="3:9">
      <c r="C17" s="155">
        <v>12</v>
      </c>
      <c r="D17" s="156" t="s">
        <v>1868</v>
      </c>
      <c r="E17" s="156" t="s">
        <v>1845</v>
      </c>
      <c r="F17" s="1521"/>
      <c r="G17" s="155">
        <v>12</v>
      </c>
      <c r="H17" s="156" t="s">
        <v>1869</v>
      </c>
      <c r="I17" s="70" t="s">
        <v>1845</v>
      </c>
    </row>
    <row r="18" spans="3:9">
      <c r="C18" s="155">
        <v>13</v>
      </c>
      <c r="D18" s="156" t="s">
        <v>1870</v>
      </c>
      <c r="E18" s="156" t="s">
        <v>1845</v>
      </c>
      <c r="F18" s="1521"/>
      <c r="G18" s="155">
        <v>13</v>
      </c>
      <c r="H18" s="156" t="s">
        <v>1871</v>
      </c>
      <c r="I18" s="70" t="s">
        <v>1845</v>
      </c>
    </row>
    <row r="19" spans="3:9">
      <c r="C19" s="155">
        <v>14</v>
      </c>
      <c r="D19" s="156" t="s">
        <v>1872</v>
      </c>
      <c r="E19" s="156" t="s">
        <v>1845</v>
      </c>
      <c r="F19" s="1521"/>
      <c r="G19" s="155">
        <v>14</v>
      </c>
      <c r="H19" s="156" t="s">
        <v>1873</v>
      </c>
      <c r="I19" s="70" t="s">
        <v>1845</v>
      </c>
    </row>
    <row r="20" spans="3:9">
      <c r="C20" s="155">
        <v>15</v>
      </c>
      <c r="D20" s="156" t="s">
        <v>1874</v>
      </c>
      <c r="E20" s="156" t="s">
        <v>1845</v>
      </c>
      <c r="F20" s="1521"/>
      <c r="G20" s="155">
        <v>15</v>
      </c>
      <c r="H20" s="156" t="s">
        <v>1875</v>
      </c>
      <c r="I20" s="70" t="s">
        <v>1845</v>
      </c>
    </row>
    <row r="21" spans="3:9">
      <c r="C21" s="155">
        <v>16</v>
      </c>
      <c r="D21" s="156" t="s">
        <v>1876</v>
      </c>
      <c r="E21" s="156" t="s">
        <v>1845</v>
      </c>
      <c r="F21" s="1521"/>
      <c r="G21" s="155">
        <v>16</v>
      </c>
      <c r="H21" s="156" t="s">
        <v>1877</v>
      </c>
      <c r="I21" s="70" t="s">
        <v>1845</v>
      </c>
    </row>
    <row r="22" spans="3:9">
      <c r="C22" s="155">
        <v>17</v>
      </c>
      <c r="D22" s="156" t="s">
        <v>1878</v>
      </c>
      <c r="E22" s="156" t="s">
        <v>1845</v>
      </c>
      <c r="F22" s="1521"/>
      <c r="G22" s="155">
        <v>17</v>
      </c>
      <c r="H22" s="156" t="s">
        <v>1879</v>
      </c>
      <c r="I22" s="70" t="s">
        <v>1845</v>
      </c>
    </row>
    <row r="23" spans="3:9">
      <c r="C23" s="155">
        <v>18</v>
      </c>
      <c r="D23" s="156" t="s">
        <v>1880</v>
      </c>
      <c r="E23" s="156" t="s">
        <v>1845</v>
      </c>
      <c r="F23" s="1521"/>
      <c r="G23" s="155">
        <v>18</v>
      </c>
      <c r="H23" s="156" t="s">
        <v>1881</v>
      </c>
      <c r="I23" s="70" t="s">
        <v>1845</v>
      </c>
    </row>
    <row r="24" spans="3:9">
      <c r="C24" s="155">
        <v>19</v>
      </c>
      <c r="D24" s="156" t="s">
        <v>1882</v>
      </c>
      <c r="E24" s="156" t="s">
        <v>1845</v>
      </c>
      <c r="F24" s="1521"/>
      <c r="G24" s="155">
        <v>19</v>
      </c>
      <c r="H24" s="156" t="s">
        <v>1883</v>
      </c>
      <c r="I24" s="70" t="s">
        <v>1845</v>
      </c>
    </row>
    <row r="25" spans="3:9">
      <c r="C25" s="155">
        <v>20</v>
      </c>
      <c r="D25" s="156" t="s">
        <v>1884</v>
      </c>
      <c r="E25" s="156" t="s">
        <v>1845</v>
      </c>
      <c r="F25" s="1521"/>
      <c r="G25" s="155">
        <v>20</v>
      </c>
      <c r="H25" s="156" t="s">
        <v>1885</v>
      </c>
      <c r="I25" s="70" t="s">
        <v>1845</v>
      </c>
    </row>
    <row r="26" spans="3:9">
      <c r="C26" s="155">
        <v>21</v>
      </c>
      <c r="D26" s="156" t="s">
        <v>1886</v>
      </c>
      <c r="E26" s="156" t="s">
        <v>1845</v>
      </c>
      <c r="F26" s="1521"/>
      <c r="G26" s="155">
        <v>21</v>
      </c>
      <c r="H26" s="156" t="s">
        <v>1887</v>
      </c>
      <c r="I26" s="70" t="s">
        <v>1845</v>
      </c>
    </row>
    <row r="27" spans="3:9">
      <c r="C27" s="155">
        <v>22</v>
      </c>
      <c r="D27" s="156" t="s">
        <v>1888</v>
      </c>
      <c r="E27" s="156" t="s">
        <v>1845</v>
      </c>
      <c r="F27" s="1521"/>
      <c r="G27" s="155">
        <v>22</v>
      </c>
      <c r="H27" s="157" t="s">
        <v>1889</v>
      </c>
      <c r="I27" s="159" t="s">
        <v>1890</v>
      </c>
    </row>
    <row r="28" spans="3:9">
      <c r="C28" s="155">
        <v>23</v>
      </c>
      <c r="D28" s="156" t="s">
        <v>1891</v>
      </c>
      <c r="E28" s="156" t="s">
        <v>1845</v>
      </c>
      <c r="F28" s="1521"/>
      <c r="G28" s="155">
        <v>23</v>
      </c>
      <c r="H28" s="156" t="s">
        <v>1892</v>
      </c>
      <c r="I28" s="70" t="s">
        <v>1845</v>
      </c>
    </row>
    <row r="29" spans="3:9">
      <c r="C29" s="155">
        <v>24</v>
      </c>
      <c r="D29" s="156" t="s">
        <v>1893</v>
      </c>
      <c r="E29" s="156" t="s">
        <v>1845</v>
      </c>
      <c r="F29" s="1521"/>
      <c r="G29" s="155">
        <v>24</v>
      </c>
      <c r="H29" s="156" t="s">
        <v>1894</v>
      </c>
      <c r="I29" s="70" t="s">
        <v>1845</v>
      </c>
    </row>
    <row r="30" spans="3:9">
      <c r="C30" s="155">
        <v>25</v>
      </c>
      <c r="D30" s="156" t="s">
        <v>1895</v>
      </c>
      <c r="E30" s="156" t="s">
        <v>1845</v>
      </c>
      <c r="F30" s="1521"/>
      <c r="G30" s="155">
        <v>25</v>
      </c>
      <c r="H30" s="156" t="s">
        <v>1896</v>
      </c>
      <c r="I30" s="70" t="s">
        <v>1845</v>
      </c>
    </row>
    <row r="31" spans="3:9">
      <c r="C31" s="155">
        <v>26</v>
      </c>
      <c r="D31" s="156" t="s">
        <v>1897</v>
      </c>
      <c r="E31" s="156" t="s">
        <v>1845</v>
      </c>
      <c r="F31" s="1521"/>
      <c r="G31" s="155">
        <v>26</v>
      </c>
      <c r="H31" s="156" t="s">
        <v>1898</v>
      </c>
      <c r="I31" s="70" t="s">
        <v>1845</v>
      </c>
    </row>
    <row r="32" spans="3:9">
      <c r="C32" s="155">
        <v>27</v>
      </c>
      <c r="D32" s="156" t="s">
        <v>1899</v>
      </c>
      <c r="E32" s="156" t="s">
        <v>1845</v>
      </c>
      <c r="F32" s="1521"/>
      <c r="G32" s="155">
        <v>27</v>
      </c>
      <c r="H32" s="156" t="s">
        <v>1900</v>
      </c>
      <c r="I32" s="70" t="s">
        <v>1845</v>
      </c>
    </row>
    <row r="33" spans="3:9">
      <c r="C33" s="155">
        <v>28</v>
      </c>
      <c r="D33" s="156" t="s">
        <v>1901</v>
      </c>
      <c r="E33" s="156" t="s">
        <v>1845</v>
      </c>
      <c r="F33" s="1521"/>
      <c r="G33" s="155">
        <v>28</v>
      </c>
      <c r="H33" s="156" t="s">
        <v>1902</v>
      </c>
      <c r="I33" s="70" t="s">
        <v>1845</v>
      </c>
    </row>
    <row r="34" spans="3:9">
      <c r="C34" s="155">
        <v>29</v>
      </c>
      <c r="D34" s="156" t="s">
        <v>1903</v>
      </c>
      <c r="E34" s="156" t="s">
        <v>1845</v>
      </c>
      <c r="F34" s="1521"/>
      <c r="G34" s="155">
        <v>29</v>
      </c>
      <c r="H34" s="156" t="s">
        <v>1904</v>
      </c>
      <c r="I34" s="70" t="s">
        <v>1845</v>
      </c>
    </row>
    <row r="35" spans="3:9">
      <c r="C35" s="155">
        <v>30</v>
      </c>
      <c r="D35" s="156" t="s">
        <v>1905</v>
      </c>
      <c r="E35" s="156" t="s">
        <v>1845</v>
      </c>
      <c r="F35" s="1521"/>
      <c r="G35" s="155">
        <v>30</v>
      </c>
      <c r="H35" s="156" t="s">
        <v>1906</v>
      </c>
      <c r="I35" s="70" t="s">
        <v>1845</v>
      </c>
    </row>
    <row r="36" spans="3:9">
      <c r="C36" s="155">
        <v>31</v>
      </c>
      <c r="D36" s="156" t="s">
        <v>1860</v>
      </c>
      <c r="E36" s="156" t="s">
        <v>1845</v>
      </c>
      <c r="F36" s="1521"/>
      <c r="G36" s="155">
        <v>31</v>
      </c>
      <c r="H36" s="156" t="s">
        <v>1907</v>
      </c>
      <c r="I36" s="70" t="s">
        <v>1845</v>
      </c>
    </row>
    <row r="37" spans="3:9">
      <c r="C37" s="155">
        <v>32</v>
      </c>
      <c r="D37" s="156" t="s">
        <v>1908</v>
      </c>
      <c r="E37" s="156" t="s">
        <v>1845</v>
      </c>
      <c r="F37" s="1521"/>
      <c r="G37" s="155">
        <v>32</v>
      </c>
      <c r="H37" s="156" t="s">
        <v>1909</v>
      </c>
      <c r="I37" s="70" t="s">
        <v>1845</v>
      </c>
    </row>
    <row r="38" spans="3:9">
      <c r="C38" s="155">
        <v>33</v>
      </c>
      <c r="D38" s="156" t="s">
        <v>1910</v>
      </c>
      <c r="E38" s="156" t="s">
        <v>1845</v>
      </c>
      <c r="F38" s="1521"/>
      <c r="G38" s="158"/>
      <c r="H38" s="158"/>
      <c r="I38" s="70"/>
    </row>
    <row r="39" spans="3:9">
      <c r="C39" s="155">
        <v>34</v>
      </c>
      <c r="D39" s="156" t="s">
        <v>1911</v>
      </c>
      <c r="E39" s="156" t="s">
        <v>1845</v>
      </c>
      <c r="F39" s="1521"/>
      <c r="G39" s="158"/>
      <c r="H39" s="158"/>
      <c r="I39" s="70"/>
    </row>
    <row r="40" spans="3:9">
      <c r="C40" s="155">
        <v>35</v>
      </c>
      <c r="D40" s="156" t="s">
        <v>1912</v>
      </c>
      <c r="E40" s="156" t="s">
        <v>1845</v>
      </c>
      <c r="F40" s="1521"/>
      <c r="G40" s="158"/>
      <c r="H40" s="158"/>
      <c r="I40" s="70"/>
    </row>
    <row r="41" spans="3:9">
      <c r="C41" s="155">
        <v>36</v>
      </c>
      <c r="D41" s="156" t="s">
        <v>1913</v>
      </c>
      <c r="E41" s="156" t="s">
        <v>1845</v>
      </c>
      <c r="F41" s="1521"/>
      <c r="G41" s="158"/>
      <c r="H41" s="158"/>
      <c r="I41" s="70"/>
    </row>
    <row r="42" spans="3:9">
      <c r="C42" s="155">
        <v>37</v>
      </c>
      <c r="D42" s="156" t="s">
        <v>1914</v>
      </c>
      <c r="E42" s="156" t="s">
        <v>1845</v>
      </c>
      <c r="F42" s="1521"/>
      <c r="G42" s="158"/>
      <c r="H42" s="158"/>
      <c r="I42" s="70"/>
    </row>
    <row r="43" spans="3:9">
      <c r="C43" s="155">
        <v>38</v>
      </c>
      <c r="D43" s="156" t="s">
        <v>1915</v>
      </c>
      <c r="E43" s="156" t="s">
        <v>1845</v>
      </c>
      <c r="F43" s="1521"/>
      <c r="G43" s="158"/>
      <c r="H43" s="158"/>
      <c r="I43" s="70"/>
    </row>
    <row r="44" spans="3:9">
      <c r="C44" s="155">
        <v>39</v>
      </c>
      <c r="D44" s="156" t="s">
        <v>1916</v>
      </c>
      <c r="E44" s="156" t="s">
        <v>1845</v>
      </c>
      <c r="F44" s="1521"/>
      <c r="G44" s="158"/>
      <c r="H44" s="158"/>
      <c r="I44" s="70"/>
    </row>
    <row r="45" spans="3:9">
      <c r="C45" s="155">
        <v>40</v>
      </c>
      <c r="D45" s="156" t="s">
        <v>1917</v>
      </c>
      <c r="E45" s="156" t="s">
        <v>1845</v>
      </c>
      <c r="F45" s="1521"/>
      <c r="G45" s="158"/>
      <c r="H45" s="158"/>
      <c r="I45" s="70"/>
    </row>
    <row r="46" spans="3:9">
      <c r="C46" s="155">
        <v>41</v>
      </c>
      <c r="D46" s="156" t="s">
        <v>1892</v>
      </c>
      <c r="E46" s="156" t="s">
        <v>1845</v>
      </c>
      <c r="F46" s="1521"/>
      <c r="G46" s="158"/>
      <c r="H46" s="158"/>
      <c r="I46" s="70"/>
    </row>
    <row r="47" spans="3:9">
      <c r="C47" s="155">
        <v>42</v>
      </c>
      <c r="D47" s="156" t="s">
        <v>1918</v>
      </c>
      <c r="E47" s="156" t="s">
        <v>1919</v>
      </c>
      <c r="F47" s="1521"/>
      <c r="G47" s="158"/>
      <c r="H47" s="158"/>
      <c r="I47" s="70"/>
    </row>
    <row r="48" spans="3:9">
      <c r="C48" s="155">
        <v>43</v>
      </c>
      <c r="D48" s="156" t="s">
        <v>1920</v>
      </c>
      <c r="E48" s="156"/>
      <c r="F48" s="1521"/>
      <c r="G48" s="158"/>
      <c r="H48" s="158"/>
      <c r="I48" s="70"/>
    </row>
    <row r="49" spans="3:9">
      <c r="C49" s="155">
        <v>44</v>
      </c>
      <c r="D49" s="157" t="s">
        <v>1894</v>
      </c>
      <c r="E49" s="157" t="s">
        <v>1921</v>
      </c>
      <c r="F49" s="1521"/>
      <c r="G49" s="158"/>
      <c r="H49" s="158"/>
      <c r="I49" s="70"/>
    </row>
    <row r="50" spans="3:9">
      <c r="C50" s="155">
        <v>45</v>
      </c>
      <c r="D50" s="157" t="s">
        <v>1922</v>
      </c>
      <c r="E50" s="157" t="s">
        <v>1923</v>
      </c>
      <c r="F50" s="1521"/>
      <c r="G50" s="158"/>
      <c r="H50" s="158"/>
      <c r="I50" s="70"/>
    </row>
    <row r="51" spans="3:9">
      <c r="C51" s="155">
        <v>46</v>
      </c>
      <c r="D51" s="156" t="s">
        <v>1924</v>
      </c>
      <c r="E51" s="156"/>
      <c r="F51" s="1521"/>
      <c r="G51" s="158"/>
      <c r="H51" s="158"/>
      <c r="I51" s="70"/>
    </row>
  </sheetData>
  <mergeCells count="2">
    <mergeCell ref="C4:I4"/>
    <mergeCell ref="F5:F5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9F4D6-052F-4511-835A-FB86B2AC3A89}">
  <dimension ref="A1:AK367"/>
  <sheetViews>
    <sheetView topLeftCell="A245" zoomScaleNormal="100" zoomScaleSheetLayoutView="98" workbookViewId="0">
      <selection activeCell="B259" sqref="B259"/>
    </sheetView>
  </sheetViews>
  <sheetFormatPr defaultColWidth="9.109375" defaultRowHeight="14.4"/>
  <cols>
    <col min="1" max="1" width="7.88671875" customWidth="1"/>
    <col min="2" max="2" width="5.6640625" style="5" customWidth="1"/>
    <col min="3" max="3" width="7.44140625" style="5" customWidth="1"/>
    <col min="4" max="4" width="5.5546875" style="5" customWidth="1"/>
    <col min="5" max="5" width="6.33203125" style="5" customWidth="1"/>
    <col min="6" max="6" width="5.33203125" style="5" customWidth="1"/>
    <col min="7" max="7" width="6.33203125" style="5" customWidth="1"/>
    <col min="8" max="8" width="5.33203125" style="5" customWidth="1"/>
    <col min="9" max="9" width="6.33203125" style="5" customWidth="1"/>
    <col min="10" max="10" width="5.33203125" style="5" customWidth="1"/>
    <col min="11" max="11" width="6.109375" style="5" customWidth="1"/>
    <col min="12" max="12" width="5.33203125" style="5" customWidth="1"/>
    <col min="13" max="13" width="6.109375" style="5" customWidth="1"/>
    <col min="14" max="14" width="5.33203125" style="5" customWidth="1"/>
    <col min="15" max="15" width="6.109375" style="5" customWidth="1"/>
    <col min="16" max="16" width="5.33203125" style="5" customWidth="1"/>
    <col min="17" max="17" width="6.109375" style="5" customWidth="1"/>
    <col min="18" max="18" width="5.33203125" style="5" customWidth="1"/>
    <col min="19" max="19" width="6" style="5" customWidth="1"/>
    <col min="20" max="20" width="5.33203125" style="5" customWidth="1"/>
    <col min="21" max="21" width="6.33203125" style="5" customWidth="1"/>
    <col min="22" max="22" width="5.33203125" style="5" customWidth="1"/>
    <col min="23" max="23" width="6" style="5" customWidth="1"/>
    <col min="24" max="24" width="5.33203125" style="5" customWidth="1"/>
    <col min="25" max="25" width="5.88671875" style="5" customWidth="1"/>
    <col min="26" max="26" width="5.33203125" style="5" customWidth="1"/>
    <col min="27" max="27" width="5.6640625" style="5" customWidth="1"/>
    <col min="28" max="28" width="5.44140625" style="5" customWidth="1"/>
    <col min="29" max="29" width="5.33203125" style="5" customWidth="1"/>
    <col min="30" max="30" width="6.88671875" style="5" customWidth="1"/>
    <col min="32" max="32" width="7.44140625" customWidth="1"/>
    <col min="33" max="33" width="14" customWidth="1"/>
    <col min="34" max="34" width="10.5546875" customWidth="1"/>
  </cols>
  <sheetData>
    <row r="1" spans="1:37" ht="18.600000000000001" thickBot="1">
      <c r="A1" s="1507" t="s">
        <v>1925</v>
      </c>
      <c r="B1" s="1508"/>
      <c r="C1" s="1508"/>
      <c r="D1" s="1508"/>
      <c r="E1" s="1508"/>
      <c r="F1" s="1508"/>
      <c r="G1" s="1508"/>
      <c r="H1" s="1508"/>
      <c r="I1" s="1508"/>
      <c r="J1" s="1508"/>
      <c r="K1" s="1508"/>
      <c r="L1" s="1508"/>
      <c r="M1" s="1508"/>
      <c r="N1" s="1508"/>
      <c r="O1" s="1508"/>
      <c r="P1" s="1508"/>
      <c r="Q1" s="1508"/>
      <c r="R1" s="1508"/>
      <c r="S1" s="1508"/>
      <c r="T1" s="1508"/>
      <c r="U1" s="1508"/>
      <c r="V1" s="1508"/>
      <c r="W1" s="1508"/>
      <c r="X1" s="1508"/>
      <c r="Y1" s="1508"/>
      <c r="Z1" s="1508"/>
      <c r="AA1" s="1508"/>
      <c r="AB1" s="1508"/>
      <c r="AC1" s="1509"/>
    </row>
    <row r="2" spans="1:37" ht="21">
      <c r="A2" s="1510" t="s">
        <v>1645</v>
      </c>
      <c r="B2" s="1511"/>
      <c r="C2" s="1512" t="s">
        <v>1926</v>
      </c>
      <c r="D2" s="1513"/>
      <c r="E2" s="1513"/>
      <c r="F2" s="1513"/>
      <c r="G2" s="1513"/>
      <c r="H2" s="1513"/>
      <c r="I2" s="1513"/>
      <c r="J2" s="1513"/>
      <c r="K2" s="1513"/>
      <c r="L2" s="1513"/>
      <c r="M2" s="1513"/>
      <c r="N2" s="1513"/>
      <c r="O2" s="1513"/>
      <c r="P2" s="1513"/>
      <c r="Q2" s="1513"/>
      <c r="R2" s="1513"/>
      <c r="S2" s="1513"/>
      <c r="T2" s="1513"/>
      <c r="U2" s="1513"/>
      <c r="V2" s="1513"/>
      <c r="W2" s="1513"/>
      <c r="X2" s="1513"/>
      <c r="Y2" s="1513"/>
      <c r="Z2" s="1513"/>
      <c r="AA2" s="1513"/>
      <c r="AB2" s="1513"/>
      <c r="AC2" s="1514"/>
      <c r="AD2" s="65"/>
    </row>
    <row r="3" spans="1:37" ht="18">
      <c r="A3" s="1515" t="s">
        <v>1647</v>
      </c>
      <c r="B3" s="1516"/>
      <c r="C3" s="1524" t="s">
        <v>1927</v>
      </c>
      <c r="D3" s="1525"/>
      <c r="E3" s="1525"/>
      <c r="F3" s="1525"/>
      <c r="G3" s="1525"/>
      <c r="H3" s="1525"/>
      <c r="I3" s="1525"/>
      <c r="J3" s="1525"/>
      <c r="K3" s="1525"/>
      <c r="L3" s="1525"/>
      <c r="M3" s="1525"/>
      <c r="N3" s="1525"/>
      <c r="O3" s="1525"/>
      <c r="P3" s="1525"/>
      <c r="Q3" s="1525"/>
      <c r="R3" s="1526"/>
      <c r="S3" s="1526"/>
      <c r="T3" s="1526"/>
      <c r="U3" s="1526"/>
      <c r="V3" s="1526"/>
      <c r="W3" s="1526"/>
      <c r="X3" s="1526"/>
      <c r="Y3" s="1526"/>
      <c r="Z3" s="1526"/>
      <c r="AA3" s="1526"/>
      <c r="AB3" s="1526"/>
      <c r="AC3" s="1527"/>
      <c r="AD3" s="66"/>
    </row>
    <row r="4" spans="1:37" ht="18.600000000000001" thickBot="1">
      <c r="A4" s="1494" t="s">
        <v>1649</v>
      </c>
      <c r="B4" s="1495"/>
      <c r="C4" s="1495"/>
      <c r="D4" s="1495"/>
      <c r="E4" s="1495"/>
      <c r="F4" s="1495"/>
      <c r="G4" s="1495"/>
      <c r="H4" s="1495"/>
      <c r="I4" s="1495"/>
      <c r="J4" s="1495"/>
      <c r="K4" s="1495"/>
      <c r="L4" s="1495"/>
      <c r="M4" s="1495"/>
      <c r="N4" s="1495"/>
      <c r="O4" s="1495"/>
      <c r="P4" s="1495"/>
      <c r="Q4" s="1496"/>
      <c r="R4" s="1497" t="s">
        <v>1650</v>
      </c>
      <c r="S4" s="1498"/>
      <c r="T4" s="1498"/>
      <c r="U4" s="1498"/>
      <c r="V4" s="1498"/>
      <c r="W4" s="1498"/>
      <c r="X4" s="1498"/>
      <c r="Y4" s="1499"/>
      <c r="Z4" s="1522">
        <f ca="1">TODAY()</f>
        <v>46017</v>
      </c>
      <c r="AA4" s="1522"/>
      <c r="AB4" s="1522"/>
      <c r="AC4" s="1523"/>
      <c r="AD4" s="67"/>
    </row>
    <row r="5" spans="1:37" ht="15" thickTop="1">
      <c r="A5" s="6"/>
      <c r="B5" s="7"/>
      <c r="C5" s="7"/>
      <c r="D5" s="8"/>
      <c r="E5" s="7"/>
      <c r="F5" s="7"/>
      <c r="G5" s="7"/>
      <c r="H5" s="7"/>
      <c r="I5" s="7"/>
      <c r="J5" s="7"/>
      <c r="K5" s="7"/>
      <c r="L5" s="7"/>
      <c r="M5" s="7"/>
      <c r="N5" s="1506" t="s">
        <v>1651</v>
      </c>
      <c r="O5" s="1506"/>
      <c r="P5" s="1506"/>
      <c r="Q5" s="1506"/>
      <c r="R5" s="1461" t="s">
        <v>1652</v>
      </c>
      <c r="S5" s="1461"/>
      <c r="T5" s="1461" t="s">
        <v>1653</v>
      </c>
      <c r="U5" s="1461"/>
      <c r="V5" s="1461"/>
      <c r="W5" s="1461" t="s">
        <v>1654</v>
      </c>
      <c r="X5" s="1472" t="s">
        <v>1655</v>
      </c>
      <c r="Y5" s="1472"/>
      <c r="Z5" s="1472" t="s">
        <v>1656</v>
      </c>
      <c r="AA5" s="1472"/>
      <c r="AB5" s="1473" t="s">
        <v>1657</v>
      </c>
      <c r="AC5" s="1474"/>
      <c r="AD5" s="68"/>
      <c r="AE5" s="1471" t="s">
        <v>1658</v>
      </c>
      <c r="AF5" s="1461" t="s">
        <v>28</v>
      </c>
      <c r="AG5" s="1461"/>
      <c r="AH5" s="1461"/>
      <c r="AI5" s="1461" t="s">
        <v>33</v>
      </c>
      <c r="AJ5" s="1461"/>
      <c r="AK5" s="1461"/>
    </row>
    <row r="6" spans="1:37">
      <c r="A6" s="6"/>
      <c r="B6" s="7"/>
      <c r="C6" s="7"/>
      <c r="D6" s="7"/>
      <c r="E6" s="7" t="s">
        <v>1659</v>
      </c>
      <c r="F6" s="8"/>
      <c r="G6" s="7"/>
      <c r="H6" s="9" t="s">
        <v>1660</v>
      </c>
      <c r="I6" s="7"/>
      <c r="J6" s="7"/>
      <c r="K6" s="7"/>
      <c r="L6" s="49"/>
      <c r="M6" s="7"/>
      <c r="N6" s="1506"/>
      <c r="O6" s="1506"/>
      <c r="P6" s="1506"/>
      <c r="Q6" s="1506"/>
      <c r="R6" s="1461"/>
      <c r="S6" s="1461"/>
      <c r="T6" s="1461"/>
      <c r="U6" s="1461"/>
      <c r="V6" s="1461"/>
      <c r="W6" s="1461"/>
      <c r="X6" s="1472"/>
      <c r="Y6" s="1472"/>
      <c r="Z6" s="1472"/>
      <c r="AA6" s="1472"/>
      <c r="AB6" s="1475"/>
      <c r="AC6" s="1476"/>
      <c r="AD6" s="68"/>
      <c r="AE6" s="1471"/>
      <c r="AF6" s="1461"/>
      <c r="AG6" s="1461"/>
      <c r="AH6" s="1461"/>
      <c r="AI6" s="1461"/>
      <c r="AJ6" s="1461"/>
      <c r="AK6" s="1461"/>
    </row>
    <row r="7" spans="1:37">
      <c r="A7" s="6"/>
      <c r="B7" s="7"/>
      <c r="C7" s="7"/>
      <c r="D7" s="7"/>
      <c r="E7" s="7"/>
      <c r="F7" s="7"/>
      <c r="G7" s="7" t="s">
        <v>1116</v>
      </c>
      <c r="H7" s="7" t="s">
        <v>1661</v>
      </c>
      <c r="I7" s="7"/>
      <c r="J7" s="7"/>
      <c r="K7" s="7"/>
      <c r="L7" s="7"/>
      <c r="M7" s="7"/>
      <c r="N7" s="1506"/>
      <c r="O7" s="1506"/>
      <c r="P7" s="1506"/>
      <c r="Q7" s="1506"/>
      <c r="R7" s="1461"/>
      <c r="S7" s="1461"/>
      <c r="T7" s="1461"/>
      <c r="U7" s="1461"/>
      <c r="V7" s="1461"/>
      <c r="W7" s="1461"/>
      <c r="X7" s="1472"/>
      <c r="Y7" s="1472"/>
      <c r="Z7" s="1472"/>
      <c r="AA7" s="1472"/>
      <c r="AB7" s="1475"/>
      <c r="AC7" s="1476"/>
      <c r="AD7" s="68"/>
      <c r="AE7" s="1471"/>
      <c r="AF7" s="1461"/>
      <c r="AG7" s="1461"/>
      <c r="AH7" s="1461"/>
      <c r="AI7" s="1461"/>
      <c r="AJ7" s="1461"/>
      <c r="AK7" s="1461"/>
    </row>
    <row r="8" spans="1:37">
      <c r="A8" s="10"/>
      <c r="B8" s="11"/>
      <c r="C8" s="11"/>
      <c r="D8" s="7"/>
      <c r="E8" s="7"/>
      <c r="F8" s="7"/>
      <c r="G8" s="7"/>
      <c r="H8" s="7"/>
      <c r="I8" s="7"/>
      <c r="J8" s="7"/>
      <c r="K8" s="7"/>
      <c r="L8" s="7"/>
      <c r="M8" s="7"/>
      <c r="N8" s="7"/>
      <c r="O8" s="7"/>
      <c r="P8" s="7"/>
      <c r="Q8" s="7"/>
      <c r="R8" s="1461"/>
      <c r="S8" s="1461"/>
      <c r="T8" s="1461"/>
      <c r="U8" s="1461"/>
      <c r="V8" s="1461"/>
      <c r="W8" s="1461"/>
      <c r="X8" s="1472"/>
      <c r="Y8" s="1472"/>
      <c r="Z8" s="1472"/>
      <c r="AA8" s="1472"/>
      <c r="AB8" s="1475"/>
      <c r="AC8" s="1476"/>
      <c r="AD8" s="68"/>
      <c r="AE8" s="1471"/>
      <c r="AF8" s="1461"/>
      <c r="AG8" s="1461"/>
      <c r="AH8" s="1461"/>
      <c r="AI8" s="1461"/>
      <c r="AJ8" s="1461"/>
      <c r="AK8" s="1461"/>
    </row>
    <row r="9" spans="1:37">
      <c r="A9" s="6"/>
      <c r="B9" s="7"/>
      <c r="C9" s="7"/>
      <c r="D9" s="12"/>
      <c r="E9" s="11"/>
      <c r="F9" s="7"/>
      <c r="G9" s="7"/>
      <c r="H9" s="7"/>
      <c r="I9" s="7"/>
      <c r="J9" s="7"/>
      <c r="K9" s="7"/>
      <c r="L9" s="7"/>
      <c r="M9" s="9" t="s">
        <v>1662</v>
      </c>
      <c r="N9" s="7"/>
      <c r="O9" s="7"/>
      <c r="P9" s="7"/>
      <c r="Q9" s="7"/>
      <c r="R9" s="1461"/>
      <c r="S9" s="1461"/>
      <c r="T9" s="1461"/>
      <c r="U9" s="1461"/>
      <c r="V9" s="1461"/>
      <c r="W9" s="1461"/>
      <c r="X9" s="1472"/>
      <c r="Y9" s="1472"/>
      <c r="Z9" s="1472"/>
      <c r="AA9" s="1472"/>
      <c r="AB9" s="1477"/>
      <c r="AC9" s="1478"/>
      <c r="AD9" s="68"/>
      <c r="AE9" s="1471"/>
      <c r="AF9" s="57" t="s">
        <v>1122</v>
      </c>
      <c r="AG9" s="57" t="s">
        <v>1663</v>
      </c>
      <c r="AH9" s="57" t="s">
        <v>639</v>
      </c>
      <c r="AI9" s="57" t="s">
        <v>1122</v>
      </c>
      <c r="AJ9" s="57" t="s">
        <v>62</v>
      </c>
      <c r="AK9" s="57" t="s">
        <v>639</v>
      </c>
    </row>
    <row r="10" spans="1:37">
      <c r="A10" s="6"/>
      <c r="B10" s="7"/>
      <c r="C10" s="7"/>
      <c r="D10" s="9" t="s">
        <v>1664</v>
      </c>
      <c r="E10" s="7"/>
      <c r="F10" s="13"/>
      <c r="G10" s="13"/>
      <c r="H10" s="8" t="s">
        <v>1665</v>
      </c>
      <c r="I10" s="13"/>
      <c r="J10" s="8" t="s">
        <v>1665</v>
      </c>
      <c r="K10" s="13"/>
      <c r="L10" s="13"/>
      <c r="M10" s="9"/>
      <c r="N10" s="7"/>
      <c r="O10" s="7"/>
      <c r="P10" s="7"/>
      <c r="Q10" s="7"/>
      <c r="R10" s="1461">
        <v>1</v>
      </c>
      <c r="S10" s="1461"/>
      <c r="T10" s="1461" t="s">
        <v>28</v>
      </c>
      <c r="U10" s="1461"/>
      <c r="V10" s="1461"/>
      <c r="W10" s="1461" t="s">
        <v>1667</v>
      </c>
      <c r="X10" s="1461">
        <f>AF367</f>
        <v>521</v>
      </c>
      <c r="Y10" s="1461"/>
      <c r="Z10" s="1462">
        <f>AG367</f>
        <v>520</v>
      </c>
      <c r="AA10" s="1461"/>
      <c r="AB10" s="1467">
        <f>X10-Z10</f>
        <v>1</v>
      </c>
      <c r="AC10" s="1468"/>
      <c r="AD10" s="69"/>
      <c r="AE10" s="70"/>
      <c r="AF10" s="71"/>
      <c r="AG10" s="71"/>
      <c r="AH10" s="71"/>
      <c r="AI10" s="71"/>
      <c r="AJ10" s="71"/>
      <c r="AK10" s="71"/>
    </row>
    <row r="11" spans="1:37">
      <c r="A11" s="6"/>
      <c r="B11" s="7"/>
      <c r="C11" s="7"/>
      <c r="D11" s="9" t="s">
        <v>1668</v>
      </c>
      <c r="E11" s="7"/>
      <c r="F11" s="7"/>
      <c r="G11" s="7"/>
      <c r="H11" s="7"/>
      <c r="I11" s="7"/>
      <c r="J11" s="7"/>
      <c r="K11" s="7"/>
      <c r="L11" s="7"/>
      <c r="M11" s="7"/>
      <c r="N11" s="7"/>
      <c r="O11" s="7"/>
      <c r="P11" s="7"/>
      <c r="Q11" s="7"/>
      <c r="R11" s="1461"/>
      <c r="S11" s="1461"/>
      <c r="T11" s="1461"/>
      <c r="U11" s="1461"/>
      <c r="V11" s="1461"/>
      <c r="W11" s="1461"/>
      <c r="X11" s="1461"/>
      <c r="Y11" s="1461"/>
      <c r="Z11" s="1461"/>
      <c r="AA11" s="1461"/>
      <c r="AB11" s="1469"/>
      <c r="AC11" s="1470"/>
      <c r="AD11" s="69"/>
      <c r="AE11" s="70"/>
      <c r="AF11" s="71"/>
      <c r="AG11" s="71"/>
      <c r="AH11" s="71"/>
      <c r="AI11" s="71"/>
      <c r="AJ11" s="71"/>
      <c r="AK11" s="71"/>
    </row>
    <row r="12" spans="1:37">
      <c r="A12" s="6"/>
      <c r="B12" s="7"/>
      <c r="C12" s="1503" t="s">
        <v>1356</v>
      </c>
      <c r="D12" s="1503"/>
      <c r="E12" s="1503"/>
      <c r="F12" s="14"/>
      <c r="G12" s="14"/>
      <c r="H12" s="14"/>
      <c r="I12" s="14"/>
      <c r="J12" s="14"/>
      <c r="K12" s="14"/>
      <c r="L12" s="14"/>
      <c r="M12" s="9"/>
      <c r="N12" s="7"/>
      <c r="O12" s="7"/>
      <c r="P12" s="7"/>
      <c r="Q12" s="7"/>
      <c r="R12" s="1461">
        <v>2</v>
      </c>
      <c r="S12" s="1461"/>
      <c r="T12" s="1362" t="s">
        <v>655</v>
      </c>
      <c r="U12" s="1362"/>
      <c r="V12" s="1362"/>
      <c r="W12" s="57" t="s">
        <v>1667</v>
      </c>
      <c r="X12" s="1484">
        <v>521</v>
      </c>
      <c r="Y12" s="1485"/>
      <c r="Z12" s="1462">
        <f>AE367</f>
        <v>501</v>
      </c>
      <c r="AA12" s="1462"/>
      <c r="AB12" s="1479">
        <f>X12-Z12</f>
        <v>20</v>
      </c>
      <c r="AC12" s="1480"/>
      <c r="AD12" s="69"/>
      <c r="AE12" s="70"/>
      <c r="AF12" s="71"/>
      <c r="AG12" s="71"/>
      <c r="AH12" s="71"/>
      <c r="AI12" s="71"/>
      <c r="AJ12" s="71"/>
      <c r="AK12" s="71"/>
    </row>
    <row r="13" spans="1:37">
      <c r="A13" s="10"/>
      <c r="B13" s="7"/>
      <c r="C13" s="7"/>
      <c r="D13" s="7" t="s">
        <v>1670</v>
      </c>
      <c r="E13" s="7" t="s">
        <v>1671</v>
      </c>
      <c r="F13" s="11"/>
      <c r="G13" s="7"/>
      <c r="H13" s="7" t="s">
        <v>1672</v>
      </c>
      <c r="I13" s="7"/>
      <c r="J13" s="9" t="s">
        <v>1673</v>
      </c>
      <c r="K13" s="7"/>
      <c r="L13" s="7"/>
      <c r="M13" s="7" t="s">
        <v>3127</v>
      </c>
      <c r="N13" s="7"/>
      <c r="O13" s="7"/>
      <c r="P13" s="7"/>
      <c r="Q13" s="7"/>
      <c r="R13" s="1461">
        <v>3</v>
      </c>
      <c r="S13" s="1461"/>
      <c r="T13" s="1461" t="s">
        <v>33</v>
      </c>
      <c r="U13" s="1461"/>
      <c r="V13" s="1461"/>
      <c r="W13" s="1461" t="s">
        <v>1667</v>
      </c>
      <c r="X13" s="1467">
        <v>521</v>
      </c>
      <c r="Y13" s="1528"/>
      <c r="Z13" s="1461">
        <f>AJ367</f>
        <v>514</v>
      </c>
      <c r="AA13" s="1461"/>
      <c r="AB13" s="1467">
        <f>X13-Z13</f>
        <v>7</v>
      </c>
      <c r="AC13" s="1468"/>
      <c r="AD13" s="69"/>
      <c r="AE13" s="70"/>
      <c r="AF13" s="71"/>
      <c r="AG13" s="71"/>
      <c r="AH13" s="71"/>
      <c r="AI13" s="71"/>
      <c r="AJ13" s="71"/>
      <c r="AK13" s="71"/>
    </row>
    <row r="14" spans="1:37">
      <c r="A14" s="6"/>
      <c r="B14" s="7"/>
      <c r="C14" s="7"/>
      <c r="D14" s="7" t="s">
        <v>1125</v>
      </c>
      <c r="E14" s="7" t="s">
        <v>1674</v>
      </c>
      <c r="F14" s="11"/>
      <c r="G14" s="11"/>
      <c r="H14" s="15"/>
      <c r="I14" s="15"/>
      <c r="J14" s="7"/>
      <c r="K14" s="7"/>
      <c r="L14" s="7"/>
      <c r="M14" s="7"/>
      <c r="N14" s="7"/>
      <c r="O14" s="7"/>
      <c r="P14" s="7" t="s">
        <v>1675</v>
      </c>
      <c r="Q14" s="7"/>
      <c r="R14" s="1461"/>
      <c r="S14" s="1461"/>
      <c r="T14" s="1461"/>
      <c r="U14" s="1461"/>
      <c r="V14" s="1461"/>
      <c r="W14" s="1461"/>
      <c r="X14" s="1469"/>
      <c r="Y14" s="1529"/>
      <c r="Z14" s="1461"/>
      <c r="AA14" s="1461"/>
      <c r="AB14" s="1469"/>
      <c r="AC14" s="1470"/>
      <c r="AD14" s="69"/>
      <c r="AE14" s="70"/>
      <c r="AF14" s="71"/>
      <c r="AG14" s="71"/>
      <c r="AH14" s="71"/>
      <c r="AI14" s="71"/>
      <c r="AJ14" s="71"/>
      <c r="AK14" s="71"/>
    </row>
    <row r="15" spans="1:37">
      <c r="A15" s="6"/>
      <c r="B15" s="7"/>
      <c r="C15" s="7"/>
      <c r="D15" s="7"/>
      <c r="E15" s="15"/>
      <c r="F15" s="15"/>
      <c r="G15" s="7"/>
      <c r="H15" s="7" t="s">
        <v>3126</v>
      </c>
      <c r="I15" s="15"/>
      <c r="J15" s="7"/>
      <c r="K15" s="7"/>
      <c r="L15" s="7"/>
      <c r="M15" s="7"/>
      <c r="N15" s="7"/>
      <c r="O15" s="7"/>
      <c r="P15" s="7"/>
      <c r="Q15" s="7"/>
      <c r="R15" s="1490">
        <v>4</v>
      </c>
      <c r="S15" s="1491"/>
      <c r="T15" s="1492" t="s">
        <v>1676</v>
      </c>
      <c r="U15" s="1492"/>
      <c r="V15" s="1492"/>
      <c r="W15" s="58" t="s">
        <v>1667</v>
      </c>
      <c r="X15" s="1484">
        <v>521</v>
      </c>
      <c r="Y15" s="1485"/>
      <c r="Z15" s="1492">
        <f>COUNTA('Tack Welding - PKG-G'!H7:H599)</f>
        <v>387</v>
      </c>
      <c r="AA15" s="1492"/>
      <c r="AB15" s="1490">
        <f>X15-Z15</f>
        <v>134</v>
      </c>
      <c r="AC15" s="1493"/>
      <c r="AD15" s="72"/>
      <c r="AE15" s="70"/>
      <c r="AF15" s="71"/>
      <c r="AG15" s="71"/>
      <c r="AH15" s="71"/>
      <c r="AI15" s="71"/>
      <c r="AJ15" s="71"/>
      <c r="AK15" s="71"/>
    </row>
    <row r="16" spans="1:37" ht="25.2" customHeight="1">
      <c r="A16" s="6"/>
      <c r="B16" s="7"/>
      <c r="C16" s="7"/>
      <c r="D16" s="7"/>
      <c r="E16" s="15"/>
      <c r="F16" s="15"/>
      <c r="G16" s="7"/>
      <c r="H16" s="7"/>
      <c r="I16" s="7"/>
      <c r="J16" s="7"/>
      <c r="K16" s="7"/>
      <c r="L16" s="7"/>
      <c r="M16" s="7"/>
      <c r="N16" s="7"/>
      <c r="O16" s="7"/>
      <c r="P16" s="7"/>
      <c r="Q16" s="7"/>
      <c r="R16" s="1484">
        <v>5</v>
      </c>
      <c r="S16" s="1485"/>
      <c r="T16" s="1461" t="s">
        <v>1677</v>
      </c>
      <c r="U16" s="1461"/>
      <c r="V16" s="1461"/>
      <c r="W16" s="59" t="s">
        <v>1678</v>
      </c>
      <c r="X16" s="1479">
        <v>202</v>
      </c>
      <c r="Y16" s="1487"/>
      <c r="Z16" s="1488">
        <f>SUM('Stringing - PKG-G'!D6:D71)</f>
        <v>145.98718299999999</v>
      </c>
      <c r="AA16" s="1489"/>
      <c r="AB16" s="1479">
        <f>X16-Z16</f>
        <v>56.012817000000013</v>
      </c>
      <c r="AC16" s="1480"/>
      <c r="AD16" s="72"/>
      <c r="AE16" s="70"/>
      <c r="AF16" s="71"/>
      <c r="AG16" s="71"/>
      <c r="AH16" s="71"/>
      <c r="AI16" s="71"/>
      <c r="AJ16" s="71"/>
      <c r="AK16" s="71"/>
    </row>
    <row r="17" spans="1:37">
      <c r="A17" s="16"/>
      <c r="B17" s="11"/>
      <c r="C17" s="11"/>
      <c r="D17" s="7"/>
      <c r="E17" s="17"/>
      <c r="F17" s="11"/>
      <c r="G17" s="17"/>
      <c r="H17" s="11"/>
      <c r="I17" s="11"/>
      <c r="J17" s="11"/>
      <c r="K17" s="11"/>
      <c r="L17" s="11"/>
      <c r="M17" s="17"/>
      <c r="N17" s="17"/>
      <c r="O17" s="11"/>
      <c r="P17" s="17"/>
      <c r="Q17" s="17"/>
      <c r="R17" s="1461">
        <v>6</v>
      </c>
      <c r="S17" s="1461"/>
      <c r="T17" s="1461" t="s">
        <v>1679</v>
      </c>
      <c r="U17" s="1461"/>
      <c r="V17" s="1461"/>
      <c r="W17" s="1461" t="s">
        <v>1678</v>
      </c>
      <c r="X17" s="1530">
        <f>X16</f>
        <v>202</v>
      </c>
      <c r="Y17" s="1530"/>
      <c r="Z17" s="1530">
        <f>SUM('Stringing - PKG-G'!D6:D67)</f>
        <v>133.39918299999999</v>
      </c>
      <c r="AA17" s="1530"/>
      <c r="AB17" s="1463">
        <f t="shared" ref="AB17:AB19" si="0">X17-Z17</f>
        <v>68.600817000000006</v>
      </c>
      <c r="AC17" s="1464"/>
      <c r="AD17" s="72"/>
      <c r="AE17" s="70"/>
      <c r="AF17" s="71"/>
      <c r="AG17" s="71"/>
      <c r="AH17" s="71"/>
      <c r="AI17" s="71"/>
      <c r="AJ17" s="71"/>
      <c r="AK17" s="71"/>
    </row>
    <row r="18" spans="1:37">
      <c r="A18" s="18"/>
      <c r="B18" s="19"/>
      <c r="C18" s="17"/>
      <c r="D18" s="17"/>
      <c r="E18" s="17"/>
      <c r="F18" s="17"/>
      <c r="G18" s="17"/>
      <c r="H18" s="20"/>
      <c r="I18" s="20"/>
      <c r="J18" s="20"/>
      <c r="K18" s="20"/>
      <c r="L18" s="17"/>
      <c r="M18" s="17"/>
      <c r="N18" s="17"/>
      <c r="O18" s="17"/>
      <c r="P18" s="17"/>
      <c r="Q18" s="17"/>
      <c r="R18" s="1461"/>
      <c r="S18" s="1461"/>
      <c r="T18" s="1461"/>
      <c r="U18" s="1461"/>
      <c r="V18" s="1461"/>
      <c r="W18" s="1461"/>
      <c r="X18" s="1530"/>
      <c r="Y18" s="1530"/>
      <c r="Z18" s="1530"/>
      <c r="AA18" s="1530"/>
      <c r="AB18" s="1465"/>
      <c r="AC18" s="1466"/>
      <c r="AD18" s="72"/>
      <c r="AE18" s="70"/>
      <c r="AF18" s="71"/>
      <c r="AG18" s="71"/>
      <c r="AH18" s="71"/>
      <c r="AI18" s="71"/>
      <c r="AJ18" s="71"/>
      <c r="AK18" s="71"/>
    </row>
    <row r="19" spans="1:37" ht="18.600000000000001" thickBot="1">
      <c r="A19" s="21"/>
      <c r="B19" s="22"/>
      <c r="C19" s="1481" t="s">
        <v>1680</v>
      </c>
      <c r="D19" s="1481"/>
      <c r="E19" s="1481" t="s">
        <v>1681</v>
      </c>
      <c r="F19" s="1481"/>
      <c r="G19" s="1482" t="s">
        <v>1682</v>
      </c>
      <c r="H19" s="1482"/>
      <c r="I19" s="1483" t="s">
        <v>1683</v>
      </c>
      <c r="J19" s="1483"/>
      <c r="K19" s="1483"/>
      <c r="L19" s="50" t="s">
        <v>1684</v>
      </c>
      <c r="M19" s="51"/>
      <c r="N19" s="51"/>
      <c r="O19" s="50" t="s">
        <v>1685</v>
      </c>
      <c r="P19" s="51"/>
      <c r="Q19" s="51"/>
      <c r="R19" s="1532">
        <v>7</v>
      </c>
      <c r="S19" s="1532"/>
      <c r="T19" s="1532" t="s">
        <v>1686</v>
      </c>
      <c r="U19" s="1532"/>
      <c r="V19" s="1532"/>
      <c r="W19" s="60" t="s">
        <v>1678</v>
      </c>
      <c r="X19" s="1531">
        <f>X17</f>
        <v>202</v>
      </c>
      <c r="Y19" s="1531"/>
      <c r="Z19" s="1531">
        <f>'OPGW PKG-G'!D32</f>
        <v>71.272000000000006</v>
      </c>
      <c r="AA19" s="1532"/>
      <c r="AB19" s="1533">
        <f t="shared" si="0"/>
        <v>130.72800000000001</v>
      </c>
      <c r="AC19" s="1534"/>
      <c r="AD19" s="69"/>
      <c r="AE19" s="70"/>
      <c r="AF19" s="71"/>
      <c r="AG19" s="71"/>
      <c r="AH19" s="71"/>
      <c r="AI19" s="71"/>
      <c r="AJ19" s="71"/>
      <c r="AK19" s="71"/>
    </row>
    <row r="20" spans="1:37" ht="18">
      <c r="A20" s="83"/>
      <c r="B20" s="84"/>
      <c r="C20" s="85"/>
      <c r="D20" s="85"/>
      <c r="E20" s="85"/>
      <c r="F20" s="85"/>
      <c r="G20" s="86"/>
      <c r="H20" s="86"/>
      <c r="I20" s="89"/>
      <c r="J20" s="89"/>
      <c r="K20" s="89"/>
      <c r="L20" s="90"/>
      <c r="M20" s="91"/>
      <c r="N20" s="91"/>
      <c r="O20" s="91"/>
      <c r="P20" s="91"/>
      <c r="Q20" s="91"/>
      <c r="R20" s="91"/>
      <c r="S20" s="91"/>
      <c r="T20" s="91"/>
      <c r="U20" s="91"/>
      <c r="V20" s="91"/>
      <c r="W20" s="91"/>
      <c r="X20" s="91"/>
      <c r="Y20" s="91"/>
      <c r="Z20" s="91"/>
      <c r="AA20" s="91"/>
      <c r="AB20" s="91"/>
      <c r="AC20" s="773"/>
      <c r="AD20" s="69"/>
      <c r="AE20" s="70"/>
      <c r="AF20" s="71"/>
      <c r="AG20" s="71"/>
      <c r="AH20" s="71"/>
      <c r="AI20" s="71"/>
      <c r="AJ20" s="71"/>
      <c r="AK20" s="71"/>
    </row>
    <row r="21" spans="1:37" ht="11.4" customHeight="1">
      <c r="A21" s="25"/>
      <c r="B21" s="24"/>
      <c r="C21" s="19"/>
      <c r="D21" s="19"/>
      <c r="E21" s="19"/>
      <c r="F21" s="19"/>
      <c r="G21" s="13"/>
      <c r="H21" s="13"/>
      <c r="I21" s="52"/>
      <c r="J21" s="52"/>
      <c r="K21" s="52"/>
      <c r="L21" s="17"/>
      <c r="M21" s="53"/>
      <c r="N21" s="53"/>
      <c r="O21" s="53"/>
      <c r="P21" s="53"/>
      <c r="Q21" s="53"/>
      <c r="R21" s="53"/>
      <c r="S21" s="53"/>
      <c r="T21" s="53"/>
      <c r="U21" s="53"/>
      <c r="V21" s="53" t="s">
        <v>3221</v>
      </c>
      <c r="W21" s="53"/>
      <c r="X21" s="53" t="s">
        <v>3165</v>
      </c>
      <c r="Y21" s="53"/>
      <c r="Z21" s="985">
        <v>45725</v>
      </c>
      <c r="AA21" s="985"/>
      <c r="AB21" s="985">
        <v>0</v>
      </c>
      <c r="AC21" s="774"/>
      <c r="AD21" s="69"/>
      <c r="AE21" s="70"/>
      <c r="AF21" s="71"/>
      <c r="AG21" s="71"/>
      <c r="AH21" s="71"/>
      <c r="AI21" s="71"/>
      <c r="AJ21" s="78">
        <f>COUNTA(A21:AC21)</f>
        <v>4</v>
      </c>
      <c r="AK21" s="71"/>
    </row>
    <row r="22" spans="1:37" ht="14.1" customHeight="1">
      <c r="A22" s="26"/>
      <c r="B22" s="24"/>
      <c r="C22" s="24"/>
      <c r="D22" s="24"/>
      <c r="E22" s="29"/>
      <c r="F22" s="29"/>
      <c r="G22" s="29"/>
      <c r="H22" s="29"/>
      <c r="I22" s="29"/>
      <c r="J22" s="29"/>
      <c r="K22" s="29"/>
      <c r="L22" s="29"/>
      <c r="M22" s="54"/>
      <c r="N22" s="29"/>
      <c r="O22" s="29"/>
      <c r="P22" s="29"/>
      <c r="Q22" s="29"/>
      <c r="R22" s="29"/>
      <c r="S22" s="29"/>
      <c r="T22" s="986" t="s">
        <v>2418</v>
      </c>
      <c r="U22" s="29"/>
      <c r="V22" s="29" t="s">
        <v>1928</v>
      </c>
      <c r="W22" s="29"/>
      <c r="X22" s="29" t="s">
        <v>2363</v>
      </c>
      <c r="Y22" s="29"/>
      <c r="Z22" s="29" t="s">
        <v>2364</v>
      </c>
      <c r="AA22" s="29"/>
      <c r="AB22" s="29" t="s">
        <v>2365</v>
      </c>
      <c r="AC22" s="75"/>
      <c r="AD22" s="74"/>
      <c r="AE22" s="70"/>
      <c r="AF22" s="71"/>
      <c r="AG22" s="71"/>
      <c r="AH22" s="71"/>
      <c r="AI22" s="71"/>
      <c r="AJ22" s="71"/>
      <c r="AK22" s="71"/>
    </row>
    <row r="23" spans="1:37" ht="14.1" customHeight="1">
      <c r="A23" s="26"/>
      <c r="B23" s="24"/>
      <c r="C23" s="24"/>
      <c r="D23" s="24"/>
      <c r="E23" s="29"/>
      <c r="F23" s="29"/>
      <c r="G23" s="29"/>
      <c r="H23" s="29"/>
      <c r="I23" s="29"/>
      <c r="J23" s="29"/>
      <c r="K23" s="29"/>
      <c r="L23" s="29"/>
      <c r="M23" s="54"/>
      <c r="N23" s="29"/>
      <c r="O23" s="29"/>
      <c r="P23" s="29"/>
      <c r="Q23" s="29"/>
      <c r="R23" s="29"/>
      <c r="U23" s="29"/>
      <c r="V23" s="29"/>
      <c r="W23" s="29"/>
      <c r="X23" s="29"/>
      <c r="Y23" s="29"/>
      <c r="Z23" s="29"/>
      <c r="AA23" s="29"/>
      <c r="AB23" s="29"/>
      <c r="AC23" s="75"/>
      <c r="AD23" s="74"/>
      <c r="AE23" s="70"/>
      <c r="AF23" s="71"/>
      <c r="AG23" s="71"/>
      <c r="AH23" s="71"/>
      <c r="AI23" s="71"/>
      <c r="AJ23" s="71"/>
      <c r="AK23" s="71"/>
    </row>
    <row r="24" spans="1:37" ht="14.1" customHeight="1">
      <c r="A24" s="26"/>
      <c r="B24" s="24"/>
      <c r="C24" s="24"/>
      <c r="D24" s="24"/>
      <c r="E24" s="29"/>
      <c r="F24" s="29"/>
      <c r="G24" s="29"/>
      <c r="H24" s="29"/>
      <c r="I24" s="29"/>
      <c r="J24" s="29"/>
      <c r="K24" s="29"/>
      <c r="L24" s="29"/>
      <c r="M24" s="54"/>
      <c r="N24" s="29"/>
      <c r="O24" s="29"/>
      <c r="P24" s="29"/>
      <c r="R24" s="29"/>
      <c r="S24" s="61" t="s">
        <v>2366</v>
      </c>
      <c r="T24" s="987" t="s">
        <v>2367</v>
      </c>
      <c r="U24" s="29"/>
      <c r="V24" s="29"/>
      <c r="W24" s="29"/>
      <c r="X24" s="29"/>
      <c r="Y24" s="29"/>
      <c r="Z24" s="29"/>
      <c r="AA24" s="29"/>
      <c r="AB24" s="29"/>
      <c r="AC24" s="75"/>
      <c r="AD24" s="74"/>
      <c r="AE24" s="70"/>
      <c r="AF24" s="71"/>
      <c r="AG24" s="71"/>
      <c r="AH24" s="71"/>
      <c r="AI24" s="71"/>
      <c r="AJ24" s="71"/>
      <c r="AK24" s="71"/>
    </row>
    <row r="25" spans="1:37" ht="13.95" customHeight="1">
      <c r="A25" s="23"/>
      <c r="B25" s="24"/>
      <c r="C25" s="988"/>
      <c r="D25" s="19"/>
      <c r="E25" s="19"/>
      <c r="F25" s="19"/>
      <c r="G25" s="13"/>
      <c r="H25" s="13"/>
      <c r="I25" s="52"/>
      <c r="J25" s="52"/>
      <c r="K25" s="52"/>
      <c r="L25" s="17"/>
      <c r="M25" s="53"/>
      <c r="N25" s="53"/>
      <c r="O25" s="17"/>
      <c r="P25" s="53"/>
      <c r="Q25" s="53"/>
      <c r="R25" s="61"/>
      <c r="S25" s="61"/>
      <c r="T25" s="775" t="s">
        <v>2368</v>
      </c>
      <c r="U25" s="122">
        <v>122.93300000000001</v>
      </c>
      <c r="V25" s="776" t="s">
        <v>2526</v>
      </c>
      <c r="W25" s="31">
        <v>100.001</v>
      </c>
      <c r="X25" s="776" t="s">
        <v>2527</v>
      </c>
      <c r="Y25" s="31">
        <v>276.803</v>
      </c>
      <c r="Z25" s="776" t="s">
        <v>2251</v>
      </c>
      <c r="AA25" s="31">
        <v>424.392</v>
      </c>
      <c r="AB25" s="776" t="s">
        <v>2528</v>
      </c>
      <c r="AC25" s="73"/>
      <c r="AD25" s="77">
        <f>SUM(A25:AC25)/1000</f>
        <v>0.92412899999999998</v>
      </c>
      <c r="AE25" s="78">
        <f>COUNTA(A27:AB27)</f>
        <v>4</v>
      </c>
      <c r="AF25" s="78">
        <f>COUNTA(B28:AC28)</f>
        <v>4</v>
      </c>
      <c r="AG25" s="78">
        <f>COUNTA(C26:AD26)</f>
        <v>4</v>
      </c>
      <c r="AH25" s="71"/>
      <c r="AI25" s="71"/>
      <c r="AJ25" s="71"/>
      <c r="AK25" s="71"/>
    </row>
    <row r="26" spans="1:37" ht="13.95" customHeight="1">
      <c r="A26" s="23"/>
      <c r="B26" s="24"/>
      <c r="C26" s="988"/>
      <c r="D26" s="19"/>
      <c r="E26" s="19"/>
      <c r="F26" s="19"/>
      <c r="G26" s="13"/>
      <c r="H26" s="13"/>
      <c r="I26" s="52"/>
      <c r="J26" s="52"/>
      <c r="K26" s="52"/>
      <c r="L26" s="17"/>
      <c r="M26" s="53"/>
      <c r="N26" s="53"/>
      <c r="O26" s="17"/>
      <c r="P26" s="53"/>
      <c r="Q26" s="53"/>
      <c r="R26" s="61"/>
      <c r="S26" s="61"/>
      <c r="T26" s="775"/>
      <c r="U26" s="62"/>
      <c r="V26" s="107" t="s">
        <v>55</v>
      </c>
      <c r="W26" s="29"/>
      <c r="X26" s="107" t="s">
        <v>101</v>
      </c>
      <c r="Y26" s="29"/>
      <c r="Z26" s="776" t="s">
        <v>55</v>
      </c>
      <c r="AA26" s="29"/>
      <c r="AB26" s="776" t="s">
        <v>55</v>
      </c>
      <c r="AC26" s="73"/>
      <c r="AD26" s="74"/>
      <c r="AE26" s="70"/>
      <c r="AF26" s="71"/>
      <c r="AG26" s="71"/>
      <c r="AH26" s="71"/>
      <c r="AI26" s="71"/>
      <c r="AJ26" s="71"/>
      <c r="AK26" s="71"/>
    </row>
    <row r="27" spans="1:37" ht="13.95" customHeight="1">
      <c r="A27" s="23"/>
      <c r="B27" s="24"/>
      <c r="C27" s="988"/>
      <c r="D27" s="19"/>
      <c r="E27" s="19"/>
      <c r="F27" s="19"/>
      <c r="G27" s="13"/>
      <c r="H27" s="13"/>
      <c r="I27" s="52"/>
      <c r="J27" s="52"/>
      <c r="K27" s="52"/>
      <c r="L27" s="17"/>
      <c r="M27" s="53"/>
      <c r="N27" s="53"/>
      <c r="O27" s="17"/>
      <c r="P27" s="28"/>
      <c r="Q27" s="53"/>
      <c r="R27" s="61"/>
      <c r="S27" s="61"/>
      <c r="T27" s="775"/>
      <c r="U27" s="62"/>
      <c r="V27" s="103" t="s">
        <v>1362</v>
      </c>
      <c r="W27" s="29"/>
      <c r="X27" s="103" t="s">
        <v>1362</v>
      </c>
      <c r="Y27" s="29"/>
      <c r="Z27" s="103" t="s">
        <v>1362</v>
      </c>
      <c r="AA27" s="29"/>
      <c r="AB27" s="103" t="s">
        <v>1362</v>
      </c>
      <c r="AC27" s="73"/>
      <c r="AD27" s="74"/>
      <c r="AE27" s="70"/>
      <c r="AF27" s="71"/>
      <c r="AG27" s="71"/>
      <c r="AH27" s="71"/>
      <c r="AI27" s="71"/>
      <c r="AJ27" s="71"/>
      <c r="AK27" s="71"/>
    </row>
    <row r="28" spans="1:37" ht="18">
      <c r="A28" s="23"/>
      <c r="B28" s="24"/>
      <c r="C28" s="988"/>
      <c r="D28" s="19"/>
      <c r="E28" s="19"/>
      <c r="F28" s="19"/>
      <c r="G28" s="13"/>
      <c r="H28" s="13"/>
      <c r="I28" s="52"/>
      <c r="J28" s="52"/>
      <c r="K28" s="52"/>
      <c r="L28" s="28"/>
      <c r="M28" s="28"/>
      <c r="N28" s="28"/>
      <c r="O28" s="28"/>
      <c r="Q28" s="28"/>
      <c r="R28" s="28"/>
      <c r="S28" s="28"/>
      <c r="T28" s="28"/>
      <c r="U28" s="28"/>
      <c r="V28" s="28" t="s">
        <v>2369</v>
      </c>
      <c r="W28" s="28"/>
      <c r="X28" s="28" t="s">
        <v>1016</v>
      </c>
      <c r="Y28" s="28"/>
      <c r="Z28" s="28" t="s">
        <v>82</v>
      </c>
      <c r="AA28" s="28"/>
      <c r="AB28" s="28" t="s">
        <v>54</v>
      </c>
      <c r="AC28" s="73"/>
      <c r="AD28" s="74"/>
      <c r="AE28" s="70"/>
      <c r="AF28" s="71"/>
      <c r="AG28" s="71"/>
      <c r="AH28" s="71"/>
      <c r="AI28" s="71"/>
      <c r="AJ28" s="71"/>
      <c r="AK28" s="71"/>
    </row>
    <row r="29" spans="1:37">
      <c r="A29" s="25"/>
      <c r="B29" s="81"/>
      <c r="C29" s="81"/>
      <c r="D29" s="81"/>
      <c r="E29" s="81"/>
      <c r="F29" s="81"/>
      <c r="G29" s="81"/>
      <c r="H29" s="81"/>
      <c r="I29" s="81"/>
      <c r="J29" s="989"/>
      <c r="K29" s="81"/>
      <c r="L29" s="81"/>
      <c r="M29" s="81"/>
      <c r="N29" s="81"/>
      <c r="O29" s="81"/>
      <c r="P29" s="81"/>
      <c r="Q29" s="81"/>
      <c r="R29" s="989"/>
      <c r="S29" s="81"/>
      <c r="T29" s="989"/>
      <c r="U29" s="81"/>
      <c r="V29" s="989" t="s">
        <v>2969</v>
      </c>
      <c r="W29" s="81"/>
      <c r="X29" s="81"/>
      <c r="Y29" s="81"/>
      <c r="Z29" s="989" t="s">
        <v>2371</v>
      </c>
      <c r="AA29" s="81"/>
      <c r="AB29" s="989"/>
      <c r="AC29" s="73"/>
      <c r="AD29" s="74"/>
      <c r="AE29" s="70"/>
      <c r="AF29" s="71"/>
      <c r="AG29" s="71"/>
      <c r="AH29" s="71"/>
      <c r="AI29" s="71"/>
      <c r="AJ29" s="78"/>
      <c r="AK29" s="71"/>
    </row>
    <row r="30" spans="1:37">
      <c r="A30" s="25"/>
      <c r="B30" s="985" t="s">
        <v>3052</v>
      </c>
      <c r="C30" s="985"/>
      <c r="D30" s="985" t="s">
        <v>3024</v>
      </c>
      <c r="E30" s="985"/>
      <c r="F30" s="985" t="s">
        <v>3001</v>
      </c>
      <c r="G30" s="985"/>
      <c r="H30" s="985" t="s">
        <v>3074</v>
      </c>
      <c r="I30" s="985"/>
      <c r="J30" s="985" t="s">
        <v>3139</v>
      </c>
      <c r="K30" s="985"/>
      <c r="L30" s="985" t="s">
        <v>3223</v>
      </c>
      <c r="M30" s="985"/>
      <c r="N30" s="985" t="s">
        <v>3401</v>
      </c>
      <c r="O30" s="985"/>
      <c r="P30" s="985" t="s">
        <v>3430</v>
      </c>
      <c r="Q30" s="985"/>
      <c r="R30" s="985" t="s">
        <v>3390</v>
      </c>
      <c r="S30" s="985"/>
      <c r="T30" s="985" t="s">
        <v>2954</v>
      </c>
      <c r="U30" s="985"/>
      <c r="V30" s="985" t="s">
        <v>3240</v>
      </c>
      <c r="W30" s="985"/>
      <c r="X30" s="985" t="s">
        <v>3399</v>
      </c>
      <c r="Y30" s="985"/>
      <c r="Z30" s="985" t="s">
        <v>3387</v>
      </c>
      <c r="AA30" s="985"/>
      <c r="AB30" s="985" t="s">
        <v>3146</v>
      </c>
      <c r="AC30" s="73"/>
      <c r="AD30" s="74"/>
      <c r="AE30" s="70"/>
      <c r="AF30" s="71"/>
      <c r="AG30" s="71"/>
      <c r="AH30" s="71"/>
      <c r="AI30" s="71"/>
      <c r="AJ30" s="78">
        <f>COUNTA(A30:AC30)</f>
        <v>14</v>
      </c>
      <c r="AK30" s="71"/>
    </row>
    <row r="31" spans="1:37" ht="14.1" customHeight="1">
      <c r="A31" s="26"/>
      <c r="B31" s="35" t="s">
        <v>2372</v>
      </c>
      <c r="C31" s="35"/>
      <c r="D31" s="35" t="s">
        <v>2373</v>
      </c>
      <c r="E31" s="35"/>
      <c r="F31" s="35" t="s">
        <v>2374</v>
      </c>
      <c r="G31" s="35"/>
      <c r="H31" s="35" t="s">
        <v>2375</v>
      </c>
      <c r="I31" s="35"/>
      <c r="J31" s="35" t="s">
        <v>2376</v>
      </c>
      <c r="K31" s="35"/>
      <c r="L31" s="35" t="s">
        <v>1208</v>
      </c>
      <c r="M31" s="35"/>
      <c r="N31" s="35" t="s">
        <v>1929</v>
      </c>
      <c r="O31" s="35"/>
      <c r="P31" s="35" t="s">
        <v>1209</v>
      </c>
      <c r="Q31" s="35"/>
      <c r="R31" s="35" t="s">
        <v>1210</v>
      </c>
      <c r="S31" s="35"/>
      <c r="T31" s="35" t="s">
        <v>1211</v>
      </c>
      <c r="U31" s="35"/>
      <c r="V31" s="35" t="s">
        <v>1212</v>
      </c>
      <c r="W31" s="35"/>
      <c r="X31" s="35" t="s">
        <v>1213</v>
      </c>
      <c r="Y31" s="35"/>
      <c r="Z31" s="35" t="s">
        <v>1214</v>
      </c>
      <c r="AA31" s="35"/>
      <c r="AB31" s="35" t="s">
        <v>1931</v>
      </c>
      <c r="AC31" s="73"/>
      <c r="AD31" s="74"/>
      <c r="AE31" s="70"/>
      <c r="AF31" s="71"/>
      <c r="AG31" s="71"/>
      <c r="AH31" s="71"/>
      <c r="AI31" s="78"/>
      <c r="AJ31" s="78"/>
      <c r="AK31" s="71"/>
    </row>
    <row r="32" spans="1:37" ht="14.1" customHeight="1">
      <c r="A32" s="26"/>
      <c r="B32" s="24"/>
      <c r="C32" s="24"/>
      <c r="D32" s="24"/>
      <c r="E32" s="29"/>
      <c r="F32" s="29"/>
      <c r="G32" s="29"/>
      <c r="H32" s="29"/>
      <c r="I32" s="29"/>
      <c r="J32" s="29"/>
      <c r="K32" s="29"/>
      <c r="L32" s="29"/>
      <c r="M32" s="54"/>
      <c r="N32" s="29"/>
      <c r="O32" s="29"/>
      <c r="P32" s="29"/>
      <c r="Q32" s="29"/>
      <c r="R32" s="29"/>
      <c r="S32" s="29"/>
      <c r="T32" s="29"/>
      <c r="U32" s="29"/>
      <c r="V32" s="29"/>
      <c r="W32" s="29"/>
      <c r="X32" s="29"/>
      <c r="Y32" s="29"/>
      <c r="Z32" s="29"/>
      <c r="AA32" s="29"/>
      <c r="AB32" s="29"/>
      <c r="AC32" s="75"/>
      <c r="AD32" s="74"/>
      <c r="AE32" s="70"/>
      <c r="AF32" s="71"/>
      <c r="AG32" s="71"/>
      <c r="AH32" s="71"/>
      <c r="AI32" s="71"/>
      <c r="AJ32" s="71"/>
      <c r="AK32" s="71"/>
    </row>
    <row r="33" spans="1:37" ht="14.1" customHeight="1">
      <c r="A33" s="26"/>
      <c r="B33" s="24"/>
      <c r="C33" s="24"/>
      <c r="D33" s="24"/>
      <c r="E33" s="29"/>
      <c r="F33" s="29"/>
      <c r="G33" s="29"/>
      <c r="H33" s="29"/>
      <c r="I33" s="29"/>
      <c r="J33" s="29"/>
      <c r="K33" s="29"/>
      <c r="L33" s="29"/>
      <c r="M33" s="54"/>
      <c r="N33" s="29"/>
      <c r="O33" s="29"/>
      <c r="P33" s="29"/>
      <c r="Q33" s="29"/>
      <c r="R33" s="29"/>
      <c r="S33" s="29"/>
      <c r="T33" s="29"/>
      <c r="U33" s="29"/>
      <c r="V33" s="29"/>
      <c r="W33" s="29"/>
      <c r="X33" s="29"/>
      <c r="Y33" s="29"/>
      <c r="Z33" s="29"/>
      <c r="AA33" s="29"/>
      <c r="AB33" s="29"/>
      <c r="AC33" s="75"/>
      <c r="AD33" s="74"/>
      <c r="AE33" s="70"/>
      <c r="AF33" s="71"/>
      <c r="AG33" s="71"/>
      <c r="AH33" s="71"/>
      <c r="AI33" s="71"/>
      <c r="AJ33" s="71"/>
      <c r="AK33" s="71"/>
    </row>
    <row r="34" spans="1:37" ht="14.1" customHeight="1">
      <c r="A34" s="44">
        <v>413.01100000000002</v>
      </c>
      <c r="B34" s="776" t="s">
        <v>2529</v>
      </c>
      <c r="C34" s="124">
        <v>414.52699999999999</v>
      </c>
      <c r="D34" s="776" t="s">
        <v>2268</v>
      </c>
      <c r="E34" s="30">
        <v>421.19299999999998</v>
      </c>
      <c r="F34" s="776" t="s">
        <v>2530</v>
      </c>
      <c r="G34" s="31">
        <v>418.77</v>
      </c>
      <c r="H34" s="776" t="s">
        <v>2531</v>
      </c>
      <c r="I34" s="31">
        <v>418.233</v>
      </c>
      <c r="J34" s="776" t="s">
        <v>2953</v>
      </c>
      <c r="K34" s="31">
        <v>400.185</v>
      </c>
      <c r="L34" s="776" t="s">
        <v>2532</v>
      </c>
      <c r="M34" s="31">
        <v>385.55200000000002</v>
      </c>
      <c r="N34" s="776" t="s">
        <v>2533</v>
      </c>
      <c r="O34" s="31">
        <v>367.84100000000001</v>
      </c>
      <c r="P34" s="780" t="s">
        <v>506</v>
      </c>
      <c r="Q34" s="31">
        <v>369.63600000000002</v>
      </c>
      <c r="R34" s="780" t="s">
        <v>2534</v>
      </c>
      <c r="S34" s="31">
        <v>436.76</v>
      </c>
      <c r="T34" s="780" t="s">
        <v>1040</v>
      </c>
      <c r="U34" s="122">
        <v>378.49700000000001</v>
      </c>
      <c r="V34" s="776" t="s">
        <v>2223</v>
      </c>
      <c r="W34" s="31">
        <v>363.57900000000001</v>
      </c>
      <c r="X34" s="776" t="s">
        <v>2535</v>
      </c>
      <c r="Y34" s="31">
        <v>298.78800000000001</v>
      </c>
      <c r="Z34" s="776" t="s">
        <v>1701</v>
      </c>
      <c r="AA34" s="31">
        <v>436.30599999999998</v>
      </c>
      <c r="AB34" s="776" t="s">
        <v>3020</v>
      </c>
      <c r="AC34" s="76"/>
      <c r="AD34" s="77">
        <f>SUM(A34:AC34)/1000</f>
        <v>5.5228779999999995</v>
      </c>
      <c r="AE34" s="70"/>
      <c r="AF34" s="71"/>
      <c r="AG34" s="71"/>
      <c r="AH34" s="71"/>
      <c r="AI34" s="71"/>
      <c r="AJ34" s="71"/>
      <c r="AK34" s="71"/>
    </row>
    <row r="35" spans="1:37" ht="14.1" customHeight="1">
      <c r="A35" s="26"/>
      <c r="B35" s="776" t="s">
        <v>393</v>
      </c>
      <c r="C35" s="29"/>
      <c r="D35" s="101" t="s">
        <v>55</v>
      </c>
      <c r="E35" s="29"/>
      <c r="F35" s="101" t="s">
        <v>393</v>
      </c>
      <c r="G35" s="29"/>
      <c r="H35" s="101" t="s">
        <v>393</v>
      </c>
      <c r="I35" s="29"/>
      <c r="J35" s="101" t="s">
        <v>393</v>
      </c>
      <c r="K35" s="29"/>
      <c r="L35" s="101" t="s">
        <v>55</v>
      </c>
      <c r="M35" s="29"/>
      <c r="N35" s="101" t="s">
        <v>393</v>
      </c>
      <c r="O35" s="54"/>
      <c r="P35" s="107" t="s">
        <v>393</v>
      </c>
      <c r="Q35" s="46"/>
      <c r="R35" s="107" t="s">
        <v>393</v>
      </c>
      <c r="S35" s="43"/>
      <c r="T35" s="107" t="s">
        <v>393</v>
      </c>
      <c r="U35" s="29"/>
      <c r="V35" s="107" t="s">
        <v>393</v>
      </c>
      <c r="W35" s="29"/>
      <c r="X35" s="107" t="s">
        <v>393</v>
      </c>
      <c r="Y35" s="29"/>
      <c r="Z35" s="107" t="s">
        <v>393</v>
      </c>
      <c r="AA35" s="29"/>
      <c r="AB35" s="107" t="s">
        <v>393</v>
      </c>
      <c r="AC35" s="75"/>
      <c r="AD35" s="77"/>
      <c r="AE35" s="70"/>
      <c r="AF35" s="71"/>
      <c r="AG35" s="78">
        <f>COUNTA(A35:AC35)</f>
        <v>14</v>
      </c>
      <c r="AH35" s="71"/>
      <c r="AI35" s="71"/>
      <c r="AJ35" s="71"/>
      <c r="AK35" s="71"/>
    </row>
    <row r="36" spans="1:37" ht="14.1" customHeight="1">
      <c r="A36" s="26"/>
      <c r="B36" s="103" t="s">
        <v>1362</v>
      </c>
      <c r="C36" s="29"/>
      <c r="D36" s="103" t="s">
        <v>1362</v>
      </c>
      <c r="E36" s="29"/>
      <c r="F36" s="103" t="s">
        <v>1362</v>
      </c>
      <c r="G36" s="29"/>
      <c r="H36" s="103" t="s">
        <v>1362</v>
      </c>
      <c r="I36" s="29"/>
      <c r="J36" s="103" t="s">
        <v>1362</v>
      </c>
      <c r="K36" s="29"/>
      <c r="L36" s="103" t="s">
        <v>1362</v>
      </c>
      <c r="M36" s="29"/>
      <c r="N36" s="103" t="s">
        <v>1362</v>
      </c>
      <c r="O36" s="29"/>
      <c r="P36" s="103" t="s">
        <v>1362</v>
      </c>
      <c r="Q36" s="46"/>
      <c r="R36" s="103" t="s">
        <v>1362</v>
      </c>
      <c r="S36" s="43"/>
      <c r="T36" s="103" t="s">
        <v>1362</v>
      </c>
      <c r="U36" s="29"/>
      <c r="V36" s="103" t="s">
        <v>1362</v>
      </c>
      <c r="W36" s="29"/>
      <c r="X36" s="103" t="s">
        <v>1362</v>
      </c>
      <c r="Y36" s="29"/>
      <c r="Z36" s="103" t="s">
        <v>1362</v>
      </c>
      <c r="AA36" s="29"/>
      <c r="AB36" s="103" t="s">
        <v>1362</v>
      </c>
      <c r="AC36" s="75"/>
      <c r="AD36" s="77"/>
      <c r="AE36" s="78">
        <f>COUNTA(A36:AB36)</f>
        <v>14</v>
      </c>
      <c r="AF36" s="71"/>
      <c r="AG36" s="71"/>
      <c r="AH36" s="71"/>
      <c r="AI36" s="71"/>
      <c r="AJ36" s="71"/>
      <c r="AK36" s="71"/>
    </row>
    <row r="37" spans="1:37" ht="14.1" customHeight="1">
      <c r="A37" s="33" t="s">
        <v>1125</v>
      </c>
      <c r="B37" s="28" t="s">
        <v>82</v>
      </c>
      <c r="C37" s="28"/>
      <c r="D37" s="28" t="s">
        <v>64</v>
      </c>
      <c r="E37" s="28"/>
      <c r="F37" s="28" t="s">
        <v>54</v>
      </c>
      <c r="G37" s="28"/>
      <c r="H37" s="28" t="s">
        <v>82</v>
      </c>
      <c r="I37" s="28"/>
      <c r="J37" s="28" t="s">
        <v>64</v>
      </c>
      <c r="K37" s="28"/>
      <c r="L37" s="28" t="s">
        <v>231</v>
      </c>
      <c r="M37" s="28"/>
      <c r="N37" s="28" t="s">
        <v>82</v>
      </c>
      <c r="O37" s="28"/>
      <c r="P37" s="28" t="s">
        <v>82</v>
      </c>
      <c r="Q37" s="28"/>
      <c r="R37" s="28" t="s">
        <v>82</v>
      </c>
      <c r="S37" s="28"/>
      <c r="T37" s="28" t="s">
        <v>64</v>
      </c>
      <c r="U37" s="28"/>
      <c r="V37" s="28" t="s">
        <v>64</v>
      </c>
      <c r="W37" s="28"/>
      <c r="X37" s="28" t="s">
        <v>54</v>
      </c>
      <c r="Y37" s="28"/>
      <c r="Z37" s="28" t="s">
        <v>54</v>
      </c>
      <c r="AA37" s="28"/>
      <c r="AB37" s="28" t="s">
        <v>82</v>
      </c>
      <c r="AC37" s="75"/>
      <c r="AD37" s="77"/>
      <c r="AE37" s="70"/>
      <c r="AF37" s="78">
        <f>COUNTA(B37:AC37)</f>
        <v>14</v>
      </c>
      <c r="AG37" s="71"/>
      <c r="AH37" s="71"/>
      <c r="AI37" s="78"/>
      <c r="AJ37" s="71"/>
      <c r="AK37" s="71"/>
    </row>
    <row r="38" spans="1:37" ht="14.1" customHeight="1">
      <c r="A38" s="42"/>
      <c r="B38" s="35" t="s">
        <v>1688</v>
      </c>
      <c r="C38" s="35"/>
      <c r="D38" s="35" t="s">
        <v>2377</v>
      </c>
      <c r="E38" s="35"/>
      <c r="F38" s="35" t="s">
        <v>1695</v>
      </c>
      <c r="G38" s="35"/>
      <c r="H38" s="35"/>
      <c r="I38" s="35"/>
      <c r="J38" s="35"/>
      <c r="K38" s="35"/>
      <c r="L38" s="35" t="s">
        <v>2378</v>
      </c>
      <c r="M38" s="35"/>
      <c r="N38" s="35"/>
      <c r="O38" s="35"/>
      <c r="P38" s="35" t="s">
        <v>2379</v>
      </c>
      <c r="Q38" s="35"/>
      <c r="R38" s="35" t="s">
        <v>2380</v>
      </c>
      <c r="S38" s="35"/>
      <c r="T38" s="35"/>
      <c r="U38" s="35"/>
      <c r="V38" s="35" t="s">
        <v>1687</v>
      </c>
      <c r="W38" s="35"/>
      <c r="X38" s="35" t="s">
        <v>2158</v>
      </c>
      <c r="Y38" s="35"/>
      <c r="Z38" s="35" t="s">
        <v>1688</v>
      </c>
      <c r="AA38" s="35"/>
      <c r="AB38" s="35"/>
      <c r="AC38" s="73"/>
      <c r="AD38" s="77"/>
      <c r="AE38" s="70"/>
      <c r="AF38" s="71"/>
      <c r="AG38" s="71"/>
      <c r="AH38" s="71"/>
      <c r="AI38" s="71"/>
      <c r="AJ38" s="71"/>
      <c r="AK38" s="71"/>
    </row>
    <row r="39" spans="1:37" ht="14.1" customHeight="1">
      <c r="A39" s="42"/>
      <c r="B39" s="35" t="s">
        <v>3120</v>
      </c>
      <c r="C39" s="35"/>
      <c r="D39" s="35" t="s">
        <v>3586</v>
      </c>
      <c r="E39" s="35"/>
      <c r="F39" s="35" t="s">
        <v>3313</v>
      </c>
      <c r="G39" s="35"/>
      <c r="H39" s="35" t="s">
        <v>3371</v>
      </c>
      <c r="I39" s="35"/>
      <c r="J39" s="35" t="s">
        <v>3524</v>
      </c>
      <c r="K39" s="35"/>
      <c r="L39" s="35" t="s">
        <v>3398</v>
      </c>
      <c r="M39" s="35"/>
      <c r="N39" s="35" t="s">
        <v>3380</v>
      </c>
      <c r="O39" s="35"/>
      <c r="P39" s="35" t="s">
        <v>3537</v>
      </c>
      <c r="Q39" s="35"/>
      <c r="R39" s="35" t="s">
        <v>3448</v>
      </c>
      <c r="S39" s="35"/>
      <c r="T39" s="35" t="s">
        <v>3468</v>
      </c>
      <c r="U39" s="35"/>
      <c r="V39" s="35" t="s">
        <v>3425</v>
      </c>
      <c r="W39" s="35"/>
      <c r="X39" s="35" t="s">
        <v>3524</v>
      </c>
      <c r="Y39" s="35"/>
      <c r="Z39" s="35" t="s">
        <v>3510</v>
      </c>
      <c r="AA39" s="35"/>
      <c r="AB39" s="35" t="s">
        <v>3537</v>
      </c>
      <c r="AC39" s="73"/>
      <c r="AD39" s="77"/>
      <c r="AE39" s="70"/>
      <c r="AF39" s="71"/>
      <c r="AG39" s="71"/>
      <c r="AH39" s="71"/>
      <c r="AI39" s="78"/>
      <c r="AJ39" s="78">
        <f>COUNTA(A39:AC39)</f>
        <v>14</v>
      </c>
      <c r="AK39" s="71"/>
    </row>
    <row r="40" spans="1:37" ht="14.1" customHeight="1">
      <c r="A40" s="42"/>
      <c r="B40" s="35" t="s">
        <v>1932</v>
      </c>
      <c r="C40" s="35"/>
      <c r="D40" s="35" t="s">
        <v>1215</v>
      </c>
      <c r="E40" s="35"/>
      <c r="F40" s="35" t="s">
        <v>1933</v>
      </c>
      <c r="G40" s="35"/>
      <c r="H40" s="35" t="s">
        <v>1934</v>
      </c>
      <c r="I40" s="35"/>
      <c r="J40" s="35" t="s">
        <v>1935</v>
      </c>
      <c r="K40" s="35"/>
      <c r="L40" s="35" t="s">
        <v>1936</v>
      </c>
      <c r="M40" s="35"/>
      <c r="N40" s="35" t="s">
        <v>1937</v>
      </c>
      <c r="O40" s="35"/>
      <c r="P40" s="35" t="s">
        <v>1216</v>
      </c>
      <c r="Q40" s="35"/>
      <c r="R40" s="35" t="s">
        <v>1217</v>
      </c>
      <c r="S40" s="35"/>
      <c r="T40" s="35" t="s">
        <v>1218</v>
      </c>
      <c r="U40" s="35"/>
      <c r="V40" s="35" t="s">
        <v>1938</v>
      </c>
      <c r="W40" s="35"/>
      <c r="X40" s="35" t="s">
        <v>1219</v>
      </c>
      <c r="Y40" s="35"/>
      <c r="Z40" s="35" t="s">
        <v>1939</v>
      </c>
      <c r="AA40" s="35"/>
      <c r="AB40" s="35" t="s">
        <v>1940</v>
      </c>
      <c r="AC40" s="73"/>
      <c r="AD40" s="77"/>
      <c r="AE40" s="70"/>
      <c r="AF40" s="71"/>
      <c r="AG40" s="71"/>
      <c r="AH40" s="71"/>
      <c r="AI40" s="78"/>
      <c r="AJ40" s="71"/>
      <c r="AK40" s="71"/>
    </row>
    <row r="41" spans="1:37" ht="14.1" customHeight="1">
      <c r="A41" s="33"/>
      <c r="B41" s="29"/>
      <c r="C41" s="43"/>
      <c r="D41" s="29"/>
      <c r="E41" s="29"/>
      <c r="F41" s="29"/>
      <c r="G41" s="29"/>
      <c r="H41" s="29"/>
      <c r="I41" s="29"/>
      <c r="J41" s="29"/>
      <c r="K41" s="29"/>
      <c r="L41" s="29"/>
      <c r="M41" s="54"/>
      <c r="N41" s="29"/>
      <c r="O41" s="29"/>
      <c r="P41" s="29"/>
      <c r="Q41" s="29"/>
      <c r="R41" s="29"/>
      <c r="S41" s="29"/>
      <c r="T41" s="29"/>
      <c r="U41" s="29"/>
      <c r="V41" s="29"/>
      <c r="W41" s="29"/>
      <c r="X41" s="29"/>
      <c r="Y41" s="29"/>
      <c r="Z41" s="29"/>
      <c r="AA41" s="29"/>
      <c r="AB41" s="29"/>
      <c r="AC41" s="75"/>
      <c r="AD41" s="77"/>
      <c r="AE41" s="70"/>
      <c r="AF41" s="71"/>
      <c r="AG41" s="71"/>
      <c r="AH41" s="71"/>
      <c r="AI41" s="71"/>
      <c r="AJ41" s="71"/>
      <c r="AK41" s="71"/>
    </row>
    <row r="42" spans="1:37" ht="14.1" customHeight="1">
      <c r="A42" s="33"/>
      <c r="B42" s="29"/>
      <c r="C42" s="43"/>
      <c r="D42" s="29"/>
      <c r="E42" s="29"/>
      <c r="F42" s="29"/>
      <c r="G42" s="29"/>
      <c r="H42" s="29"/>
      <c r="I42" s="29"/>
      <c r="J42" s="29"/>
      <c r="K42" s="29"/>
      <c r="L42" s="29"/>
      <c r="M42" s="54"/>
      <c r="N42" s="29"/>
      <c r="O42" s="29"/>
      <c r="P42" s="29"/>
      <c r="Q42" s="29"/>
      <c r="R42" s="29"/>
      <c r="S42" s="29"/>
      <c r="T42" s="29"/>
      <c r="U42" s="29"/>
      <c r="V42" s="29"/>
      <c r="W42" s="29"/>
      <c r="X42" s="29"/>
      <c r="Y42" s="29"/>
      <c r="Z42" s="29"/>
      <c r="AA42" s="29"/>
      <c r="AB42" s="29"/>
      <c r="AC42" s="75"/>
      <c r="AD42" s="77"/>
      <c r="AE42" s="70"/>
      <c r="AF42" s="71"/>
      <c r="AG42" s="71"/>
      <c r="AH42" s="71"/>
      <c r="AI42" s="71"/>
      <c r="AJ42" s="71"/>
      <c r="AK42" s="71"/>
    </row>
    <row r="43" spans="1:37" ht="14.1" customHeight="1">
      <c r="A43" s="44">
        <v>371.55200000000002</v>
      </c>
      <c r="B43" s="776" t="s">
        <v>2304</v>
      </c>
      <c r="C43" s="45">
        <v>409.58499999999998</v>
      </c>
      <c r="D43" s="776" t="s">
        <v>2999</v>
      </c>
      <c r="E43" s="30">
        <v>226.68700000000001</v>
      </c>
      <c r="F43" s="776" t="s">
        <v>2525</v>
      </c>
      <c r="G43" s="31">
        <v>348.46300000000002</v>
      </c>
      <c r="H43" s="776" t="s">
        <v>2907</v>
      </c>
      <c r="I43" s="31">
        <v>359.09500000000003</v>
      </c>
      <c r="J43" s="776" t="s">
        <v>3475</v>
      </c>
      <c r="K43" s="31">
        <v>373.733</v>
      </c>
      <c r="L43" s="776" t="s">
        <v>2987</v>
      </c>
      <c r="M43" s="31">
        <v>355.774</v>
      </c>
      <c r="N43" s="776" t="s">
        <v>3101</v>
      </c>
      <c r="O43" s="31">
        <v>429.58600000000001</v>
      </c>
      <c r="P43" s="776" t="s">
        <v>3049</v>
      </c>
      <c r="Q43" s="31">
        <v>237.14599999999999</v>
      </c>
      <c r="R43" s="776" t="s">
        <v>3240</v>
      </c>
      <c r="S43" s="31">
        <v>438.82100000000003</v>
      </c>
      <c r="T43" s="776" t="s">
        <v>2421</v>
      </c>
      <c r="U43" s="122">
        <v>398.45600000000002</v>
      </c>
      <c r="V43" s="776" t="s">
        <v>2536</v>
      </c>
      <c r="W43" s="31">
        <v>337.53199999999998</v>
      </c>
      <c r="X43" s="776" t="s">
        <v>3463</v>
      </c>
      <c r="Y43" s="31">
        <v>261.04899999999998</v>
      </c>
      <c r="Z43" s="776" t="s">
        <v>3200</v>
      </c>
      <c r="AA43" s="31">
        <v>397.28500000000003</v>
      </c>
      <c r="AB43" s="776" t="s">
        <v>1788</v>
      </c>
      <c r="AC43" s="76"/>
      <c r="AD43" s="77">
        <f t="shared" ref="AD43:AD106" si="1">SUM(A43:AC43)/1000</f>
        <v>4.9447640000000002</v>
      </c>
      <c r="AE43" s="70"/>
      <c r="AF43" s="71"/>
      <c r="AG43" s="71"/>
      <c r="AH43" s="71"/>
      <c r="AI43" s="71"/>
      <c r="AJ43" s="71"/>
      <c r="AK43" s="71"/>
    </row>
    <row r="44" spans="1:37" ht="14.1" customHeight="1">
      <c r="A44" s="33"/>
      <c r="B44" s="776" t="s">
        <v>55</v>
      </c>
      <c r="C44" s="29"/>
      <c r="D44" s="776" t="s">
        <v>55</v>
      </c>
      <c r="E44" s="29"/>
      <c r="F44" s="776" t="s">
        <v>55</v>
      </c>
      <c r="G44" s="29"/>
      <c r="H44" s="776" t="s">
        <v>55</v>
      </c>
      <c r="I44" s="29"/>
      <c r="J44" s="101" t="s">
        <v>55</v>
      </c>
      <c r="K44" s="29"/>
      <c r="L44" s="101" t="s">
        <v>55</v>
      </c>
      <c r="M44" s="29"/>
      <c r="N44" s="101" t="s">
        <v>55</v>
      </c>
      <c r="O44" s="54"/>
      <c r="P44" s="101" t="s">
        <v>55</v>
      </c>
      <c r="Q44" s="46"/>
      <c r="R44" s="101" t="s">
        <v>55</v>
      </c>
      <c r="S44" s="43"/>
      <c r="T44" s="776" t="s">
        <v>101</v>
      </c>
      <c r="U44" s="29"/>
      <c r="V44" s="776" t="s">
        <v>101</v>
      </c>
      <c r="W44" s="29"/>
      <c r="X44" s="776" t="s">
        <v>55</v>
      </c>
      <c r="Y44" s="29"/>
      <c r="Z44" s="776" t="s">
        <v>55</v>
      </c>
      <c r="AA44" s="29"/>
      <c r="AB44" s="776" t="s">
        <v>55</v>
      </c>
      <c r="AC44" s="75"/>
      <c r="AD44" s="77"/>
      <c r="AE44" s="70"/>
      <c r="AF44" s="71"/>
      <c r="AG44" s="78">
        <f>COUNTA(A44:AC44)</f>
        <v>14</v>
      </c>
      <c r="AH44" s="71"/>
      <c r="AI44" s="71"/>
      <c r="AJ44" s="71"/>
      <c r="AK44" s="71"/>
    </row>
    <row r="45" spans="1:37" ht="14.1" customHeight="1">
      <c r="A45" s="33"/>
      <c r="B45" s="103" t="s">
        <v>1362</v>
      </c>
      <c r="C45" s="43"/>
      <c r="D45" s="103" t="s">
        <v>1362</v>
      </c>
      <c r="E45" s="29"/>
      <c r="F45" s="103" t="s">
        <v>1362</v>
      </c>
      <c r="G45" s="29"/>
      <c r="H45" s="103" t="s">
        <v>1362</v>
      </c>
      <c r="I45" s="29"/>
      <c r="J45" s="32"/>
      <c r="K45" s="29"/>
      <c r="L45" s="32"/>
      <c r="M45" s="54"/>
      <c r="N45" s="32"/>
      <c r="O45" s="29"/>
      <c r="P45" s="32"/>
      <c r="Q45" s="29"/>
      <c r="R45" s="103" t="s">
        <v>1362</v>
      </c>
      <c r="S45" s="29"/>
      <c r="T45" s="103" t="s">
        <v>1362</v>
      </c>
      <c r="U45" s="29"/>
      <c r="V45" s="103" t="s">
        <v>1362</v>
      </c>
      <c r="W45" s="29"/>
      <c r="X45" s="32"/>
      <c r="Y45" s="29"/>
      <c r="Z45" s="103" t="s">
        <v>1362</v>
      </c>
      <c r="AA45" s="29"/>
      <c r="AB45" s="103" t="s">
        <v>1362</v>
      </c>
      <c r="AC45" s="75"/>
      <c r="AD45" s="77"/>
      <c r="AE45" s="78">
        <f>COUNTA(A45:AB45)</f>
        <v>9</v>
      </c>
      <c r="AF45" s="71"/>
      <c r="AG45" s="71"/>
      <c r="AH45" s="71"/>
      <c r="AI45" s="71"/>
      <c r="AJ45" s="71"/>
      <c r="AK45" s="71"/>
    </row>
    <row r="46" spans="1:37" ht="14.1" customHeight="1">
      <c r="A46" s="33"/>
      <c r="B46" s="28" t="s">
        <v>82</v>
      </c>
      <c r="C46" s="28"/>
      <c r="D46" s="28" t="s">
        <v>2381</v>
      </c>
      <c r="E46" s="28"/>
      <c r="F46" s="28" t="s">
        <v>2382</v>
      </c>
      <c r="G46" s="28"/>
      <c r="H46" s="28" t="s">
        <v>82</v>
      </c>
      <c r="I46" s="28"/>
      <c r="J46" s="28" t="s">
        <v>82</v>
      </c>
      <c r="K46" s="28"/>
      <c r="L46" s="28" t="s">
        <v>82</v>
      </c>
      <c r="M46" s="28"/>
      <c r="N46" s="28" t="s">
        <v>82</v>
      </c>
      <c r="O46" s="28"/>
      <c r="P46" s="28" t="s">
        <v>916</v>
      </c>
      <c r="Q46" s="28"/>
      <c r="R46" s="28" t="s">
        <v>1186</v>
      </c>
      <c r="S46" s="28"/>
      <c r="T46" s="28" t="s">
        <v>82</v>
      </c>
      <c r="U46" s="28"/>
      <c r="V46" s="28" t="s">
        <v>64</v>
      </c>
      <c r="W46" s="28"/>
      <c r="X46" s="28" t="s">
        <v>264</v>
      </c>
      <c r="Y46" s="28"/>
      <c r="Z46" s="28" t="s">
        <v>264</v>
      </c>
      <c r="AA46" s="28"/>
      <c r="AB46" s="28" t="s">
        <v>64</v>
      </c>
      <c r="AC46" s="75"/>
      <c r="AD46" s="77"/>
      <c r="AE46" s="70"/>
      <c r="AF46" s="78">
        <f>COUNTA(A46:AC46)</f>
        <v>14</v>
      </c>
      <c r="AG46" s="71"/>
      <c r="AH46" s="71"/>
      <c r="AI46" s="78"/>
      <c r="AJ46" s="71"/>
      <c r="AK46" s="71"/>
    </row>
    <row r="47" spans="1:37" ht="14.1" customHeight="1">
      <c r="A47" s="33" t="s">
        <v>1125</v>
      </c>
      <c r="B47" s="81"/>
      <c r="C47" s="81"/>
      <c r="D47" s="81"/>
      <c r="E47" s="81"/>
      <c r="F47" s="81"/>
      <c r="G47" s="81"/>
      <c r="H47" s="81"/>
      <c r="I47" s="81"/>
      <c r="J47" s="989"/>
      <c r="K47" s="81"/>
      <c r="L47" s="81"/>
      <c r="M47" s="81"/>
      <c r="N47" s="81"/>
      <c r="O47" s="81"/>
      <c r="P47" s="81" t="s">
        <v>1725</v>
      </c>
      <c r="Q47" s="81"/>
      <c r="R47" s="989" t="s">
        <v>1725</v>
      </c>
      <c r="S47" s="81"/>
      <c r="T47" s="989" t="s">
        <v>2377</v>
      </c>
      <c r="U47" s="81"/>
      <c r="V47" s="989"/>
      <c r="W47" s="81"/>
      <c r="X47" s="81"/>
      <c r="Y47" s="81"/>
      <c r="Z47" s="989"/>
      <c r="AA47" s="81"/>
      <c r="AB47" s="989"/>
      <c r="AC47" s="75"/>
      <c r="AD47" s="77"/>
      <c r="AE47" s="70"/>
      <c r="AF47" s="78"/>
      <c r="AG47" s="71"/>
      <c r="AH47" s="71"/>
      <c r="AI47" s="78"/>
      <c r="AJ47" s="71"/>
      <c r="AK47" s="71"/>
    </row>
    <row r="48" spans="1:37" ht="14.1" customHeight="1">
      <c r="A48" s="25"/>
      <c r="B48" s="985" t="s">
        <v>2118</v>
      </c>
      <c r="C48" s="985"/>
      <c r="D48" s="985" t="s">
        <v>3566</v>
      </c>
      <c r="E48" s="985"/>
      <c r="F48" s="985" t="s">
        <v>3398</v>
      </c>
      <c r="G48" s="985"/>
      <c r="H48" s="985" t="s">
        <v>3444</v>
      </c>
      <c r="I48" s="985"/>
      <c r="J48" s="985">
        <v>45663</v>
      </c>
      <c r="K48" s="985"/>
      <c r="L48" s="985"/>
      <c r="M48" s="985"/>
      <c r="N48" s="985"/>
      <c r="O48" s="985"/>
      <c r="P48" s="985" t="s">
        <v>3100</v>
      </c>
      <c r="Q48" s="985"/>
      <c r="R48" s="985" t="s">
        <v>3136</v>
      </c>
      <c r="S48" s="985"/>
      <c r="T48" s="985" t="s">
        <v>3173</v>
      </c>
      <c r="U48" s="985"/>
      <c r="V48" s="985" t="s">
        <v>3283</v>
      </c>
      <c r="W48" s="985"/>
      <c r="X48" s="985" t="s">
        <v>3531</v>
      </c>
      <c r="Y48" s="985"/>
      <c r="Z48" s="985" t="s">
        <v>3233</v>
      </c>
      <c r="AA48" s="985"/>
      <c r="AB48" s="985" t="s">
        <v>3485</v>
      </c>
      <c r="AC48" s="73"/>
      <c r="AD48" s="77"/>
      <c r="AE48" s="70"/>
      <c r="AF48" s="71"/>
      <c r="AG48" s="71"/>
      <c r="AH48" s="71"/>
      <c r="AI48" s="71"/>
      <c r="AJ48" s="78">
        <f>COUNTA(A48:AC48)</f>
        <v>12</v>
      </c>
      <c r="AK48" s="71"/>
    </row>
    <row r="49" spans="1:37" ht="14.1" customHeight="1">
      <c r="A49" s="47"/>
      <c r="B49" s="35" t="s">
        <v>1941</v>
      </c>
      <c r="C49" s="35"/>
      <c r="D49" s="35" t="s">
        <v>1220</v>
      </c>
      <c r="E49" s="35"/>
      <c r="F49" s="35" t="s">
        <v>1221</v>
      </c>
      <c r="G49" s="35"/>
      <c r="H49" s="35" t="s">
        <v>1222</v>
      </c>
      <c r="I49" s="35"/>
      <c r="J49" s="35" t="s">
        <v>1942</v>
      </c>
      <c r="K49" s="35"/>
      <c r="L49" s="35" t="s">
        <v>1943</v>
      </c>
      <c r="M49" s="35"/>
      <c r="N49" s="35" t="s">
        <v>1944</v>
      </c>
      <c r="O49" s="35"/>
      <c r="P49" s="35" t="s">
        <v>1223</v>
      </c>
      <c r="Q49" s="35"/>
      <c r="R49" s="35" t="s">
        <v>1945</v>
      </c>
      <c r="S49" s="35"/>
      <c r="T49" s="35" t="s">
        <v>1946</v>
      </c>
      <c r="U49" s="35"/>
      <c r="V49" s="35" t="s">
        <v>1947</v>
      </c>
      <c r="W49" s="35"/>
      <c r="X49" s="35" t="s">
        <v>1224</v>
      </c>
      <c r="Y49" s="35"/>
      <c r="Z49" s="35" t="s">
        <v>1225</v>
      </c>
      <c r="AA49" s="35"/>
      <c r="AB49" s="35" t="s">
        <v>1226</v>
      </c>
      <c r="AC49" s="73"/>
      <c r="AD49" s="77"/>
      <c r="AE49" s="70"/>
      <c r="AF49" s="71"/>
      <c r="AG49" s="71"/>
      <c r="AH49" s="71"/>
      <c r="AI49" s="78"/>
      <c r="AJ49" s="71"/>
      <c r="AK49" s="71"/>
    </row>
    <row r="50" spans="1:37" ht="14.1" customHeight="1">
      <c r="A50" s="33"/>
      <c r="B50" s="29"/>
      <c r="C50" s="43"/>
      <c r="D50" s="29"/>
      <c r="E50" s="29"/>
      <c r="F50" s="29"/>
      <c r="G50" s="29"/>
      <c r="H50" s="29"/>
      <c r="I50" s="29"/>
      <c r="J50" s="29"/>
      <c r="K50" s="29"/>
      <c r="L50" s="29"/>
      <c r="M50" s="54"/>
      <c r="N50" s="29"/>
      <c r="O50" s="29"/>
      <c r="P50" s="29"/>
      <c r="Q50" s="29"/>
      <c r="R50" s="29"/>
      <c r="S50" s="29"/>
      <c r="T50" s="29"/>
      <c r="U50" s="29"/>
      <c r="V50" s="29"/>
      <c r="W50" s="29"/>
      <c r="X50" s="29"/>
      <c r="Y50" s="29"/>
      <c r="Z50" s="29"/>
      <c r="AA50" s="29"/>
      <c r="AB50" s="29"/>
      <c r="AC50" s="75"/>
      <c r="AD50" s="77"/>
      <c r="AE50" s="70"/>
      <c r="AF50" s="71"/>
      <c r="AG50" s="71"/>
      <c r="AH50" s="71"/>
      <c r="AI50" s="71"/>
      <c r="AJ50" s="71"/>
      <c r="AK50" s="71"/>
    </row>
    <row r="51" spans="1:37" ht="14.1" customHeight="1">
      <c r="A51" s="33"/>
      <c r="B51" s="29"/>
      <c r="C51" s="43"/>
      <c r="D51" s="29"/>
      <c r="E51" s="29"/>
      <c r="F51" s="29"/>
      <c r="G51" s="29"/>
      <c r="H51" s="29"/>
      <c r="I51" s="29"/>
      <c r="J51" s="29"/>
      <c r="K51" s="29"/>
      <c r="L51" s="29"/>
      <c r="M51" s="54"/>
      <c r="N51" s="29"/>
      <c r="O51" s="29"/>
      <c r="P51" s="29"/>
      <c r="Q51" s="29"/>
      <c r="R51" s="29"/>
      <c r="S51" s="29"/>
      <c r="T51" s="29"/>
      <c r="U51" s="29"/>
      <c r="V51" s="29"/>
      <c r="W51" s="29"/>
      <c r="X51" s="29"/>
      <c r="Y51" s="29"/>
      <c r="Z51" s="29"/>
      <c r="AA51" s="29"/>
      <c r="AB51" s="29"/>
      <c r="AC51" s="75"/>
      <c r="AD51" s="77"/>
      <c r="AE51" s="70"/>
      <c r="AF51" s="71"/>
      <c r="AG51" s="71"/>
      <c r="AH51" s="71"/>
      <c r="AI51" s="71"/>
      <c r="AJ51" s="71"/>
      <c r="AK51" s="71"/>
    </row>
    <row r="52" spans="1:37" ht="14.1" customHeight="1">
      <c r="A52" s="44">
        <v>422.81200000000001</v>
      </c>
      <c r="B52" s="776" t="s">
        <v>3129</v>
      </c>
      <c r="C52" s="124">
        <v>407.94200000000001</v>
      </c>
      <c r="D52" s="776" t="s">
        <v>3510</v>
      </c>
      <c r="E52" s="30">
        <v>425.95499999999998</v>
      </c>
      <c r="F52" s="776" t="s">
        <v>3240</v>
      </c>
      <c r="G52" s="31">
        <v>413.13</v>
      </c>
      <c r="H52" s="776" t="s">
        <v>3221</v>
      </c>
      <c r="I52" s="31">
        <v>391.786</v>
      </c>
      <c r="J52" s="776" t="s">
        <v>2537</v>
      </c>
      <c r="K52" s="31">
        <v>411.74400000000003</v>
      </c>
      <c r="L52" s="776" t="s">
        <v>1790</v>
      </c>
      <c r="M52" s="31">
        <v>428.27600000000001</v>
      </c>
      <c r="N52" s="776" t="s">
        <v>2538</v>
      </c>
      <c r="O52" s="31">
        <v>373.97500000000002</v>
      </c>
      <c r="P52" s="776" t="s">
        <v>2539</v>
      </c>
      <c r="Q52" s="54">
        <v>405.01100000000002</v>
      </c>
      <c r="R52" s="776" t="s">
        <v>2120</v>
      </c>
      <c r="S52" s="54">
        <v>427.02</v>
      </c>
      <c r="T52" s="776" t="s">
        <v>1804</v>
      </c>
      <c r="U52" s="122">
        <v>366.25700000000001</v>
      </c>
      <c r="V52" s="776" t="s">
        <v>3176</v>
      </c>
      <c r="W52" s="31">
        <v>440.154</v>
      </c>
      <c r="X52" s="776" t="s">
        <v>3176</v>
      </c>
      <c r="Y52" s="31">
        <v>233.899</v>
      </c>
      <c r="Z52" s="776" t="s">
        <v>3038</v>
      </c>
      <c r="AA52" s="54">
        <v>418.69600000000003</v>
      </c>
      <c r="AB52" s="776" t="s">
        <v>3240</v>
      </c>
      <c r="AC52" s="76"/>
      <c r="AD52" s="77">
        <f t="shared" si="1"/>
        <v>5.5666570000000002</v>
      </c>
      <c r="AE52" s="70"/>
      <c r="AF52" s="71"/>
      <c r="AG52" s="71"/>
      <c r="AH52" s="71"/>
      <c r="AI52" s="71"/>
      <c r="AJ52" s="71"/>
      <c r="AK52" s="71"/>
    </row>
    <row r="53" spans="1:37" ht="14.1" customHeight="1">
      <c r="A53" s="33"/>
      <c r="B53" s="101" t="s">
        <v>55</v>
      </c>
      <c r="C53" s="29"/>
      <c r="D53" s="101" t="s">
        <v>55</v>
      </c>
      <c r="E53" s="29"/>
      <c r="F53" s="101" t="s">
        <v>55</v>
      </c>
      <c r="G53" s="29"/>
      <c r="H53" s="101" t="s">
        <v>55</v>
      </c>
      <c r="I53" s="29"/>
      <c r="J53" s="101" t="s">
        <v>55</v>
      </c>
      <c r="K53" s="29"/>
      <c r="L53" s="101" t="s">
        <v>55</v>
      </c>
      <c r="M53" s="29"/>
      <c r="N53" s="101" t="s">
        <v>101</v>
      </c>
      <c r="O53" s="54"/>
      <c r="P53" s="776" t="s">
        <v>101</v>
      </c>
      <c r="Q53" s="46"/>
      <c r="R53" s="107" t="s">
        <v>101</v>
      </c>
      <c r="S53" s="43"/>
      <c r="T53" s="776" t="s">
        <v>101</v>
      </c>
      <c r="U53" s="29"/>
      <c r="V53" s="776" t="s">
        <v>55</v>
      </c>
      <c r="W53" s="29"/>
      <c r="X53" s="776" t="s">
        <v>55</v>
      </c>
      <c r="Y53" s="29"/>
      <c r="Z53" s="101" t="s">
        <v>55</v>
      </c>
      <c r="AA53" s="29"/>
      <c r="AB53" s="101" t="s">
        <v>55</v>
      </c>
      <c r="AC53" s="75"/>
      <c r="AD53" s="77"/>
      <c r="AE53" s="70"/>
      <c r="AF53" s="71"/>
      <c r="AG53" s="78">
        <f>COUNTA(A53:AC53)</f>
        <v>14</v>
      </c>
      <c r="AH53" s="71"/>
      <c r="AI53" s="71"/>
      <c r="AJ53" s="71"/>
      <c r="AK53" s="71"/>
    </row>
    <row r="54" spans="1:37" ht="14.1" customHeight="1">
      <c r="A54" s="33"/>
      <c r="B54" s="32"/>
      <c r="C54" s="43"/>
      <c r="D54" s="32"/>
      <c r="E54" s="29"/>
      <c r="F54" s="32"/>
      <c r="G54" s="29"/>
      <c r="H54" s="32"/>
      <c r="I54" s="29"/>
      <c r="J54" s="103" t="s">
        <v>1362</v>
      </c>
      <c r="K54" s="29"/>
      <c r="L54" s="103" t="s">
        <v>1362</v>
      </c>
      <c r="M54" s="54"/>
      <c r="N54" s="103" t="s">
        <v>1362</v>
      </c>
      <c r="O54" s="29"/>
      <c r="P54" s="103" t="s">
        <v>1362</v>
      </c>
      <c r="Q54" s="29"/>
      <c r="R54" s="103" t="s">
        <v>1362</v>
      </c>
      <c r="S54" s="29"/>
      <c r="T54" s="103" t="s">
        <v>1362</v>
      </c>
      <c r="U54" s="29"/>
      <c r="V54" s="32"/>
      <c r="W54" s="29"/>
      <c r="X54" s="103" t="s">
        <v>1362</v>
      </c>
      <c r="Y54" s="29"/>
      <c r="Z54" s="32"/>
      <c r="AA54" s="29"/>
      <c r="AB54" s="32"/>
      <c r="AC54" s="75"/>
      <c r="AD54" s="77"/>
      <c r="AE54" s="78">
        <f>COUNTA(A54:AB54)</f>
        <v>7</v>
      </c>
      <c r="AF54" s="71"/>
      <c r="AG54" s="71"/>
      <c r="AH54" s="71"/>
      <c r="AI54" s="71"/>
      <c r="AJ54" s="71"/>
      <c r="AK54" s="71"/>
    </row>
    <row r="55" spans="1:37" ht="14.1" customHeight="1">
      <c r="A55" s="33"/>
      <c r="B55" s="28" t="s">
        <v>64</v>
      </c>
      <c r="C55" s="28"/>
      <c r="D55" s="28" t="s">
        <v>64</v>
      </c>
      <c r="E55" s="28"/>
      <c r="F55" s="28" t="s">
        <v>82</v>
      </c>
      <c r="G55" s="28"/>
      <c r="H55" s="28" t="s">
        <v>64</v>
      </c>
      <c r="I55" s="28"/>
      <c r="J55" s="28" t="s">
        <v>64</v>
      </c>
      <c r="K55" s="28"/>
      <c r="L55" s="28" t="s">
        <v>264</v>
      </c>
      <c r="M55" s="28"/>
      <c r="N55" s="28" t="s">
        <v>54</v>
      </c>
      <c r="O55" s="28"/>
      <c r="P55" s="28" t="s">
        <v>64</v>
      </c>
      <c r="Q55" s="28"/>
      <c r="R55" s="28" t="s">
        <v>64</v>
      </c>
      <c r="S55" s="28"/>
      <c r="T55" s="28" t="s">
        <v>64</v>
      </c>
      <c r="U55" s="28"/>
      <c r="V55" s="28" t="s">
        <v>82</v>
      </c>
      <c r="W55" s="28"/>
      <c r="X55" s="28" t="s">
        <v>1156</v>
      </c>
      <c r="Y55" s="28"/>
      <c r="Z55" s="28" t="s">
        <v>1156</v>
      </c>
      <c r="AA55" s="28"/>
      <c r="AB55" s="28" t="s">
        <v>64</v>
      </c>
      <c r="AC55" s="75"/>
      <c r="AD55" s="77"/>
      <c r="AE55" s="70"/>
      <c r="AF55" s="78">
        <f>COUNTA(A55:AC55)</f>
        <v>14</v>
      </c>
      <c r="AG55" s="71"/>
      <c r="AH55" s="71"/>
      <c r="AI55" s="78"/>
      <c r="AJ55" s="71"/>
      <c r="AK55" s="71"/>
    </row>
    <row r="56" spans="1:37" ht="14.1" customHeight="1">
      <c r="A56" s="33" t="s">
        <v>1125</v>
      </c>
      <c r="B56" s="81"/>
      <c r="C56" s="81"/>
      <c r="D56" s="81" t="s">
        <v>2370</v>
      </c>
      <c r="E56" s="81"/>
      <c r="F56" s="81" t="s">
        <v>2383</v>
      </c>
      <c r="G56" s="81"/>
      <c r="H56" s="81"/>
      <c r="I56" s="81"/>
      <c r="J56" s="989"/>
      <c r="K56" s="81"/>
      <c r="L56" s="81"/>
      <c r="M56" s="81"/>
      <c r="N56" s="81"/>
      <c r="O56" s="81"/>
      <c r="P56" s="81"/>
      <c r="Q56" s="81"/>
      <c r="R56" s="989"/>
      <c r="S56" s="81"/>
      <c r="T56" s="989"/>
      <c r="U56" s="81"/>
      <c r="V56" s="989"/>
      <c r="W56" s="81"/>
      <c r="X56" s="81"/>
      <c r="Y56" s="81"/>
      <c r="Z56" s="989"/>
      <c r="AA56" s="81"/>
      <c r="AB56" s="989"/>
      <c r="AC56" s="75"/>
      <c r="AD56" s="77"/>
      <c r="AE56" s="70"/>
      <c r="AF56" s="78"/>
      <c r="AG56" s="71"/>
      <c r="AH56" s="71"/>
      <c r="AI56" s="78"/>
      <c r="AJ56" s="71"/>
      <c r="AK56" s="71"/>
    </row>
    <row r="57" spans="1:37" ht="14.1" customHeight="1">
      <c r="A57" s="25"/>
      <c r="B57" s="985"/>
      <c r="C57" s="985"/>
      <c r="D57" s="985">
        <v>45546</v>
      </c>
      <c r="E57" s="985"/>
      <c r="F57" s="985">
        <v>45551</v>
      </c>
      <c r="G57" s="985"/>
      <c r="H57" s="985">
        <v>45555</v>
      </c>
      <c r="I57" s="985"/>
      <c r="J57" s="985">
        <v>45560</v>
      </c>
      <c r="K57" s="985"/>
      <c r="L57" s="985">
        <v>45569</v>
      </c>
      <c r="M57" s="985"/>
      <c r="N57" s="985">
        <v>45597</v>
      </c>
      <c r="O57" s="985"/>
      <c r="P57" s="985">
        <v>45576</v>
      </c>
      <c r="Q57" s="985"/>
      <c r="R57" s="985" t="s">
        <v>2420</v>
      </c>
      <c r="S57" s="985"/>
      <c r="T57" s="990" t="s">
        <v>494</v>
      </c>
      <c r="U57" s="985"/>
      <c r="V57" s="985" t="s">
        <v>487</v>
      </c>
      <c r="W57" s="985"/>
      <c r="X57" s="985" t="s">
        <v>488</v>
      </c>
      <c r="Y57" s="985"/>
      <c r="Z57" s="985">
        <v>45561</v>
      </c>
      <c r="AA57" s="985"/>
      <c r="AB57" s="985" t="s">
        <v>3508</v>
      </c>
      <c r="AC57" s="73"/>
      <c r="AD57" s="77"/>
      <c r="AE57" s="70"/>
      <c r="AF57" s="71"/>
      <c r="AG57" s="71"/>
      <c r="AH57" s="71"/>
      <c r="AI57" s="71"/>
      <c r="AJ57" s="78">
        <f>COUNTA(A57:AC57)</f>
        <v>13</v>
      </c>
      <c r="AK57" s="71"/>
    </row>
    <row r="58" spans="1:37" ht="14.1" customHeight="1">
      <c r="A58" s="42"/>
      <c r="B58" s="35" t="s">
        <v>1948</v>
      </c>
      <c r="C58" s="35"/>
      <c r="D58" s="35" t="s">
        <v>1949</v>
      </c>
      <c r="E58" s="35"/>
      <c r="F58" s="35" t="s">
        <v>1950</v>
      </c>
      <c r="G58" s="35"/>
      <c r="H58" s="35" t="s">
        <v>1951</v>
      </c>
      <c r="I58" s="35"/>
      <c r="J58" s="35" t="s">
        <v>1952</v>
      </c>
      <c r="K58" s="35"/>
      <c r="L58" s="35" t="s">
        <v>1953</v>
      </c>
      <c r="M58" s="35"/>
      <c r="N58" s="35" t="s">
        <v>1954</v>
      </c>
      <c r="O58" s="35"/>
      <c r="P58" s="35" t="s">
        <v>1955</v>
      </c>
      <c r="Q58" s="35"/>
      <c r="R58" s="35" t="s">
        <v>1956</v>
      </c>
      <c r="S58" s="35"/>
      <c r="T58" s="35" t="s">
        <v>1957</v>
      </c>
      <c r="U58" s="35"/>
      <c r="V58" s="35" t="s">
        <v>1958</v>
      </c>
      <c r="W58" s="35"/>
      <c r="X58" s="35" t="s">
        <v>1959</v>
      </c>
      <c r="Y58" s="35"/>
      <c r="Z58" s="35" t="s">
        <v>1960</v>
      </c>
      <c r="AA58" s="35"/>
      <c r="AB58" s="35" t="s">
        <v>1961</v>
      </c>
      <c r="AC58" s="73"/>
      <c r="AD58" s="77"/>
      <c r="AE58" s="70"/>
      <c r="AF58" s="71"/>
      <c r="AG58" s="71"/>
      <c r="AH58" s="71"/>
      <c r="AI58" s="78"/>
      <c r="AJ58" s="71"/>
      <c r="AK58" s="71"/>
    </row>
    <row r="59" spans="1:37" ht="14.1" customHeight="1">
      <c r="A59" s="33"/>
      <c r="B59" s="29"/>
      <c r="C59" s="43"/>
      <c r="D59" s="29"/>
      <c r="E59" s="29"/>
      <c r="F59" s="29"/>
      <c r="G59" s="29"/>
      <c r="H59" s="29"/>
      <c r="I59" s="29"/>
      <c r="J59" s="29"/>
      <c r="K59" s="29"/>
      <c r="L59" s="29"/>
      <c r="M59" s="54"/>
      <c r="N59" s="29"/>
      <c r="O59" s="29"/>
      <c r="P59" s="29"/>
      <c r="Q59" s="29"/>
      <c r="R59" s="29"/>
      <c r="S59" s="29"/>
      <c r="T59" s="29"/>
      <c r="U59" s="29"/>
      <c r="V59" s="29"/>
      <c r="W59" s="29"/>
      <c r="X59" s="29"/>
      <c r="Y59" s="29"/>
      <c r="Z59" s="29"/>
      <c r="AA59" s="29"/>
      <c r="AB59" s="29"/>
      <c r="AC59" s="75"/>
      <c r="AD59" s="77"/>
      <c r="AE59" s="70"/>
      <c r="AF59" s="71"/>
      <c r="AG59" s="71"/>
      <c r="AH59" s="71"/>
      <c r="AI59" s="71"/>
      <c r="AJ59" s="71"/>
      <c r="AK59" s="71"/>
    </row>
    <row r="60" spans="1:37" ht="14.1" customHeight="1">
      <c r="A60" s="33"/>
      <c r="B60" s="29"/>
      <c r="C60" s="43"/>
      <c r="D60" s="29"/>
      <c r="E60" s="29"/>
      <c r="F60" s="29"/>
      <c r="G60" s="29"/>
      <c r="H60" s="29"/>
      <c r="I60" s="29"/>
      <c r="J60" s="29"/>
      <c r="K60" s="29"/>
      <c r="L60" s="29"/>
      <c r="M60" s="54"/>
      <c r="N60" s="29"/>
      <c r="O60" s="29"/>
      <c r="P60" s="29"/>
      <c r="Q60" s="29"/>
      <c r="R60" s="29"/>
      <c r="S60" s="29"/>
      <c r="T60" s="29"/>
      <c r="U60" s="29"/>
      <c r="V60" s="29"/>
      <c r="W60" s="29"/>
      <c r="X60" s="29"/>
      <c r="Y60" s="29"/>
      <c r="Z60" s="29"/>
      <c r="AA60" s="29"/>
      <c r="AB60" s="29"/>
      <c r="AC60" s="75"/>
      <c r="AD60" s="77"/>
      <c r="AE60" s="70"/>
      <c r="AF60" s="71"/>
      <c r="AG60" s="71"/>
      <c r="AH60" s="71"/>
      <c r="AI60" s="71"/>
      <c r="AJ60" s="71"/>
      <c r="AK60" s="71"/>
    </row>
    <row r="61" spans="1:37" ht="14.1" customHeight="1">
      <c r="A61" s="44">
        <v>418.839</v>
      </c>
      <c r="B61" s="777"/>
      <c r="C61" s="45">
        <v>419.91800000000001</v>
      </c>
      <c r="D61" s="776" t="s">
        <v>2540</v>
      </c>
      <c r="E61" s="30">
        <v>418.25900000000001</v>
      </c>
      <c r="F61" s="776" t="s">
        <v>2541</v>
      </c>
      <c r="G61" s="31">
        <v>419.166</v>
      </c>
      <c r="H61" s="776" t="s">
        <v>2542</v>
      </c>
      <c r="I61" s="31">
        <v>419.95800000000003</v>
      </c>
      <c r="J61" s="776" t="s">
        <v>2543</v>
      </c>
      <c r="K61" s="31">
        <v>419.411</v>
      </c>
      <c r="L61" s="776" t="s">
        <v>2544</v>
      </c>
      <c r="M61" s="31">
        <v>419.73500000000001</v>
      </c>
      <c r="N61" s="776" t="s">
        <v>2545</v>
      </c>
      <c r="O61" s="31">
        <v>406.15199999999999</v>
      </c>
      <c r="P61" s="776" t="s">
        <v>2546</v>
      </c>
      <c r="Q61" s="31">
        <v>427.15</v>
      </c>
      <c r="R61" s="776" t="s">
        <v>2547</v>
      </c>
      <c r="S61" s="31">
        <v>407.71600000000001</v>
      </c>
      <c r="T61" s="776" t="s">
        <v>2548</v>
      </c>
      <c r="U61" s="122">
        <v>400.02499999999998</v>
      </c>
      <c r="V61" s="776" t="s">
        <v>2549</v>
      </c>
      <c r="W61" s="31">
        <v>420.51100000000002</v>
      </c>
      <c r="X61" s="776" t="s">
        <v>2550</v>
      </c>
      <c r="Y61" s="31">
        <v>416.601</v>
      </c>
      <c r="Z61" s="776" t="s">
        <v>2551</v>
      </c>
      <c r="AA61" s="54">
        <v>414.65899999999999</v>
      </c>
      <c r="AB61" s="776" t="s">
        <v>3450</v>
      </c>
      <c r="AC61" s="76"/>
      <c r="AD61" s="77">
        <f t="shared" si="1"/>
        <v>5.8280999999999992</v>
      </c>
      <c r="AE61" s="70"/>
      <c r="AF61" s="71"/>
      <c r="AG61" s="71"/>
      <c r="AH61" s="71"/>
      <c r="AI61" s="71"/>
      <c r="AJ61" s="71"/>
      <c r="AK61" s="71"/>
    </row>
    <row r="62" spans="1:37" ht="14.1" customHeight="1">
      <c r="A62" s="33"/>
      <c r="B62" s="778"/>
      <c r="C62" s="29"/>
      <c r="D62" s="101" t="s">
        <v>101</v>
      </c>
      <c r="E62" s="29"/>
      <c r="F62" s="101" t="s">
        <v>101</v>
      </c>
      <c r="G62" s="29"/>
      <c r="H62" s="101" t="s">
        <v>101</v>
      </c>
      <c r="I62" s="29"/>
      <c r="J62" s="101" t="s">
        <v>101</v>
      </c>
      <c r="K62" s="29"/>
      <c r="L62" s="101" t="s">
        <v>55</v>
      </c>
      <c r="M62" s="29"/>
      <c r="N62" s="101" t="s">
        <v>55</v>
      </c>
      <c r="O62" s="54"/>
      <c r="P62" s="107" t="s">
        <v>55</v>
      </c>
      <c r="Q62" s="46"/>
      <c r="R62" s="107" t="s">
        <v>55</v>
      </c>
      <c r="S62" s="43"/>
      <c r="T62" s="107" t="s">
        <v>55</v>
      </c>
      <c r="U62" s="29"/>
      <c r="V62" s="107" t="s">
        <v>55</v>
      </c>
      <c r="W62" s="29"/>
      <c r="X62" s="107" t="s">
        <v>55</v>
      </c>
      <c r="Y62" s="29"/>
      <c r="Z62" s="107" t="s">
        <v>55</v>
      </c>
      <c r="AA62" s="29"/>
      <c r="AB62" s="107" t="s">
        <v>55</v>
      </c>
      <c r="AC62" s="75"/>
      <c r="AD62" s="77"/>
      <c r="AE62" s="70"/>
      <c r="AF62" s="71"/>
      <c r="AG62" s="78">
        <f>COUNTA(A62:AC62)</f>
        <v>13</v>
      </c>
      <c r="AH62" s="71"/>
      <c r="AI62" s="71"/>
      <c r="AJ62" s="71"/>
      <c r="AK62" s="71"/>
    </row>
    <row r="63" spans="1:37" ht="14.1" customHeight="1">
      <c r="A63" s="33"/>
      <c r="B63" s="32"/>
      <c r="C63" s="29"/>
      <c r="D63" s="103" t="s">
        <v>1362</v>
      </c>
      <c r="E63" s="29"/>
      <c r="F63" s="103" t="s">
        <v>1362</v>
      </c>
      <c r="G63" s="29"/>
      <c r="H63" s="103" t="s">
        <v>1362</v>
      </c>
      <c r="I63" s="29"/>
      <c r="J63" s="103" t="s">
        <v>1362</v>
      </c>
      <c r="K63" s="29"/>
      <c r="L63" s="103" t="s">
        <v>1362</v>
      </c>
      <c r="M63" s="29"/>
      <c r="N63" s="103" t="s">
        <v>1362</v>
      </c>
      <c r="O63" s="29"/>
      <c r="P63" s="103" t="s">
        <v>1362</v>
      </c>
      <c r="Q63" s="46"/>
      <c r="R63" s="103" t="s">
        <v>1362</v>
      </c>
      <c r="S63" s="43"/>
      <c r="T63" s="103" t="s">
        <v>1362</v>
      </c>
      <c r="U63" s="29"/>
      <c r="V63" s="103" t="s">
        <v>1362</v>
      </c>
      <c r="W63" s="29"/>
      <c r="X63" s="103" t="s">
        <v>1362</v>
      </c>
      <c r="Y63" s="29"/>
      <c r="Z63" s="103" t="s">
        <v>1362</v>
      </c>
      <c r="AA63" s="29"/>
      <c r="AB63" s="32"/>
      <c r="AC63" s="75"/>
      <c r="AD63" s="77"/>
      <c r="AE63" s="78">
        <f>COUNTA(A63:AB63)</f>
        <v>12</v>
      </c>
      <c r="AF63" s="71"/>
      <c r="AG63" s="71"/>
      <c r="AH63" s="71"/>
      <c r="AI63" s="71"/>
      <c r="AJ63" s="71"/>
      <c r="AK63" s="71"/>
    </row>
    <row r="64" spans="1:37" ht="14.1" customHeight="1" thickBot="1">
      <c r="A64" s="37"/>
      <c r="B64" s="991" t="s">
        <v>82</v>
      </c>
      <c r="C64" s="992"/>
      <c r="D64" s="992" t="s">
        <v>64</v>
      </c>
      <c r="E64" s="992"/>
      <c r="F64" s="992" t="s">
        <v>64</v>
      </c>
      <c r="G64" s="992"/>
      <c r="H64" s="992" t="s">
        <v>64</v>
      </c>
      <c r="I64" s="992"/>
      <c r="J64" s="992" t="s">
        <v>64</v>
      </c>
      <c r="K64" s="992"/>
      <c r="L64" s="992" t="s">
        <v>54</v>
      </c>
      <c r="M64" s="992"/>
      <c r="N64" s="992" t="s">
        <v>82</v>
      </c>
      <c r="O64" s="992"/>
      <c r="P64" s="992" t="s">
        <v>64</v>
      </c>
      <c r="Q64" s="992"/>
      <c r="R64" s="992" t="s">
        <v>64</v>
      </c>
      <c r="S64" s="992"/>
      <c r="T64" s="992" t="s">
        <v>82</v>
      </c>
      <c r="U64" s="992"/>
      <c r="V64" s="992" t="s">
        <v>1154</v>
      </c>
      <c r="W64" s="992"/>
      <c r="X64" s="992" t="s">
        <v>64</v>
      </c>
      <c r="Y64" s="992"/>
      <c r="Z64" s="992" t="s">
        <v>64</v>
      </c>
      <c r="AA64" s="992"/>
      <c r="AB64" s="992" t="s">
        <v>64</v>
      </c>
      <c r="AC64" s="79"/>
      <c r="AD64" s="77"/>
      <c r="AE64" s="70"/>
      <c r="AF64" s="78">
        <f>COUNTA(A64:AC64)</f>
        <v>14</v>
      </c>
      <c r="AG64" s="71"/>
      <c r="AH64" s="71"/>
      <c r="AI64" s="78"/>
      <c r="AJ64" s="71"/>
      <c r="AK64" s="71"/>
    </row>
    <row r="65" spans="1:37" ht="14.1" customHeight="1">
      <c r="A65" s="993"/>
      <c r="B65" s="994"/>
      <c r="C65" s="994"/>
      <c r="D65" s="994"/>
      <c r="E65" s="994"/>
      <c r="F65" s="994"/>
      <c r="G65" s="994"/>
      <c r="H65" s="994"/>
      <c r="I65" s="994"/>
      <c r="J65" s="994"/>
      <c r="K65" s="994"/>
      <c r="L65" s="994"/>
      <c r="M65" s="994"/>
      <c r="N65" s="994"/>
      <c r="O65" s="994"/>
      <c r="P65" s="994"/>
      <c r="Q65" s="994"/>
      <c r="R65" s="994"/>
      <c r="S65" s="994"/>
      <c r="T65" s="994"/>
      <c r="U65" s="994"/>
      <c r="V65" s="994"/>
      <c r="W65" s="994"/>
      <c r="X65" s="994"/>
      <c r="Y65" s="994"/>
      <c r="Z65" s="994"/>
      <c r="AB65" s="40"/>
      <c r="AC65" s="80"/>
      <c r="AD65" s="77"/>
      <c r="AE65" s="70"/>
      <c r="AF65" s="78"/>
      <c r="AG65" s="71"/>
      <c r="AH65" s="71"/>
      <c r="AI65" s="78"/>
      <c r="AJ65" s="71"/>
      <c r="AK65" s="71"/>
    </row>
    <row r="66" spans="1:37" ht="14.1" customHeight="1">
      <c r="A66" s="33"/>
      <c r="B66" s="995" t="s">
        <v>3477</v>
      </c>
      <c r="C66" s="995"/>
      <c r="D66" s="995" t="s">
        <v>3460</v>
      </c>
      <c r="E66" s="995"/>
      <c r="F66" s="995">
        <v>45584</v>
      </c>
      <c r="G66" s="995"/>
      <c r="H66" s="995">
        <v>45554</v>
      </c>
      <c r="I66" s="995"/>
      <c r="J66" s="995">
        <v>45650</v>
      </c>
      <c r="K66" s="995"/>
      <c r="L66" s="995">
        <v>45569</v>
      </c>
      <c r="M66" s="995"/>
      <c r="N66" s="995" t="s">
        <v>3604</v>
      </c>
      <c r="O66" s="995"/>
      <c r="P66" s="995" t="s">
        <v>3589</v>
      </c>
      <c r="Q66" s="995"/>
      <c r="R66" s="995" t="s">
        <v>3594</v>
      </c>
      <c r="S66" s="995"/>
      <c r="T66" s="995" t="s">
        <v>3611</v>
      </c>
      <c r="U66" s="995"/>
      <c r="V66" s="995" t="s">
        <v>3573</v>
      </c>
      <c r="W66" s="995"/>
      <c r="X66" s="995" t="s">
        <v>3520</v>
      </c>
      <c r="Y66" s="995"/>
      <c r="Z66" s="995" t="s">
        <v>3206</v>
      </c>
      <c r="AA66" s="35"/>
      <c r="AB66" s="996" t="s">
        <v>1737</v>
      </c>
      <c r="AC66" s="75"/>
      <c r="AD66" s="77"/>
      <c r="AE66" s="70"/>
      <c r="AF66" s="71"/>
      <c r="AG66" s="71"/>
      <c r="AH66" s="71"/>
      <c r="AI66" s="71"/>
      <c r="AJ66" s="78">
        <f>COUNTA(A66:AC66)</f>
        <v>14</v>
      </c>
      <c r="AK66" s="71"/>
    </row>
    <row r="67" spans="1:37" ht="14.1" customHeight="1">
      <c r="A67" s="33"/>
      <c r="B67" s="35" t="s">
        <v>1962</v>
      </c>
      <c r="C67" s="35"/>
      <c r="D67" s="35" t="s">
        <v>1963</v>
      </c>
      <c r="E67" s="35"/>
      <c r="F67" s="35" t="s">
        <v>1964</v>
      </c>
      <c r="G67" s="35"/>
      <c r="H67" s="35" t="s">
        <v>1965</v>
      </c>
      <c r="I67" s="35"/>
      <c r="J67" s="35" t="s">
        <v>1966</v>
      </c>
      <c r="K67" s="35"/>
      <c r="L67" s="35" t="s">
        <v>1967</v>
      </c>
      <c r="M67" s="35"/>
      <c r="N67" s="35" t="s">
        <v>1227</v>
      </c>
      <c r="O67" s="35"/>
      <c r="P67" s="35" t="s">
        <v>1228</v>
      </c>
      <c r="Q67" s="35"/>
      <c r="R67" s="35" t="s">
        <v>1229</v>
      </c>
      <c r="S67" s="35"/>
      <c r="T67" s="35" t="s">
        <v>1968</v>
      </c>
      <c r="U67" s="35"/>
      <c r="V67" s="35" t="s">
        <v>1969</v>
      </c>
      <c r="W67" s="35"/>
      <c r="X67" s="35" t="s">
        <v>1970</v>
      </c>
      <c r="Y67" s="35"/>
      <c r="Z67" s="35" t="s">
        <v>1971</v>
      </c>
      <c r="AA67" s="35"/>
      <c r="AB67" s="35" t="s">
        <v>1972</v>
      </c>
      <c r="AC67" s="75"/>
      <c r="AD67" s="77"/>
      <c r="AE67" s="70"/>
      <c r="AF67" s="71"/>
      <c r="AG67" s="71"/>
      <c r="AH67" s="71"/>
      <c r="AI67" s="78"/>
      <c r="AJ67" s="71"/>
      <c r="AK67" s="71"/>
    </row>
    <row r="68" spans="1:37" ht="14.1" customHeight="1">
      <c r="A68" s="33"/>
      <c r="B68" s="29"/>
      <c r="C68" s="43"/>
      <c r="D68" s="29"/>
      <c r="E68" s="29"/>
      <c r="F68" s="29"/>
      <c r="G68" s="29"/>
      <c r="H68" s="29"/>
      <c r="I68" s="29"/>
      <c r="J68" s="29"/>
      <c r="K68" s="29"/>
      <c r="L68" s="29"/>
      <c r="M68" s="54"/>
      <c r="N68" s="29"/>
      <c r="O68" s="29"/>
      <c r="P68" s="29"/>
      <c r="Q68" s="29"/>
      <c r="R68" s="29"/>
      <c r="S68" s="29"/>
      <c r="T68" s="29"/>
      <c r="U68" s="29"/>
      <c r="V68" s="29"/>
      <c r="W68" s="29"/>
      <c r="X68" s="29"/>
      <c r="Y68" s="29"/>
      <c r="Z68" s="29"/>
      <c r="AA68" s="29"/>
      <c r="AB68" s="29"/>
      <c r="AC68" s="75"/>
      <c r="AD68" s="77"/>
      <c r="AE68" s="70"/>
      <c r="AF68" s="71"/>
      <c r="AG68" s="71"/>
      <c r="AH68" s="71"/>
      <c r="AI68" s="71"/>
      <c r="AJ68" s="71"/>
      <c r="AK68" s="71"/>
    </row>
    <row r="69" spans="1:37" ht="14.1" customHeight="1">
      <c r="A69" s="33"/>
      <c r="B69" s="29"/>
      <c r="C69" s="43"/>
      <c r="D69" s="29"/>
      <c r="E69" s="29"/>
      <c r="F69" s="29"/>
      <c r="G69" s="29"/>
      <c r="H69" s="29"/>
      <c r="I69" s="29"/>
      <c r="J69" s="29"/>
      <c r="K69" s="29"/>
      <c r="L69" s="29"/>
      <c r="M69" s="54"/>
      <c r="N69" s="29"/>
      <c r="O69" s="29"/>
      <c r="P69" s="29"/>
      <c r="Q69" s="29"/>
      <c r="R69" s="29"/>
      <c r="S69" s="29"/>
      <c r="T69" s="29"/>
      <c r="U69" s="29"/>
      <c r="V69" s="29"/>
      <c r="W69" s="29"/>
      <c r="X69" s="29"/>
      <c r="Y69" s="29"/>
      <c r="Z69" s="29"/>
      <c r="AA69" s="29"/>
      <c r="AB69" s="29"/>
      <c r="AC69" s="75"/>
      <c r="AD69" s="77"/>
      <c r="AE69" s="70"/>
      <c r="AF69" s="71"/>
      <c r="AG69" s="71"/>
      <c r="AH69" s="71"/>
      <c r="AI69" s="71"/>
      <c r="AJ69" s="71"/>
      <c r="AK69" s="71"/>
    </row>
    <row r="70" spans="1:37" ht="14.1" customHeight="1">
      <c r="A70" s="44">
        <v>399.43200000000002</v>
      </c>
      <c r="B70" s="776" t="s">
        <v>3404</v>
      </c>
      <c r="C70" s="45">
        <v>371.529</v>
      </c>
      <c r="D70" s="776" t="s">
        <v>2552</v>
      </c>
      <c r="E70" s="30">
        <v>398.23399999999998</v>
      </c>
      <c r="F70" s="776" t="s">
        <v>2552</v>
      </c>
      <c r="G70" s="31">
        <v>307.65499999999997</v>
      </c>
      <c r="H70" s="776" t="s">
        <v>2553</v>
      </c>
      <c r="I70" s="31">
        <v>479.82100000000003</v>
      </c>
      <c r="J70" s="776" t="s">
        <v>2554</v>
      </c>
      <c r="K70" s="31">
        <v>413.62799999999999</v>
      </c>
      <c r="L70" s="776" t="s">
        <v>2555</v>
      </c>
      <c r="M70" s="31">
        <v>399.61900000000003</v>
      </c>
      <c r="N70" s="776" t="s">
        <v>2556</v>
      </c>
      <c r="O70" s="31">
        <v>378.19099999999997</v>
      </c>
      <c r="P70" s="776" t="s">
        <v>3489</v>
      </c>
      <c r="Q70" s="31">
        <v>461.60500000000002</v>
      </c>
      <c r="R70" s="776" t="s">
        <v>3425</v>
      </c>
      <c r="S70" s="31">
        <v>434.18599999999998</v>
      </c>
      <c r="T70" s="776" t="s">
        <v>3377</v>
      </c>
      <c r="U70" s="122">
        <v>387.892</v>
      </c>
      <c r="V70" s="776" t="s">
        <v>3101</v>
      </c>
      <c r="W70" s="31">
        <v>446.37400000000002</v>
      </c>
      <c r="X70" s="776" t="s">
        <v>3038</v>
      </c>
      <c r="Y70" s="31">
        <v>393.39100000000002</v>
      </c>
      <c r="Z70" s="776" t="s">
        <v>2557</v>
      </c>
      <c r="AA70" s="54">
        <v>440.99299999999999</v>
      </c>
      <c r="AB70" s="776" t="s">
        <v>2558</v>
      </c>
      <c r="AC70" s="76"/>
      <c r="AD70" s="77">
        <f t="shared" si="1"/>
        <v>5.7125500000000002</v>
      </c>
      <c r="AE70" s="70"/>
      <c r="AF70" s="71"/>
      <c r="AG70" s="71"/>
      <c r="AH70" s="71"/>
      <c r="AI70" s="71"/>
      <c r="AJ70" s="71"/>
      <c r="AK70" s="71"/>
    </row>
    <row r="71" spans="1:37" ht="14.1" customHeight="1">
      <c r="A71" s="33"/>
      <c r="B71" s="101" t="s">
        <v>55</v>
      </c>
      <c r="C71" s="29"/>
      <c r="D71" s="101" t="s">
        <v>55</v>
      </c>
      <c r="E71" s="29"/>
      <c r="F71" s="101" t="s">
        <v>101</v>
      </c>
      <c r="G71" s="29"/>
      <c r="H71" s="101" t="s">
        <v>55</v>
      </c>
      <c r="I71" s="29"/>
      <c r="J71" s="101" t="s">
        <v>101</v>
      </c>
      <c r="K71" s="29"/>
      <c r="L71" s="101" t="s">
        <v>101</v>
      </c>
      <c r="M71" s="29"/>
      <c r="N71" s="101" t="s">
        <v>393</v>
      </c>
      <c r="O71" s="54"/>
      <c r="P71" s="101" t="s">
        <v>393</v>
      </c>
      <c r="Q71" s="46"/>
      <c r="R71" s="101" t="s">
        <v>393</v>
      </c>
      <c r="S71" s="43"/>
      <c r="T71" s="101" t="s">
        <v>393</v>
      </c>
      <c r="U71" s="29"/>
      <c r="V71" s="101" t="s">
        <v>393</v>
      </c>
      <c r="W71" s="29"/>
      <c r="X71" s="101" t="s">
        <v>393</v>
      </c>
      <c r="Y71" s="29"/>
      <c r="Z71" s="107" t="s">
        <v>101</v>
      </c>
      <c r="AA71" s="29"/>
      <c r="AB71" s="107" t="s">
        <v>55</v>
      </c>
      <c r="AC71" s="75"/>
      <c r="AD71" s="77"/>
      <c r="AE71" s="70"/>
      <c r="AF71" s="71"/>
      <c r="AG71" s="78">
        <f>COUNTA(A71:AC71)</f>
        <v>14</v>
      </c>
      <c r="AH71" s="71"/>
      <c r="AI71" s="71"/>
      <c r="AJ71" s="71"/>
      <c r="AK71" s="71"/>
    </row>
    <row r="72" spans="1:37" ht="14.1" customHeight="1">
      <c r="A72" s="33"/>
      <c r="B72" s="32"/>
      <c r="C72" s="29"/>
      <c r="D72" s="103" t="s">
        <v>1362</v>
      </c>
      <c r="E72" s="29"/>
      <c r="F72" s="103" t="s">
        <v>1362</v>
      </c>
      <c r="G72" s="29"/>
      <c r="H72" s="103" t="s">
        <v>1362</v>
      </c>
      <c r="I72" s="29"/>
      <c r="J72" s="103" t="s">
        <v>1362</v>
      </c>
      <c r="K72" s="29"/>
      <c r="L72" s="103" t="s">
        <v>1362</v>
      </c>
      <c r="M72" s="29"/>
      <c r="N72" s="103" t="s">
        <v>1362</v>
      </c>
      <c r="O72" s="29"/>
      <c r="P72" s="32"/>
      <c r="Q72" s="46"/>
      <c r="R72" s="32"/>
      <c r="S72" s="43"/>
      <c r="T72" s="32"/>
      <c r="U72" s="29"/>
      <c r="V72" s="103" t="s">
        <v>1362</v>
      </c>
      <c r="W72" s="29"/>
      <c r="X72" s="103" t="s">
        <v>1362</v>
      </c>
      <c r="Y72" s="29"/>
      <c r="Z72" s="103" t="s">
        <v>1362</v>
      </c>
      <c r="AA72" s="29"/>
      <c r="AB72" s="103" t="s">
        <v>1362</v>
      </c>
      <c r="AC72" s="75"/>
      <c r="AD72" s="77"/>
      <c r="AE72" s="78">
        <f>COUNTA(A72:AB72)</f>
        <v>10</v>
      </c>
      <c r="AF72" s="71"/>
      <c r="AG72" s="71"/>
      <c r="AH72" s="71"/>
      <c r="AI72" s="71"/>
      <c r="AJ72" s="71"/>
      <c r="AK72" s="71"/>
    </row>
    <row r="73" spans="1:37" ht="14.1" customHeight="1">
      <c r="A73" s="33"/>
      <c r="B73" s="28" t="s">
        <v>64</v>
      </c>
      <c r="C73" s="28"/>
      <c r="D73" s="28" t="s">
        <v>64</v>
      </c>
      <c r="E73" s="28"/>
      <c r="F73" s="28" t="s">
        <v>82</v>
      </c>
      <c r="G73" s="28"/>
      <c r="H73" s="28" t="s">
        <v>270</v>
      </c>
      <c r="I73" s="28"/>
      <c r="J73" s="28" t="s">
        <v>486</v>
      </c>
      <c r="K73" s="28"/>
      <c r="L73" s="28" t="s">
        <v>82</v>
      </c>
      <c r="M73" s="28"/>
      <c r="N73" s="28" t="s">
        <v>82</v>
      </c>
      <c r="O73" s="28"/>
      <c r="P73" s="28" t="s">
        <v>270</v>
      </c>
      <c r="Q73" s="28"/>
      <c r="R73" s="28" t="s">
        <v>264</v>
      </c>
      <c r="S73" s="28"/>
      <c r="T73" s="28" t="s">
        <v>54</v>
      </c>
      <c r="U73" s="28"/>
      <c r="V73" s="28" t="s">
        <v>270</v>
      </c>
      <c r="W73" s="28"/>
      <c r="X73" s="28" t="s">
        <v>270</v>
      </c>
      <c r="Y73" s="28"/>
      <c r="Z73" s="28" t="s">
        <v>54</v>
      </c>
      <c r="AA73" s="28"/>
      <c r="AB73" s="28" t="s">
        <v>64</v>
      </c>
      <c r="AC73" s="75"/>
      <c r="AD73" s="77"/>
      <c r="AE73" s="70"/>
      <c r="AF73" s="78">
        <f>COUNTA(A73:AC73)</f>
        <v>14</v>
      </c>
      <c r="AG73" s="71"/>
      <c r="AH73" s="71"/>
      <c r="AI73" s="78"/>
      <c r="AJ73" s="71"/>
      <c r="AK73" s="71"/>
    </row>
    <row r="74" spans="1:37" ht="14.1" customHeight="1">
      <c r="A74" s="33"/>
      <c r="B74" s="35"/>
      <c r="C74" s="35"/>
      <c r="D74" s="35"/>
      <c r="E74" s="35"/>
      <c r="F74" s="35"/>
      <c r="G74" s="35"/>
      <c r="H74" s="35"/>
      <c r="I74" s="35"/>
      <c r="J74" s="35"/>
      <c r="K74" s="35"/>
      <c r="L74" s="35"/>
      <c r="M74" s="35"/>
      <c r="N74" s="35" t="s">
        <v>2384</v>
      </c>
      <c r="O74" s="35"/>
      <c r="P74" s="35" t="s">
        <v>2385</v>
      </c>
      <c r="Q74" s="35"/>
      <c r="R74" s="35" t="s">
        <v>2386</v>
      </c>
      <c r="S74" s="35"/>
      <c r="T74" s="35" t="s">
        <v>2158</v>
      </c>
      <c r="U74" s="35"/>
      <c r="V74" s="35" t="s">
        <v>2387</v>
      </c>
      <c r="W74" s="35"/>
      <c r="X74" s="35"/>
      <c r="Y74" s="35"/>
      <c r="Z74" s="35"/>
      <c r="AA74" s="35"/>
      <c r="AB74" s="35" t="s">
        <v>2388</v>
      </c>
      <c r="AC74" s="75"/>
      <c r="AD74" s="77"/>
      <c r="AE74" s="70"/>
      <c r="AF74" s="71"/>
      <c r="AG74" s="71"/>
      <c r="AH74" s="71"/>
      <c r="AI74" s="71"/>
      <c r="AJ74" s="71"/>
      <c r="AK74" s="71"/>
    </row>
    <row r="75" spans="1:37" ht="14.1" customHeight="1">
      <c r="A75" s="33"/>
      <c r="B75" s="995">
        <v>45606</v>
      </c>
      <c r="C75" s="995"/>
      <c r="D75" s="995">
        <v>45580</v>
      </c>
      <c r="E75" s="995"/>
      <c r="F75" s="995">
        <v>45582</v>
      </c>
      <c r="G75" s="995"/>
      <c r="H75" s="995">
        <v>45593</v>
      </c>
      <c r="I75" s="995"/>
      <c r="J75" s="995" t="s">
        <v>3607</v>
      </c>
      <c r="K75" s="995"/>
      <c r="L75" s="995">
        <v>45650</v>
      </c>
      <c r="M75" s="995"/>
      <c r="N75" s="995">
        <v>45648</v>
      </c>
      <c r="O75" s="995"/>
      <c r="P75" s="995">
        <v>45656</v>
      </c>
      <c r="Q75" s="995"/>
      <c r="R75" s="995">
        <v>45613</v>
      </c>
      <c r="S75" s="995"/>
      <c r="T75" s="995">
        <v>45619</v>
      </c>
      <c r="U75" s="995"/>
      <c r="V75" s="995" t="s">
        <v>3136</v>
      </c>
      <c r="W75" s="995"/>
      <c r="X75" s="995">
        <v>45650</v>
      </c>
      <c r="Y75" s="995"/>
      <c r="Z75" s="995">
        <v>45621</v>
      </c>
      <c r="AA75" s="35"/>
      <c r="AB75" s="35" t="s">
        <v>2534</v>
      </c>
      <c r="AC75" s="75"/>
      <c r="AD75" s="77"/>
      <c r="AE75" s="70"/>
      <c r="AF75" s="71"/>
      <c r="AG75" s="71"/>
      <c r="AH75" s="71"/>
      <c r="AI75" s="71"/>
      <c r="AJ75" s="78">
        <f>COUNTA(A75:AC75)</f>
        <v>14</v>
      </c>
      <c r="AK75" s="71"/>
    </row>
    <row r="76" spans="1:37" ht="14.1" customHeight="1">
      <c r="A76" s="33"/>
      <c r="B76" s="35" t="s">
        <v>1973</v>
      </c>
      <c r="C76" s="35"/>
      <c r="D76" s="35" t="s">
        <v>1974</v>
      </c>
      <c r="E76" s="35"/>
      <c r="F76" s="35" t="s">
        <v>1975</v>
      </c>
      <c r="G76" s="35"/>
      <c r="H76" s="35" t="s">
        <v>1976</v>
      </c>
      <c r="I76" s="35"/>
      <c r="J76" s="35" t="s">
        <v>1977</v>
      </c>
      <c r="K76" s="35"/>
      <c r="L76" s="35" t="s">
        <v>1978</v>
      </c>
      <c r="M76" s="35"/>
      <c r="N76" s="35" t="s">
        <v>1230</v>
      </c>
      <c r="O76" s="35"/>
      <c r="P76" s="35" t="s">
        <v>1231</v>
      </c>
      <c r="Q76" s="35"/>
      <c r="R76" s="35" t="s">
        <v>1979</v>
      </c>
      <c r="S76" s="35"/>
      <c r="T76" s="35" t="s">
        <v>1980</v>
      </c>
      <c r="U76" s="35"/>
      <c r="V76" s="35" t="s">
        <v>1981</v>
      </c>
      <c r="W76" s="35"/>
      <c r="X76" s="35" t="s">
        <v>1982</v>
      </c>
      <c r="Y76" s="35"/>
      <c r="Z76" s="35" t="s">
        <v>1983</v>
      </c>
      <c r="AA76" s="35"/>
      <c r="AB76" s="35" t="s">
        <v>1984</v>
      </c>
      <c r="AC76" s="75"/>
      <c r="AD76" s="77"/>
      <c r="AE76" s="70"/>
      <c r="AF76" s="71"/>
      <c r="AG76" s="71"/>
      <c r="AH76" s="71"/>
      <c r="AI76" s="78"/>
      <c r="AJ76" s="71"/>
      <c r="AK76" s="71"/>
    </row>
    <row r="77" spans="1:37" ht="14.1" customHeight="1">
      <c r="A77" s="33"/>
      <c r="B77" s="29"/>
      <c r="C77" s="43"/>
      <c r="D77" s="29"/>
      <c r="E77" s="29"/>
      <c r="F77" s="29"/>
      <c r="G77" s="29"/>
      <c r="H77" s="29"/>
      <c r="I77" s="29"/>
      <c r="J77" s="29"/>
      <c r="K77" s="29"/>
      <c r="L77" s="29"/>
      <c r="M77" s="54"/>
      <c r="N77" s="29"/>
      <c r="O77" s="29"/>
      <c r="P77" s="29"/>
      <c r="Q77" s="29"/>
      <c r="R77" s="29"/>
      <c r="S77" s="29"/>
      <c r="T77" s="29"/>
      <c r="U77" s="29"/>
      <c r="V77" s="29"/>
      <c r="W77" s="29"/>
      <c r="X77" s="29"/>
      <c r="Y77" s="29"/>
      <c r="Z77" s="29"/>
      <c r="AA77" s="29"/>
      <c r="AB77" s="29"/>
      <c r="AC77" s="75"/>
      <c r="AD77" s="77"/>
      <c r="AE77" s="70"/>
      <c r="AF77" s="71"/>
      <c r="AG77" s="71"/>
      <c r="AH77" s="71"/>
      <c r="AI77" s="71"/>
      <c r="AJ77" s="71"/>
      <c r="AK77" s="71"/>
    </row>
    <row r="78" spans="1:37" ht="14.1" customHeight="1">
      <c r="A78" s="33"/>
      <c r="B78" s="29"/>
      <c r="C78" s="43"/>
      <c r="D78" s="29"/>
      <c r="E78" s="29"/>
      <c r="F78" s="29"/>
      <c r="G78" s="29"/>
      <c r="H78" s="29"/>
      <c r="I78" s="29"/>
      <c r="J78" s="29"/>
      <c r="K78" s="29"/>
      <c r="L78" s="29"/>
      <c r="M78" s="54"/>
      <c r="N78" s="29"/>
      <c r="O78" s="29"/>
      <c r="P78" s="29"/>
      <c r="Q78" s="29"/>
      <c r="R78" s="29"/>
      <c r="S78" s="29"/>
      <c r="T78" s="29"/>
      <c r="U78" s="29"/>
      <c r="V78" s="29"/>
      <c r="W78" s="29"/>
      <c r="X78" s="29"/>
      <c r="Y78" s="29"/>
      <c r="Z78" s="29"/>
      <c r="AA78" s="29"/>
      <c r="AB78" s="29"/>
      <c r="AC78" s="75"/>
      <c r="AD78" s="77"/>
      <c r="AE78" s="70"/>
      <c r="AF78" s="71"/>
      <c r="AG78" s="71"/>
      <c r="AH78" s="71"/>
      <c r="AI78" s="71"/>
      <c r="AJ78" s="71"/>
      <c r="AK78" s="71"/>
    </row>
    <row r="79" spans="1:37" ht="14.1" customHeight="1">
      <c r="A79" s="44">
        <v>398.80500000000001</v>
      </c>
      <c r="B79" s="776" t="s">
        <v>2559</v>
      </c>
      <c r="C79" s="45">
        <v>431.12700000000001</v>
      </c>
      <c r="D79" s="776" t="s">
        <v>2558</v>
      </c>
      <c r="E79" s="30">
        <v>404.625</v>
      </c>
      <c r="F79" s="776" t="s">
        <v>2548</v>
      </c>
      <c r="G79" s="31">
        <v>401.471</v>
      </c>
      <c r="H79" s="776" t="s">
        <v>2560</v>
      </c>
      <c r="I79" s="31">
        <v>373.46300000000002</v>
      </c>
      <c r="J79" s="776" t="s">
        <v>2561</v>
      </c>
      <c r="K79" s="31">
        <v>420.37900000000002</v>
      </c>
      <c r="L79" s="776" t="s">
        <v>2562</v>
      </c>
      <c r="M79" s="31">
        <v>405.125</v>
      </c>
      <c r="N79" s="776" t="s">
        <v>2548</v>
      </c>
      <c r="O79" s="54">
        <v>334.98700000000002</v>
      </c>
      <c r="P79" s="776" t="s">
        <v>2563</v>
      </c>
      <c r="Q79" s="31">
        <v>401.64499999999998</v>
      </c>
      <c r="R79" s="776" t="s">
        <v>2564</v>
      </c>
      <c r="S79" s="31">
        <v>349.72300000000001</v>
      </c>
      <c r="T79" s="776" t="s">
        <v>2565</v>
      </c>
      <c r="U79" s="122">
        <v>367.90199999999999</v>
      </c>
      <c r="V79" s="776" t="s">
        <v>1044</v>
      </c>
      <c r="W79" s="31">
        <v>216.75</v>
      </c>
      <c r="X79" s="776" t="s">
        <v>473</v>
      </c>
      <c r="Y79" s="31">
        <v>398.23599999999999</v>
      </c>
      <c r="Z79" s="776" t="s">
        <v>2566</v>
      </c>
      <c r="AA79" s="54">
        <v>377.07600000000002</v>
      </c>
      <c r="AB79" s="776" t="s">
        <v>2567</v>
      </c>
      <c r="AC79" s="76"/>
      <c r="AD79" s="77">
        <f t="shared" si="1"/>
        <v>5.2813139999999992</v>
      </c>
      <c r="AE79" s="70"/>
      <c r="AF79" s="71"/>
      <c r="AG79" s="71"/>
      <c r="AH79" s="71"/>
      <c r="AI79" s="71"/>
      <c r="AJ79" s="71"/>
      <c r="AK79" s="71"/>
    </row>
    <row r="80" spans="1:37" ht="14.1" customHeight="1">
      <c r="A80" s="33"/>
      <c r="B80" s="101" t="s">
        <v>55</v>
      </c>
      <c r="C80" s="29"/>
      <c r="D80" s="101" t="s">
        <v>55</v>
      </c>
      <c r="E80" s="29"/>
      <c r="F80" s="101" t="s">
        <v>55</v>
      </c>
      <c r="G80" s="29"/>
      <c r="H80" s="101" t="s">
        <v>55</v>
      </c>
      <c r="I80" s="29"/>
      <c r="J80" s="101" t="s">
        <v>55</v>
      </c>
      <c r="K80" s="29"/>
      <c r="L80" s="101" t="s">
        <v>393</v>
      </c>
      <c r="M80" s="29"/>
      <c r="N80" s="101" t="s">
        <v>393</v>
      </c>
      <c r="O80" s="54"/>
      <c r="P80" s="107" t="s">
        <v>393</v>
      </c>
      <c r="Q80" s="46"/>
      <c r="R80" s="107" t="s">
        <v>55</v>
      </c>
      <c r="S80" s="43"/>
      <c r="T80" s="107" t="s">
        <v>55</v>
      </c>
      <c r="U80" s="29"/>
      <c r="V80" s="107" t="s">
        <v>55</v>
      </c>
      <c r="W80" s="29"/>
      <c r="X80" s="107" t="s">
        <v>55</v>
      </c>
      <c r="Y80" s="29"/>
      <c r="Z80" s="107" t="s">
        <v>55</v>
      </c>
      <c r="AA80" s="29"/>
      <c r="AB80" s="107" t="s">
        <v>393</v>
      </c>
      <c r="AC80" s="75"/>
      <c r="AD80" s="77"/>
      <c r="AE80" s="70"/>
      <c r="AF80" s="71"/>
      <c r="AG80" s="78">
        <f>COUNTA(A80:AC80)</f>
        <v>14</v>
      </c>
      <c r="AH80" s="71"/>
      <c r="AI80" s="71"/>
      <c r="AJ80" s="71"/>
      <c r="AK80" s="71"/>
    </row>
    <row r="81" spans="1:37" ht="14.1" customHeight="1">
      <c r="A81" s="33"/>
      <c r="B81" s="103" t="s">
        <v>1362</v>
      </c>
      <c r="C81" s="29"/>
      <c r="D81" s="103" t="s">
        <v>1362</v>
      </c>
      <c r="E81" s="29"/>
      <c r="F81" s="103" t="s">
        <v>1362</v>
      </c>
      <c r="G81" s="29"/>
      <c r="H81" s="103" t="s">
        <v>1362</v>
      </c>
      <c r="I81" s="29"/>
      <c r="J81" s="103" t="s">
        <v>1362</v>
      </c>
      <c r="K81" s="29"/>
      <c r="L81" s="103" t="s">
        <v>1362</v>
      </c>
      <c r="M81" s="29"/>
      <c r="N81" s="103" t="s">
        <v>1362</v>
      </c>
      <c r="O81" s="29"/>
      <c r="P81" s="103" t="s">
        <v>1362</v>
      </c>
      <c r="Q81" s="46"/>
      <c r="R81" s="103" t="s">
        <v>1362</v>
      </c>
      <c r="S81" s="43"/>
      <c r="T81" s="103" t="s">
        <v>1362</v>
      </c>
      <c r="U81" s="29"/>
      <c r="V81" s="103" t="s">
        <v>1362</v>
      </c>
      <c r="W81" s="29"/>
      <c r="X81" s="103" t="s">
        <v>1362</v>
      </c>
      <c r="Y81" s="29"/>
      <c r="Z81" s="103" t="s">
        <v>1362</v>
      </c>
      <c r="AA81" s="29"/>
      <c r="AB81" s="103" t="s">
        <v>1362</v>
      </c>
      <c r="AC81" s="75"/>
      <c r="AD81" s="77"/>
      <c r="AE81" s="78">
        <f>COUNTA(A81:AB81)</f>
        <v>14</v>
      </c>
      <c r="AF81" s="71"/>
      <c r="AG81" s="71"/>
      <c r="AH81" s="71"/>
      <c r="AI81" s="71"/>
      <c r="AJ81" s="71"/>
      <c r="AK81" s="71"/>
    </row>
    <row r="82" spans="1:37" ht="14.1" customHeight="1">
      <c r="A82" s="33"/>
      <c r="B82" s="28" t="s">
        <v>64</v>
      </c>
      <c r="C82" s="28"/>
      <c r="D82" s="28" t="s">
        <v>64</v>
      </c>
      <c r="E82" s="28"/>
      <c r="F82" s="28" t="s">
        <v>82</v>
      </c>
      <c r="G82" s="28"/>
      <c r="H82" s="28" t="s">
        <v>64</v>
      </c>
      <c r="I82" s="28"/>
      <c r="J82" s="28" t="s">
        <v>264</v>
      </c>
      <c r="K82" s="28"/>
      <c r="L82" s="28" t="s">
        <v>82</v>
      </c>
      <c r="M82" s="28"/>
      <c r="N82" s="28" t="s">
        <v>82</v>
      </c>
      <c r="O82" s="28"/>
      <c r="P82" s="28" t="s">
        <v>82</v>
      </c>
      <c r="Q82" s="28"/>
      <c r="R82" s="28" t="s">
        <v>82</v>
      </c>
      <c r="S82" s="28"/>
      <c r="T82" s="28" t="s">
        <v>82</v>
      </c>
      <c r="U82" s="28"/>
      <c r="V82" s="28" t="s">
        <v>1016</v>
      </c>
      <c r="W82" s="28"/>
      <c r="X82" s="28" t="s">
        <v>1016</v>
      </c>
      <c r="Y82" s="28"/>
      <c r="Z82" s="28" t="s">
        <v>64</v>
      </c>
      <c r="AA82" s="28"/>
      <c r="AB82" s="28" t="s">
        <v>64</v>
      </c>
      <c r="AC82" s="75"/>
      <c r="AD82" s="77"/>
      <c r="AE82" s="70"/>
      <c r="AF82" s="78">
        <f>COUNTA(A82:AC82)</f>
        <v>14</v>
      </c>
      <c r="AG82" s="71"/>
      <c r="AH82" s="71"/>
      <c r="AI82" s="78"/>
      <c r="AJ82" s="71"/>
      <c r="AK82" s="71"/>
    </row>
    <row r="83" spans="1:37" ht="14.1" customHeight="1">
      <c r="A83" s="33"/>
      <c r="B83" s="81"/>
      <c r="C83" s="81"/>
      <c r="D83" s="81"/>
      <c r="E83" s="81"/>
      <c r="F83" s="81"/>
      <c r="G83" s="81"/>
      <c r="H83" s="81"/>
      <c r="I83" s="81"/>
      <c r="J83" s="989"/>
      <c r="K83" s="81"/>
      <c r="L83" s="81" t="s">
        <v>1695</v>
      </c>
      <c r="M83" s="81"/>
      <c r="N83" s="81" t="s">
        <v>2389</v>
      </c>
      <c r="O83" s="81"/>
      <c r="P83" s="81" t="s">
        <v>2390</v>
      </c>
      <c r="Q83" s="81"/>
      <c r="R83" s="989"/>
      <c r="S83" s="81"/>
      <c r="T83" s="989"/>
      <c r="U83" s="81"/>
      <c r="V83" s="989"/>
      <c r="W83" s="81"/>
      <c r="X83" s="81"/>
      <c r="Y83" s="81"/>
      <c r="Z83" s="989"/>
      <c r="AA83" s="81"/>
      <c r="AB83" s="989"/>
      <c r="AC83" s="75"/>
      <c r="AD83" s="77"/>
      <c r="AE83" s="70"/>
      <c r="AF83" s="78"/>
      <c r="AG83" s="71"/>
      <c r="AH83" s="71"/>
      <c r="AI83" s="78"/>
      <c r="AJ83" s="71"/>
      <c r="AK83" s="71"/>
    </row>
    <row r="84" spans="1:37" ht="14.1" customHeight="1">
      <c r="A84" s="33"/>
      <c r="B84" s="985" t="s">
        <v>3629</v>
      </c>
      <c r="C84" s="985"/>
      <c r="D84" s="985" t="s">
        <v>3611</v>
      </c>
      <c r="E84" s="985"/>
      <c r="F84" s="985" t="s">
        <v>3206</v>
      </c>
      <c r="G84" s="985"/>
      <c r="H84" s="985" t="s">
        <v>3176</v>
      </c>
      <c r="I84" s="985"/>
      <c r="J84" s="985">
        <v>45600</v>
      </c>
      <c r="K84" s="985"/>
      <c r="L84" s="985" t="s">
        <v>2118</v>
      </c>
      <c r="M84" s="985"/>
      <c r="N84" s="985">
        <v>45543</v>
      </c>
      <c r="O84" s="985"/>
      <c r="P84" s="985">
        <v>45555</v>
      </c>
      <c r="Q84" s="985"/>
      <c r="R84" s="985" t="s">
        <v>3596</v>
      </c>
      <c r="S84" s="985"/>
      <c r="T84" s="985">
        <v>45581</v>
      </c>
      <c r="U84" s="985"/>
      <c r="V84" s="985">
        <v>45598</v>
      </c>
      <c r="W84" s="985"/>
      <c r="X84" s="985">
        <v>45556</v>
      </c>
      <c r="Y84" s="985"/>
      <c r="Z84" s="985">
        <v>45540</v>
      </c>
      <c r="AA84" s="985"/>
      <c r="AB84" s="985">
        <v>45562</v>
      </c>
      <c r="AC84" s="75"/>
      <c r="AD84" s="77"/>
      <c r="AE84" s="70"/>
      <c r="AF84" s="71"/>
      <c r="AG84" s="71"/>
      <c r="AH84" s="71"/>
      <c r="AI84" s="71"/>
      <c r="AJ84" s="78">
        <f>COUNTA(A84:AC84)</f>
        <v>14</v>
      </c>
      <c r="AK84" s="71"/>
    </row>
    <row r="85" spans="1:37" ht="14.1" customHeight="1">
      <c r="A85" s="33"/>
      <c r="B85" s="35" t="s">
        <v>1232</v>
      </c>
      <c r="C85" s="35"/>
      <c r="D85" s="35" t="s">
        <v>1985</v>
      </c>
      <c r="E85" s="35"/>
      <c r="F85" s="35" t="s">
        <v>1986</v>
      </c>
      <c r="G85" s="35"/>
      <c r="H85" s="35" t="s">
        <v>1987</v>
      </c>
      <c r="I85" s="35"/>
      <c r="J85" s="35" t="s">
        <v>1988</v>
      </c>
      <c r="K85" s="35"/>
      <c r="L85" s="35" t="s">
        <v>1989</v>
      </c>
      <c r="M85" s="35"/>
      <c r="N85" s="35" t="s">
        <v>1990</v>
      </c>
      <c r="O85" s="35"/>
      <c r="P85" s="35" t="s">
        <v>1991</v>
      </c>
      <c r="Q85" s="35"/>
      <c r="R85" s="35" t="s">
        <v>1992</v>
      </c>
      <c r="S85" s="35"/>
      <c r="T85" s="35" t="s">
        <v>1993</v>
      </c>
      <c r="U85" s="35"/>
      <c r="V85" s="35" t="s">
        <v>1994</v>
      </c>
      <c r="W85" s="35"/>
      <c r="X85" s="35" t="s">
        <v>1995</v>
      </c>
      <c r="Y85" s="35"/>
      <c r="Z85" s="35" t="s">
        <v>1996</v>
      </c>
      <c r="AA85" s="35"/>
      <c r="AB85" s="35" t="s">
        <v>1997</v>
      </c>
      <c r="AC85" s="75"/>
      <c r="AD85" s="77"/>
      <c r="AE85" s="70"/>
      <c r="AF85" s="71"/>
      <c r="AG85" s="71"/>
      <c r="AH85" s="71"/>
      <c r="AI85" s="78"/>
      <c r="AJ85" s="71"/>
      <c r="AK85" s="71"/>
    </row>
    <row r="86" spans="1:37" ht="14.1" customHeight="1">
      <c r="A86" s="33"/>
      <c r="B86" s="29"/>
      <c r="C86" s="43"/>
      <c r="D86" s="29"/>
      <c r="E86" s="29"/>
      <c r="F86" s="29"/>
      <c r="G86" s="29"/>
      <c r="H86" s="29"/>
      <c r="I86" s="29"/>
      <c r="J86" s="29"/>
      <c r="K86" s="29"/>
      <c r="L86" s="29"/>
      <c r="M86" s="54"/>
      <c r="N86" s="29"/>
      <c r="O86" s="29"/>
      <c r="P86" s="29"/>
      <c r="Q86" s="29"/>
      <c r="R86" s="29"/>
      <c r="S86" s="29"/>
      <c r="T86" s="29"/>
      <c r="U86" s="29"/>
      <c r="V86" s="29"/>
      <c r="W86" s="29"/>
      <c r="X86" s="29"/>
      <c r="Y86" s="29"/>
      <c r="Z86" s="29"/>
      <c r="AA86" s="29"/>
      <c r="AB86" s="29"/>
      <c r="AC86" s="75"/>
      <c r="AD86" s="77"/>
      <c r="AE86" s="70"/>
      <c r="AF86" s="71"/>
      <c r="AG86" s="71"/>
      <c r="AH86" s="71"/>
      <c r="AI86" s="71"/>
      <c r="AJ86" s="71"/>
      <c r="AK86" s="71"/>
    </row>
    <row r="87" spans="1:37" ht="14.1" customHeight="1">
      <c r="A87" s="33"/>
      <c r="B87" s="29"/>
      <c r="C87" s="43"/>
      <c r="D87" s="29"/>
      <c r="E87" s="29"/>
      <c r="F87" s="29"/>
      <c r="G87" s="29"/>
      <c r="H87" s="29"/>
      <c r="I87" s="29"/>
      <c r="J87" s="29"/>
      <c r="K87" s="29"/>
      <c r="L87" s="29"/>
      <c r="M87" s="54"/>
      <c r="N87" s="29"/>
      <c r="O87" s="29"/>
      <c r="P87" s="29"/>
      <c r="Q87" s="29"/>
      <c r="R87" s="29"/>
      <c r="S87" s="29"/>
      <c r="T87" s="29"/>
      <c r="U87" s="29"/>
      <c r="V87" s="29"/>
      <c r="W87" s="29"/>
      <c r="X87" s="29"/>
      <c r="Y87" s="29"/>
      <c r="Z87" s="29"/>
      <c r="AA87" s="29"/>
      <c r="AB87" s="29"/>
      <c r="AC87" s="75"/>
      <c r="AD87" s="77"/>
      <c r="AE87" s="70"/>
      <c r="AF87" s="71"/>
      <c r="AG87" s="71"/>
      <c r="AH87" s="71"/>
      <c r="AI87" s="71"/>
      <c r="AJ87" s="71"/>
      <c r="AK87" s="71"/>
    </row>
    <row r="88" spans="1:37" ht="14.1" customHeight="1">
      <c r="A88" s="44">
        <v>424.12099999999998</v>
      </c>
      <c r="B88" s="776" t="s">
        <v>2568</v>
      </c>
      <c r="C88" s="124">
        <v>378.67099999999999</v>
      </c>
      <c r="D88" s="776" t="s">
        <v>2569</v>
      </c>
      <c r="E88" s="30">
        <v>350.40699999999998</v>
      </c>
      <c r="F88" s="776" t="s">
        <v>2570</v>
      </c>
      <c r="G88" s="31">
        <v>399.23500000000001</v>
      </c>
      <c r="H88" s="776" t="s">
        <v>2571</v>
      </c>
      <c r="I88" s="31">
        <v>392.209</v>
      </c>
      <c r="J88" s="776" t="s">
        <v>2572</v>
      </c>
      <c r="K88" s="31">
        <v>384.26900000000001</v>
      </c>
      <c r="L88" s="776" t="s">
        <v>2573</v>
      </c>
      <c r="M88" s="31">
        <v>374.11900000000003</v>
      </c>
      <c r="N88" s="776" t="s">
        <v>2574</v>
      </c>
      <c r="O88" s="31">
        <v>374.48500000000001</v>
      </c>
      <c r="P88" s="776" t="s">
        <v>2575</v>
      </c>
      <c r="Q88" s="31">
        <v>390.15800000000002</v>
      </c>
      <c r="R88" s="776" t="s">
        <v>1054</v>
      </c>
      <c r="S88" s="31">
        <v>309.71199999999999</v>
      </c>
      <c r="T88" s="776" t="s">
        <v>2576</v>
      </c>
      <c r="U88" s="122">
        <v>461.976</v>
      </c>
      <c r="V88" s="776" t="s">
        <v>2577</v>
      </c>
      <c r="W88" s="31">
        <v>344.29</v>
      </c>
      <c r="X88" s="776" t="s">
        <v>2578</v>
      </c>
      <c r="Y88" s="31">
        <v>427.21600000000001</v>
      </c>
      <c r="Z88" s="776" t="s">
        <v>2579</v>
      </c>
      <c r="AA88" s="54">
        <v>410.78500000000003</v>
      </c>
      <c r="AB88" s="776" t="s">
        <v>2565</v>
      </c>
      <c r="AC88" s="76"/>
      <c r="AD88" s="77">
        <f t="shared" si="1"/>
        <v>5.4216530000000001</v>
      </c>
      <c r="AE88" s="70"/>
      <c r="AF88" s="71"/>
      <c r="AG88" s="71"/>
      <c r="AH88" s="71"/>
      <c r="AI88" s="71"/>
      <c r="AJ88" s="71"/>
      <c r="AK88" s="71"/>
    </row>
    <row r="89" spans="1:37" ht="14.1" customHeight="1">
      <c r="A89" s="33"/>
      <c r="B89" s="101" t="s">
        <v>2419</v>
      </c>
      <c r="C89" s="29"/>
      <c r="D89" s="101" t="s">
        <v>55</v>
      </c>
      <c r="E89" s="29"/>
      <c r="F89" s="101" t="s">
        <v>393</v>
      </c>
      <c r="G89" s="29"/>
      <c r="H89" s="101" t="s">
        <v>55</v>
      </c>
      <c r="I89" s="29"/>
      <c r="J89" s="101" t="s">
        <v>55</v>
      </c>
      <c r="K89" s="29"/>
      <c r="L89" s="101" t="s">
        <v>55</v>
      </c>
      <c r="M89" s="29"/>
      <c r="N89" s="101" t="s">
        <v>55</v>
      </c>
      <c r="O89" s="54"/>
      <c r="P89" s="107" t="s">
        <v>55</v>
      </c>
      <c r="Q89" s="46"/>
      <c r="R89" s="107" t="s">
        <v>55</v>
      </c>
      <c r="S89" s="43"/>
      <c r="T89" s="107" t="s">
        <v>55</v>
      </c>
      <c r="U89" s="29"/>
      <c r="V89" s="107" t="s">
        <v>55</v>
      </c>
      <c r="W89" s="29"/>
      <c r="X89" s="107" t="s">
        <v>55</v>
      </c>
      <c r="Y89" s="29"/>
      <c r="Z89" s="107" t="s">
        <v>55</v>
      </c>
      <c r="AA89" s="29"/>
      <c r="AB89" s="107" t="s">
        <v>55</v>
      </c>
      <c r="AC89" s="75"/>
      <c r="AD89" s="77"/>
      <c r="AE89" s="70"/>
      <c r="AF89" s="71"/>
      <c r="AG89" s="78">
        <f>COUNTA(A89:AC89)</f>
        <v>14</v>
      </c>
      <c r="AH89" s="71"/>
      <c r="AI89" s="71"/>
      <c r="AJ89" s="71"/>
      <c r="AK89" s="71"/>
    </row>
    <row r="90" spans="1:37" ht="14.1" customHeight="1">
      <c r="A90" s="33"/>
      <c r="B90" s="103" t="s">
        <v>1362</v>
      </c>
      <c r="C90" s="29"/>
      <c r="D90" s="103" t="s">
        <v>1362</v>
      </c>
      <c r="E90" s="29"/>
      <c r="F90" s="103" t="s">
        <v>1362</v>
      </c>
      <c r="G90" s="29"/>
      <c r="H90" s="103" t="s">
        <v>1362</v>
      </c>
      <c r="I90" s="29"/>
      <c r="J90" s="103" t="s">
        <v>1362</v>
      </c>
      <c r="K90" s="29"/>
      <c r="L90" s="103" t="s">
        <v>1362</v>
      </c>
      <c r="M90" s="29"/>
      <c r="N90" s="103" t="s">
        <v>1362</v>
      </c>
      <c r="O90" s="29"/>
      <c r="P90" s="103" t="s">
        <v>1362</v>
      </c>
      <c r="Q90" s="46"/>
      <c r="R90" s="103" t="s">
        <v>1362</v>
      </c>
      <c r="S90" s="43"/>
      <c r="T90" s="103" t="s">
        <v>1362</v>
      </c>
      <c r="U90" s="29"/>
      <c r="V90" s="103" t="s">
        <v>1362</v>
      </c>
      <c r="W90" s="29"/>
      <c r="X90" s="103" t="s">
        <v>1362</v>
      </c>
      <c r="Y90" s="29"/>
      <c r="Z90" s="103" t="s">
        <v>1362</v>
      </c>
      <c r="AA90" s="29"/>
      <c r="AB90" s="103" t="s">
        <v>1362</v>
      </c>
      <c r="AC90" s="75"/>
      <c r="AD90" s="77"/>
      <c r="AE90" s="78">
        <f>COUNTA(A90:AB90)</f>
        <v>14</v>
      </c>
      <c r="AF90" s="71"/>
      <c r="AG90" s="71"/>
      <c r="AH90" s="71"/>
      <c r="AI90" s="71"/>
      <c r="AJ90" s="71"/>
      <c r="AK90" s="71"/>
    </row>
    <row r="91" spans="1:37" ht="14.1" customHeight="1">
      <c r="A91" s="33"/>
      <c r="B91" s="28" t="s">
        <v>82</v>
      </c>
      <c r="C91" s="28"/>
      <c r="D91" s="28" t="s">
        <v>82</v>
      </c>
      <c r="E91" s="28"/>
      <c r="F91" s="28" t="s">
        <v>309</v>
      </c>
      <c r="G91" s="28"/>
      <c r="H91" s="28" t="s">
        <v>64</v>
      </c>
      <c r="I91" s="28"/>
      <c r="J91" s="28" t="s">
        <v>64</v>
      </c>
      <c r="K91" s="28"/>
      <c r="L91" s="28" t="s">
        <v>82</v>
      </c>
      <c r="M91" s="28"/>
      <c r="N91" s="28" t="s">
        <v>82</v>
      </c>
      <c r="O91" s="28"/>
      <c r="P91" s="28" t="s">
        <v>82</v>
      </c>
      <c r="Q91" s="28"/>
      <c r="R91" s="28" t="s">
        <v>82</v>
      </c>
      <c r="S91" s="28"/>
      <c r="T91" s="28" t="s">
        <v>309</v>
      </c>
      <c r="U91" s="28"/>
      <c r="V91" s="28" t="s">
        <v>54</v>
      </c>
      <c r="W91" s="28"/>
      <c r="X91" s="28" t="s">
        <v>270</v>
      </c>
      <c r="Y91" s="28"/>
      <c r="Z91" s="28" t="s">
        <v>64</v>
      </c>
      <c r="AA91" s="28"/>
      <c r="AB91" s="28" t="s">
        <v>82</v>
      </c>
      <c r="AC91" s="75"/>
      <c r="AD91" s="77"/>
      <c r="AE91" s="70"/>
      <c r="AF91" s="78">
        <f>COUNTA(A91:AC91)</f>
        <v>14</v>
      </c>
      <c r="AG91" s="71"/>
      <c r="AH91" s="71"/>
      <c r="AI91" s="78"/>
      <c r="AJ91" s="71"/>
      <c r="AK91" s="71"/>
    </row>
    <row r="92" spans="1:37" ht="14.1" customHeight="1">
      <c r="A92" s="33"/>
      <c r="B92" s="81"/>
      <c r="C92" s="81"/>
      <c r="D92" s="81"/>
      <c r="E92" s="81"/>
      <c r="F92" s="81"/>
      <c r="G92" s="81"/>
      <c r="H92" s="81"/>
      <c r="I92" s="81"/>
      <c r="J92" s="989"/>
      <c r="K92" s="81"/>
      <c r="L92" s="81"/>
      <c r="M92" s="81"/>
      <c r="N92" s="81"/>
      <c r="O92" s="81"/>
      <c r="P92" s="81"/>
      <c r="Q92" s="81"/>
      <c r="R92" s="989"/>
      <c r="S92" s="81"/>
      <c r="T92" s="989"/>
      <c r="U92" s="81"/>
      <c r="V92" s="989"/>
      <c r="W92" s="81"/>
      <c r="X92" s="81" t="s">
        <v>2370</v>
      </c>
      <c r="Y92" s="81"/>
      <c r="Z92" s="989"/>
      <c r="AA92" s="81"/>
      <c r="AB92" s="989" t="s">
        <v>1692</v>
      </c>
      <c r="AC92" s="75"/>
      <c r="AD92" s="77"/>
      <c r="AE92" s="70"/>
      <c r="AF92" s="78"/>
      <c r="AG92" s="71"/>
      <c r="AH92" s="71"/>
      <c r="AI92" s="78"/>
      <c r="AJ92" s="71"/>
      <c r="AK92" s="71"/>
    </row>
    <row r="93" spans="1:37" ht="14.1" customHeight="1">
      <c r="A93" s="25"/>
      <c r="B93" s="985" t="s">
        <v>3155</v>
      </c>
      <c r="C93" s="985"/>
      <c r="D93" s="985">
        <v>45605</v>
      </c>
      <c r="E93" s="985"/>
      <c r="F93" s="985" t="s">
        <v>3125</v>
      </c>
      <c r="G93" s="985"/>
      <c r="H93" s="985" t="s">
        <v>3184</v>
      </c>
      <c r="I93" s="985"/>
      <c r="J93" s="985">
        <v>45599</v>
      </c>
      <c r="K93" s="985"/>
      <c r="L93" s="985" t="s">
        <v>488</v>
      </c>
      <c r="M93" s="985"/>
      <c r="N93" s="985" t="s">
        <v>3374</v>
      </c>
      <c r="O93" s="985"/>
      <c r="P93" s="985">
        <v>45541</v>
      </c>
      <c r="Q93" s="985"/>
      <c r="R93" s="985">
        <v>45547</v>
      </c>
      <c r="S93" s="985"/>
      <c r="T93" s="985">
        <v>45551</v>
      </c>
      <c r="U93" s="985"/>
      <c r="V93" s="985">
        <v>45568</v>
      </c>
      <c r="W93" s="985"/>
      <c r="X93" s="985" t="s">
        <v>3293</v>
      </c>
      <c r="Y93" s="985"/>
      <c r="Z93" s="985">
        <v>45583</v>
      </c>
      <c r="AA93" s="985"/>
      <c r="AB93" s="985" t="s">
        <v>3590</v>
      </c>
      <c r="AC93" s="73"/>
      <c r="AD93" s="77"/>
      <c r="AE93" s="70"/>
      <c r="AF93" s="71"/>
      <c r="AG93" s="71"/>
      <c r="AH93" s="71"/>
      <c r="AI93" s="71"/>
      <c r="AJ93" s="78">
        <f>COUNTA(A93:AC93)</f>
        <v>14</v>
      </c>
      <c r="AK93" s="71"/>
    </row>
    <row r="94" spans="1:37" ht="14.1" customHeight="1">
      <c r="A94" s="33"/>
      <c r="B94" s="35" t="s">
        <v>1233</v>
      </c>
      <c r="C94" s="35"/>
      <c r="D94" s="35" t="s">
        <v>1234</v>
      </c>
      <c r="E94" s="35"/>
      <c r="F94" s="35" t="s">
        <v>1235</v>
      </c>
      <c r="G94" s="35"/>
      <c r="H94" s="35" t="s">
        <v>1998</v>
      </c>
      <c r="I94" s="35"/>
      <c r="J94" s="35" t="s">
        <v>1999</v>
      </c>
      <c r="K94" s="35"/>
      <c r="L94" s="35" t="s">
        <v>2000</v>
      </c>
      <c r="M94" s="35"/>
      <c r="N94" s="35" t="s">
        <v>2001</v>
      </c>
      <c r="O94" s="35"/>
      <c r="P94" s="35" t="s">
        <v>2002</v>
      </c>
      <c r="Q94" s="35"/>
      <c r="R94" s="35" t="s">
        <v>2003</v>
      </c>
      <c r="S94" s="35"/>
      <c r="T94" s="35" t="s">
        <v>2004</v>
      </c>
      <c r="U94" s="35"/>
      <c r="V94" s="35" t="s">
        <v>2005</v>
      </c>
      <c r="W94" s="35"/>
      <c r="X94" s="35" t="s">
        <v>2006</v>
      </c>
      <c r="Y94" s="35"/>
      <c r="Z94" s="35" t="s">
        <v>2007</v>
      </c>
      <c r="AA94" s="35"/>
      <c r="AB94" s="35" t="s">
        <v>2008</v>
      </c>
      <c r="AC94" s="75"/>
      <c r="AD94" s="77"/>
      <c r="AE94" s="70"/>
      <c r="AF94" s="71"/>
      <c r="AG94" s="71"/>
      <c r="AH94" s="71"/>
      <c r="AI94" s="78"/>
      <c r="AJ94" s="71"/>
      <c r="AK94" s="71"/>
    </row>
    <row r="95" spans="1:37" ht="14.1" customHeight="1">
      <c r="A95" s="33"/>
      <c r="B95" s="29"/>
      <c r="C95" s="43"/>
      <c r="D95" s="29"/>
      <c r="E95" s="29"/>
      <c r="F95" s="29"/>
      <c r="G95" s="29"/>
      <c r="H95" s="29"/>
      <c r="I95" s="29"/>
      <c r="J95" s="29"/>
      <c r="K95" s="29"/>
      <c r="L95" s="29"/>
      <c r="M95" s="54"/>
      <c r="N95" s="29"/>
      <c r="O95" s="29"/>
      <c r="P95" s="29"/>
      <c r="Q95" s="29"/>
      <c r="R95" s="29"/>
      <c r="S95" s="29"/>
      <c r="T95" s="29"/>
      <c r="U95" s="29"/>
      <c r="V95" s="29"/>
      <c r="W95" s="29"/>
      <c r="X95" s="29"/>
      <c r="Y95" s="29"/>
      <c r="Z95" s="29"/>
      <c r="AA95" s="29"/>
      <c r="AB95" s="29"/>
      <c r="AC95" s="75"/>
      <c r="AD95" s="77"/>
      <c r="AE95" s="70"/>
      <c r="AF95" s="71"/>
      <c r="AG95" s="71"/>
      <c r="AH95" s="71"/>
      <c r="AI95" s="71"/>
      <c r="AJ95" s="71"/>
      <c r="AK95" s="71"/>
    </row>
    <row r="96" spans="1:37" ht="14.1" customHeight="1">
      <c r="A96" s="33"/>
      <c r="B96" s="29"/>
      <c r="C96" s="43"/>
      <c r="D96" s="29"/>
      <c r="E96" s="29"/>
      <c r="F96" s="29"/>
      <c r="G96" s="29"/>
      <c r="H96" s="29"/>
      <c r="I96" s="29"/>
      <c r="J96" s="29"/>
      <c r="K96" s="29"/>
      <c r="L96" s="29"/>
      <c r="M96" s="54"/>
      <c r="N96" s="29"/>
      <c r="O96" s="29"/>
      <c r="P96" s="29"/>
      <c r="Q96" s="29"/>
      <c r="R96" s="29"/>
      <c r="S96" s="29"/>
      <c r="T96" s="29"/>
      <c r="U96" s="29"/>
      <c r="V96" s="29"/>
      <c r="W96" s="29"/>
      <c r="X96" s="29"/>
      <c r="Y96" s="29"/>
      <c r="Z96" s="29"/>
      <c r="AA96" s="29"/>
      <c r="AB96" s="29"/>
      <c r="AC96" s="75"/>
      <c r="AD96" s="77"/>
      <c r="AE96" s="70"/>
      <c r="AF96" s="71"/>
      <c r="AG96" s="71"/>
      <c r="AH96" s="71"/>
      <c r="AI96" s="71"/>
      <c r="AJ96" s="71"/>
      <c r="AK96" s="71"/>
    </row>
    <row r="97" spans="1:37" ht="14.1" customHeight="1">
      <c r="A97" s="44">
        <v>403.55799999999999</v>
      </c>
      <c r="B97" s="776" t="s">
        <v>3007</v>
      </c>
      <c r="C97" s="45">
        <v>423.98200000000003</v>
      </c>
      <c r="D97" s="776" t="s">
        <v>2580</v>
      </c>
      <c r="E97" s="30">
        <v>416.64100000000002</v>
      </c>
      <c r="F97" s="776" t="s">
        <v>2581</v>
      </c>
      <c r="G97" s="31">
        <v>423.50099999999998</v>
      </c>
      <c r="H97" s="776" t="s">
        <v>2582</v>
      </c>
      <c r="I97" s="31">
        <v>416.61500000000001</v>
      </c>
      <c r="J97" s="776" t="s">
        <v>2583</v>
      </c>
      <c r="K97" s="31">
        <v>412.709</v>
      </c>
      <c r="L97" s="776" t="s">
        <v>2584</v>
      </c>
      <c r="M97" s="31">
        <v>394.32100000000003</v>
      </c>
      <c r="N97" s="776" t="s">
        <v>2585</v>
      </c>
      <c r="O97" s="31">
        <v>426.52600000000001</v>
      </c>
      <c r="P97" s="776" t="s">
        <v>2586</v>
      </c>
      <c r="Q97" s="31">
        <v>408.11599999999999</v>
      </c>
      <c r="R97" s="776" t="s">
        <v>2574</v>
      </c>
      <c r="S97" s="31">
        <v>393.32</v>
      </c>
      <c r="T97" s="776" t="s">
        <v>2587</v>
      </c>
      <c r="U97" s="122">
        <v>413.35599999999999</v>
      </c>
      <c r="V97" s="776" t="s">
        <v>2588</v>
      </c>
      <c r="W97" s="31">
        <v>409.51600000000002</v>
      </c>
      <c r="X97" s="776" t="s">
        <v>2577</v>
      </c>
      <c r="Y97" s="54">
        <v>372.98500000000001</v>
      </c>
      <c r="Z97" s="776" t="s">
        <v>2579</v>
      </c>
      <c r="AA97" s="54">
        <v>405.05</v>
      </c>
      <c r="AB97" s="776" t="s">
        <v>2580</v>
      </c>
      <c r="AC97" s="76"/>
      <c r="AD97" s="77">
        <f t="shared" si="1"/>
        <v>5.7201959999999987</v>
      </c>
      <c r="AE97" s="70"/>
      <c r="AF97" s="71"/>
      <c r="AG97" s="71"/>
      <c r="AH97" s="71"/>
      <c r="AI97" s="71"/>
      <c r="AJ97" s="71"/>
      <c r="AK97" s="71"/>
    </row>
    <row r="98" spans="1:37" ht="14.1" customHeight="1">
      <c r="A98" s="33"/>
      <c r="B98" s="101" t="s">
        <v>55</v>
      </c>
      <c r="C98" s="29"/>
      <c r="D98" s="101" t="s">
        <v>55</v>
      </c>
      <c r="E98" s="29"/>
      <c r="F98" s="101" t="s">
        <v>55</v>
      </c>
      <c r="G98" s="29"/>
      <c r="H98" s="101" t="s">
        <v>55</v>
      </c>
      <c r="I98" s="29"/>
      <c r="J98" s="101" t="s">
        <v>55</v>
      </c>
      <c r="K98" s="29"/>
      <c r="L98" s="101" t="s">
        <v>55</v>
      </c>
      <c r="M98" s="29"/>
      <c r="N98" s="101" t="s">
        <v>55</v>
      </c>
      <c r="O98" s="54"/>
      <c r="P98" s="776" t="s">
        <v>55</v>
      </c>
      <c r="Q98" s="46"/>
      <c r="R98" s="107" t="s">
        <v>55</v>
      </c>
      <c r="S98" s="43"/>
      <c r="T98" s="107" t="s">
        <v>55</v>
      </c>
      <c r="U98" s="29"/>
      <c r="V98" s="107" t="s">
        <v>55</v>
      </c>
      <c r="W98" s="29"/>
      <c r="X98" s="107" t="s">
        <v>55</v>
      </c>
      <c r="Y98" s="29"/>
      <c r="Z98" s="107" t="s">
        <v>55</v>
      </c>
      <c r="AA98" s="29"/>
      <c r="AB98" s="107" t="s">
        <v>55</v>
      </c>
      <c r="AC98" s="75"/>
      <c r="AD98" s="77"/>
      <c r="AE98" s="70"/>
      <c r="AF98" s="71"/>
      <c r="AG98" s="78">
        <f>COUNTA(A98:AC98)</f>
        <v>14</v>
      </c>
      <c r="AH98" s="71"/>
      <c r="AI98" s="71"/>
      <c r="AJ98" s="71"/>
      <c r="AK98" s="71"/>
    </row>
    <row r="99" spans="1:37" ht="14.1" customHeight="1">
      <c r="A99" s="33"/>
      <c r="B99" s="103" t="s">
        <v>1362</v>
      </c>
      <c r="C99" s="43"/>
      <c r="D99" s="103" t="s">
        <v>1362</v>
      </c>
      <c r="E99" s="29"/>
      <c r="F99" s="103" t="s">
        <v>1362</v>
      </c>
      <c r="G99" s="29"/>
      <c r="H99" s="103" t="s">
        <v>1362</v>
      </c>
      <c r="I99" s="29"/>
      <c r="J99" s="103" t="s">
        <v>1362</v>
      </c>
      <c r="K99" s="29"/>
      <c r="L99" s="103" t="s">
        <v>1362</v>
      </c>
      <c r="M99" s="54"/>
      <c r="N99" s="103" t="s">
        <v>1362</v>
      </c>
      <c r="O99" s="29"/>
      <c r="P99" s="103" t="s">
        <v>1362</v>
      </c>
      <c r="Q99" s="29"/>
      <c r="R99" s="103" t="s">
        <v>1362</v>
      </c>
      <c r="S99" s="29"/>
      <c r="T99" s="103" t="s">
        <v>1362</v>
      </c>
      <c r="U99" s="29"/>
      <c r="V99" s="103" t="s">
        <v>1362</v>
      </c>
      <c r="W99" s="29"/>
      <c r="X99" s="103" t="s">
        <v>1362</v>
      </c>
      <c r="Y99" s="29"/>
      <c r="Z99" s="103" t="s">
        <v>1362</v>
      </c>
      <c r="AA99" s="29"/>
      <c r="AB99" s="103" t="s">
        <v>1362</v>
      </c>
      <c r="AC99" s="75"/>
      <c r="AD99" s="77"/>
      <c r="AE99" s="78">
        <f>COUNTA(A99:AB99)</f>
        <v>14</v>
      </c>
      <c r="AF99" s="71"/>
      <c r="AG99" s="71"/>
      <c r="AH99" s="71"/>
      <c r="AI99" s="71"/>
      <c r="AJ99" s="71"/>
      <c r="AK99" s="71"/>
    </row>
    <row r="100" spans="1:37" ht="14.1" customHeight="1">
      <c r="A100" s="33"/>
      <c r="B100" s="28" t="s">
        <v>64</v>
      </c>
      <c r="C100" s="28"/>
      <c r="D100" s="28" t="s">
        <v>82</v>
      </c>
      <c r="E100" s="28"/>
      <c r="F100" s="28" t="s">
        <v>54</v>
      </c>
      <c r="G100" s="28"/>
      <c r="H100" s="28" t="s">
        <v>82</v>
      </c>
      <c r="I100" s="28"/>
      <c r="J100" s="28" t="s">
        <v>270</v>
      </c>
      <c r="K100" s="28"/>
      <c r="L100" s="28" t="s">
        <v>122</v>
      </c>
      <c r="M100" s="28"/>
      <c r="N100" s="28" t="s">
        <v>64</v>
      </c>
      <c r="O100" s="28"/>
      <c r="P100" s="28" t="s">
        <v>64</v>
      </c>
      <c r="Q100" s="28"/>
      <c r="R100" s="28" t="s">
        <v>82</v>
      </c>
      <c r="S100" s="28"/>
      <c r="T100" s="28" t="s">
        <v>64</v>
      </c>
      <c r="U100" s="28"/>
      <c r="V100" s="28" t="s">
        <v>64</v>
      </c>
      <c r="W100" s="28"/>
      <c r="X100" s="28" t="s">
        <v>82</v>
      </c>
      <c r="Y100" s="28"/>
      <c r="Z100" s="28" t="s">
        <v>231</v>
      </c>
      <c r="AA100" s="28"/>
      <c r="AB100" s="28" t="s">
        <v>64</v>
      </c>
      <c r="AC100" s="75"/>
      <c r="AD100" s="77"/>
      <c r="AE100" s="70"/>
      <c r="AF100" s="78">
        <f>COUNTA(A100:AC100)</f>
        <v>14</v>
      </c>
      <c r="AG100" s="71"/>
      <c r="AH100" s="71"/>
      <c r="AI100" s="78"/>
      <c r="AJ100" s="71"/>
      <c r="AK100" s="71"/>
    </row>
    <row r="101" spans="1:37" ht="14.1" customHeight="1">
      <c r="A101" s="33"/>
      <c r="B101" s="81"/>
      <c r="C101" s="81"/>
      <c r="D101" s="81" t="s">
        <v>2370</v>
      </c>
      <c r="E101" s="81"/>
      <c r="F101" s="81"/>
      <c r="G101" s="81"/>
      <c r="H101" s="81"/>
      <c r="I101" s="81"/>
      <c r="J101" s="989"/>
      <c r="K101" s="81"/>
      <c r="L101" s="81"/>
      <c r="M101" s="81"/>
      <c r="N101" s="81"/>
      <c r="O101" s="81"/>
      <c r="P101" s="81"/>
      <c r="Q101" s="81"/>
      <c r="R101" s="989"/>
      <c r="S101" s="81"/>
      <c r="T101" s="989"/>
      <c r="U101" s="81"/>
      <c r="V101" s="989"/>
      <c r="W101" s="81"/>
      <c r="X101" s="81"/>
      <c r="Y101" s="81"/>
      <c r="Z101" s="989"/>
      <c r="AA101" s="81"/>
      <c r="AB101" s="989"/>
      <c r="AC101" s="75"/>
      <c r="AD101" s="77"/>
      <c r="AE101" s="70"/>
      <c r="AF101" s="78"/>
      <c r="AG101" s="71"/>
      <c r="AH101" s="71"/>
      <c r="AI101" s="78"/>
      <c r="AJ101" s="71"/>
      <c r="AK101" s="71"/>
    </row>
    <row r="102" spans="1:37" ht="14.1" customHeight="1">
      <c r="A102" s="25"/>
      <c r="B102" s="985" t="s">
        <v>3572</v>
      </c>
      <c r="C102" s="985"/>
      <c r="D102" s="985" t="s">
        <v>3520</v>
      </c>
      <c r="E102" s="985"/>
      <c r="F102" s="985" t="s">
        <v>3233</v>
      </c>
      <c r="G102" s="985"/>
      <c r="H102" s="985" t="s">
        <v>3355</v>
      </c>
      <c r="I102" s="985"/>
      <c r="J102" s="985" t="s">
        <v>3387</v>
      </c>
      <c r="K102" s="985"/>
      <c r="L102" s="985" t="s">
        <v>3221</v>
      </c>
      <c r="M102" s="985"/>
      <c r="N102" s="985" t="s">
        <v>3240</v>
      </c>
      <c r="O102" s="985"/>
      <c r="P102" s="985"/>
      <c r="Q102" s="985"/>
      <c r="R102" s="985" t="s">
        <v>3505</v>
      </c>
      <c r="S102" s="985"/>
      <c r="T102" s="985"/>
      <c r="U102" s="985"/>
      <c r="V102" s="985" t="s">
        <v>3583</v>
      </c>
      <c r="W102" s="985"/>
      <c r="X102" s="985" t="s">
        <v>3527</v>
      </c>
      <c r="Y102" s="985"/>
      <c r="Z102" s="985" t="s">
        <v>3380</v>
      </c>
      <c r="AA102" s="985"/>
      <c r="AB102" s="985" t="s">
        <v>3393</v>
      </c>
      <c r="AC102" s="73"/>
      <c r="AD102" s="77"/>
      <c r="AE102" s="70"/>
      <c r="AF102" s="71"/>
      <c r="AG102" s="71"/>
      <c r="AH102" s="71"/>
      <c r="AI102" s="71"/>
      <c r="AJ102" s="78">
        <f>COUNTA(A102:AC102)</f>
        <v>12</v>
      </c>
      <c r="AK102" s="71"/>
    </row>
    <row r="103" spans="1:37" ht="14.1" customHeight="1">
      <c r="A103" s="33"/>
      <c r="B103" s="35" t="s">
        <v>2009</v>
      </c>
      <c r="C103" s="35"/>
      <c r="D103" s="35" t="s">
        <v>2010</v>
      </c>
      <c r="E103" s="35"/>
      <c r="F103" s="35" t="s">
        <v>2011</v>
      </c>
      <c r="G103" s="35"/>
      <c r="H103" s="35" t="s">
        <v>2012</v>
      </c>
      <c r="I103" s="35"/>
      <c r="J103" s="35" t="s">
        <v>2013</v>
      </c>
      <c r="K103" s="35"/>
      <c r="L103" s="35" t="s">
        <v>2014</v>
      </c>
      <c r="M103" s="35"/>
      <c r="N103" s="35" t="s">
        <v>2015</v>
      </c>
      <c r="O103" s="35"/>
      <c r="P103" s="35" t="s">
        <v>2016</v>
      </c>
      <c r="Q103" s="35"/>
      <c r="R103" s="35" t="s">
        <v>2017</v>
      </c>
      <c r="S103" s="35"/>
      <c r="T103" s="35" t="s">
        <v>2018</v>
      </c>
      <c r="U103" s="35"/>
      <c r="V103" s="35" t="s">
        <v>2019</v>
      </c>
      <c r="W103" s="35"/>
      <c r="X103" s="35" t="s">
        <v>2020</v>
      </c>
      <c r="Y103" s="35"/>
      <c r="Z103" s="35" t="s">
        <v>2021</v>
      </c>
      <c r="AA103" s="35"/>
      <c r="AB103" s="35" t="s">
        <v>2022</v>
      </c>
      <c r="AC103" s="75"/>
      <c r="AD103" s="77"/>
      <c r="AE103" s="70"/>
      <c r="AF103" s="71"/>
      <c r="AG103" s="71"/>
      <c r="AH103" s="71"/>
      <c r="AI103" s="78"/>
      <c r="AJ103" s="71"/>
      <c r="AK103" s="71"/>
    </row>
    <row r="104" spans="1:37" ht="14.1" customHeight="1">
      <c r="A104" s="33"/>
      <c r="B104" s="29"/>
      <c r="C104" s="43"/>
      <c r="D104" s="29"/>
      <c r="E104" s="29"/>
      <c r="F104" s="29"/>
      <c r="G104" s="29"/>
      <c r="H104" s="29"/>
      <c r="I104" s="29"/>
      <c r="J104" s="29"/>
      <c r="K104" s="29"/>
      <c r="L104" s="29"/>
      <c r="M104" s="54"/>
      <c r="N104" s="29"/>
      <c r="O104" s="29"/>
      <c r="P104" s="29"/>
      <c r="Q104" s="29"/>
      <c r="R104" s="29"/>
      <c r="S104" s="29"/>
      <c r="T104" s="29"/>
      <c r="U104" s="29"/>
      <c r="V104" s="29"/>
      <c r="W104" s="29"/>
      <c r="X104" s="29"/>
      <c r="Y104" s="29"/>
      <c r="Z104" s="29"/>
      <c r="AA104" s="29"/>
      <c r="AB104" s="29"/>
      <c r="AC104" s="75"/>
      <c r="AD104" s="77"/>
      <c r="AE104" s="70"/>
      <c r="AF104" s="71"/>
      <c r="AG104" s="71"/>
      <c r="AH104" s="71"/>
      <c r="AI104" s="71"/>
      <c r="AJ104" s="71"/>
      <c r="AK104" s="71"/>
    </row>
    <row r="105" spans="1:37" ht="14.1" customHeight="1">
      <c r="A105" s="33"/>
      <c r="B105" s="29"/>
      <c r="C105" s="43"/>
      <c r="D105" s="29"/>
      <c r="E105" s="29"/>
      <c r="F105" s="29"/>
      <c r="G105" s="29"/>
      <c r="H105" s="29"/>
      <c r="I105" s="29"/>
      <c r="J105" s="29"/>
      <c r="K105" s="29"/>
      <c r="L105" s="29"/>
      <c r="M105" s="54"/>
      <c r="N105" s="29"/>
      <c r="O105" s="29"/>
      <c r="P105" s="29"/>
      <c r="Q105" s="29"/>
      <c r="R105" s="29"/>
      <c r="S105" s="29"/>
      <c r="T105" s="29"/>
      <c r="U105" s="29"/>
      <c r="V105" s="29"/>
      <c r="W105" s="29"/>
      <c r="X105" s="29"/>
      <c r="Y105" s="29"/>
      <c r="Z105" s="29"/>
      <c r="AA105" s="29"/>
      <c r="AB105" s="29"/>
      <c r="AC105" s="75"/>
      <c r="AD105" s="77"/>
      <c r="AE105" s="70"/>
      <c r="AF105" s="71"/>
      <c r="AG105" s="71"/>
      <c r="AH105" s="71"/>
      <c r="AI105" s="71"/>
      <c r="AJ105" s="71"/>
      <c r="AK105" s="71"/>
    </row>
    <row r="106" spans="1:37" ht="14.1" customHeight="1">
      <c r="A106" s="44">
        <v>431.24</v>
      </c>
      <c r="B106" s="776" t="s">
        <v>3518</v>
      </c>
      <c r="C106" s="45">
        <v>409.33499999999998</v>
      </c>
      <c r="D106" s="776" t="s">
        <v>2589</v>
      </c>
      <c r="E106" s="30">
        <v>421.423</v>
      </c>
      <c r="F106" s="776" t="s">
        <v>3006</v>
      </c>
      <c r="G106" s="31">
        <v>419.17</v>
      </c>
      <c r="H106" s="776" t="s">
        <v>3014</v>
      </c>
      <c r="I106" s="31">
        <v>421.28199999999998</v>
      </c>
      <c r="J106" s="776" t="s">
        <v>3165</v>
      </c>
      <c r="K106" s="31">
        <v>406.06299999999999</v>
      </c>
      <c r="L106" s="776" t="s">
        <v>3139</v>
      </c>
      <c r="M106" s="31">
        <v>417.63400000000001</v>
      </c>
      <c r="N106" s="776" t="s">
        <v>3176</v>
      </c>
      <c r="O106" s="31">
        <v>419.94799999999998</v>
      </c>
      <c r="P106" s="776" t="s">
        <v>3187</v>
      </c>
      <c r="Q106" s="31">
        <v>399.20400000000001</v>
      </c>
      <c r="R106" s="776" t="s">
        <v>3392</v>
      </c>
      <c r="S106" s="31">
        <v>404.16800000000001</v>
      </c>
      <c r="T106" s="776" t="s">
        <v>3400</v>
      </c>
      <c r="U106" s="122">
        <v>418.91300000000001</v>
      </c>
      <c r="V106" s="776" t="s">
        <v>3397</v>
      </c>
      <c r="W106" s="31">
        <v>418.471</v>
      </c>
      <c r="X106" s="776" t="s">
        <v>3464</v>
      </c>
      <c r="Y106" s="31">
        <v>421.34199999999998</v>
      </c>
      <c r="Z106" s="776" t="s">
        <v>3211</v>
      </c>
      <c r="AA106" s="54">
        <v>413.923</v>
      </c>
      <c r="AB106" s="776" t="s">
        <v>3211</v>
      </c>
      <c r="AC106" s="76"/>
      <c r="AD106" s="77">
        <f t="shared" si="1"/>
        <v>5.8221160000000003</v>
      </c>
      <c r="AE106" s="70"/>
      <c r="AF106" s="71"/>
      <c r="AG106" s="71"/>
      <c r="AH106" s="71"/>
      <c r="AI106" s="71"/>
      <c r="AJ106" s="71"/>
      <c r="AK106" s="71"/>
    </row>
    <row r="107" spans="1:37" ht="14.1" customHeight="1">
      <c r="A107" s="33"/>
      <c r="B107" s="101" t="s">
        <v>55</v>
      </c>
      <c r="C107" s="29"/>
      <c r="D107" s="101" t="s">
        <v>55</v>
      </c>
      <c r="E107" s="29"/>
      <c r="F107" s="101" t="s">
        <v>101</v>
      </c>
      <c r="G107" s="29"/>
      <c r="H107" s="101" t="s">
        <v>55</v>
      </c>
      <c r="I107" s="29"/>
      <c r="J107" s="101" t="s">
        <v>55</v>
      </c>
      <c r="K107" s="29"/>
      <c r="L107" s="101" t="s">
        <v>55</v>
      </c>
      <c r="M107" s="29"/>
      <c r="N107" s="776" t="s">
        <v>55</v>
      </c>
      <c r="O107" s="54"/>
      <c r="P107" s="776" t="s">
        <v>55</v>
      </c>
      <c r="Q107" s="46"/>
      <c r="R107" s="776" t="s">
        <v>393</v>
      </c>
      <c r="S107" s="43"/>
      <c r="T107" s="776" t="s">
        <v>55</v>
      </c>
      <c r="U107" s="29"/>
      <c r="V107" s="776" t="s">
        <v>55</v>
      </c>
      <c r="W107" s="29"/>
      <c r="X107" s="776" t="s">
        <v>55</v>
      </c>
      <c r="Y107" s="29"/>
      <c r="Z107" s="776" t="s">
        <v>55</v>
      </c>
      <c r="AA107" s="29"/>
      <c r="AB107" s="776" t="s">
        <v>55</v>
      </c>
      <c r="AC107" s="75"/>
      <c r="AD107" s="77"/>
      <c r="AE107" s="70"/>
      <c r="AF107" s="71"/>
      <c r="AG107" s="78">
        <f>COUNTA(A107:AC107)</f>
        <v>14</v>
      </c>
      <c r="AH107" s="71"/>
      <c r="AI107" s="71"/>
      <c r="AJ107" s="71"/>
      <c r="AK107" s="71"/>
    </row>
    <row r="108" spans="1:37" ht="14.1" customHeight="1">
      <c r="A108" s="33"/>
      <c r="B108" s="32"/>
      <c r="C108" s="43"/>
      <c r="D108" s="103" t="s">
        <v>1362</v>
      </c>
      <c r="E108" s="29"/>
      <c r="F108" s="103" t="s">
        <v>1362</v>
      </c>
      <c r="G108" s="29"/>
      <c r="H108" s="103" t="s">
        <v>1362</v>
      </c>
      <c r="I108" s="29"/>
      <c r="J108" s="103" t="s">
        <v>1362</v>
      </c>
      <c r="K108" s="29"/>
      <c r="L108" s="103" t="s">
        <v>1362</v>
      </c>
      <c r="M108" s="54"/>
      <c r="N108" s="103" t="s">
        <v>1362</v>
      </c>
      <c r="O108" s="29"/>
      <c r="P108" s="103" t="s">
        <v>1362</v>
      </c>
      <c r="Q108" s="29"/>
      <c r="R108" s="103" t="s">
        <v>1362</v>
      </c>
      <c r="S108" s="29"/>
      <c r="T108" s="103" t="s">
        <v>1362</v>
      </c>
      <c r="U108" s="29"/>
      <c r="V108" s="103" t="s">
        <v>1362</v>
      </c>
      <c r="W108" s="29"/>
      <c r="X108" s="103" t="s">
        <v>1362</v>
      </c>
      <c r="Y108" s="29"/>
      <c r="Z108" s="103" t="s">
        <v>1362</v>
      </c>
      <c r="AA108" s="29"/>
      <c r="AB108" s="103" t="s">
        <v>1362</v>
      </c>
      <c r="AC108" s="75"/>
      <c r="AD108" s="77"/>
      <c r="AE108" s="78">
        <f>COUNTA(A108:AB108)</f>
        <v>13</v>
      </c>
      <c r="AF108" s="71"/>
      <c r="AG108" s="71"/>
      <c r="AH108" s="71"/>
      <c r="AI108" s="71"/>
      <c r="AJ108" s="71"/>
      <c r="AK108" s="71"/>
    </row>
    <row r="109" spans="1:37" ht="14.1" customHeight="1" thickBot="1">
      <c r="A109" s="37"/>
      <c r="B109" s="992" t="s">
        <v>64</v>
      </c>
      <c r="C109" s="992"/>
      <c r="D109" s="992" t="s">
        <v>64</v>
      </c>
      <c r="E109" s="992"/>
      <c r="F109" s="992" t="s">
        <v>64</v>
      </c>
      <c r="G109" s="992"/>
      <c r="H109" s="992" t="s">
        <v>64</v>
      </c>
      <c r="I109" s="992"/>
      <c r="J109" s="992" t="s">
        <v>122</v>
      </c>
      <c r="K109" s="992"/>
      <c r="L109" s="992" t="s">
        <v>82</v>
      </c>
      <c r="M109" s="992"/>
      <c r="N109" s="992" t="s">
        <v>64</v>
      </c>
      <c r="O109" s="992"/>
      <c r="P109" s="992" t="s">
        <v>64</v>
      </c>
      <c r="Q109" s="992"/>
      <c r="R109" s="992" t="s">
        <v>64</v>
      </c>
      <c r="S109" s="992"/>
      <c r="T109" s="992" t="s">
        <v>64</v>
      </c>
      <c r="U109" s="992"/>
      <c r="V109" s="992" t="s">
        <v>64</v>
      </c>
      <c r="W109" s="992"/>
      <c r="X109" s="992" t="s">
        <v>54</v>
      </c>
      <c r="Y109" s="992"/>
      <c r="Z109" s="992" t="s">
        <v>64</v>
      </c>
      <c r="AA109" s="992"/>
      <c r="AB109" s="992" t="s">
        <v>82</v>
      </c>
      <c r="AC109" s="79"/>
      <c r="AD109" s="77"/>
      <c r="AE109" s="70"/>
      <c r="AF109" s="78">
        <f>COUNTA(A109:AC109)</f>
        <v>14</v>
      </c>
      <c r="AG109" s="71"/>
      <c r="AH109" s="71"/>
      <c r="AI109" s="78"/>
      <c r="AJ109" s="71"/>
      <c r="AK109" s="71"/>
    </row>
    <row r="110" spans="1:37" ht="14.1" customHeight="1">
      <c r="A110" s="83"/>
      <c r="B110" s="997"/>
      <c r="C110" s="997"/>
      <c r="D110" s="997"/>
      <c r="E110" s="997"/>
      <c r="F110" s="997"/>
      <c r="G110" s="997"/>
      <c r="H110" s="997"/>
      <c r="I110" s="997"/>
      <c r="J110" s="997"/>
      <c r="K110" s="997"/>
      <c r="L110" s="997"/>
      <c r="M110" s="997"/>
      <c r="N110" s="997"/>
      <c r="O110" s="997"/>
      <c r="P110" s="997"/>
      <c r="Q110" s="997"/>
      <c r="R110" s="997"/>
      <c r="S110" s="997"/>
      <c r="T110" s="997"/>
      <c r="U110" s="997"/>
      <c r="V110" s="997"/>
      <c r="W110" s="997"/>
      <c r="X110" s="997"/>
      <c r="Y110" s="997"/>
      <c r="Z110" s="997"/>
      <c r="AA110" s="997"/>
      <c r="AB110" s="997"/>
      <c r="AC110" s="96"/>
      <c r="AD110" s="77"/>
      <c r="AE110" s="70"/>
      <c r="AF110" s="78"/>
      <c r="AG110" s="71"/>
      <c r="AH110" s="71"/>
      <c r="AI110" s="78"/>
      <c r="AJ110" s="71"/>
      <c r="AK110" s="71"/>
    </row>
    <row r="111" spans="1:37" ht="14.1" customHeight="1">
      <c r="A111" s="25"/>
      <c r="B111" s="985" t="s">
        <v>3554</v>
      </c>
      <c r="C111" s="985"/>
      <c r="D111" s="985" t="s">
        <v>2954</v>
      </c>
      <c r="E111" s="985"/>
      <c r="F111" s="985" t="s">
        <v>3614</v>
      </c>
      <c r="G111" s="985"/>
      <c r="H111" s="985" t="s">
        <v>3491</v>
      </c>
      <c r="I111" s="985"/>
      <c r="J111" s="985" t="s">
        <v>3572</v>
      </c>
      <c r="K111" s="985"/>
      <c r="L111" s="985" t="s">
        <v>3614</v>
      </c>
      <c r="M111" s="985"/>
      <c r="N111" s="985" t="s">
        <v>3599</v>
      </c>
      <c r="O111" s="985"/>
      <c r="P111" s="985" t="s">
        <v>3626</v>
      </c>
      <c r="Q111" s="985"/>
      <c r="R111" s="985" t="s">
        <v>492</v>
      </c>
      <c r="S111" s="985"/>
      <c r="T111" s="985" t="s">
        <v>3562</v>
      </c>
      <c r="U111" s="985"/>
      <c r="V111" s="985" t="s">
        <v>3537</v>
      </c>
      <c r="W111" s="985"/>
      <c r="X111" s="985" t="s">
        <v>3545</v>
      </c>
      <c r="Y111" s="985"/>
      <c r="Z111" s="985" t="s">
        <v>3579</v>
      </c>
      <c r="AA111" s="985"/>
      <c r="AB111" s="985"/>
      <c r="AC111" s="73"/>
      <c r="AD111" s="77"/>
      <c r="AE111" s="70"/>
      <c r="AF111" s="71"/>
      <c r="AG111" s="71"/>
      <c r="AH111" s="71"/>
      <c r="AI111" s="71"/>
      <c r="AJ111" s="78">
        <f>COUNTA(A111:AC111)</f>
        <v>13</v>
      </c>
      <c r="AK111" s="71"/>
    </row>
    <row r="112" spans="1:37" ht="14.1" customHeight="1">
      <c r="A112" s="25"/>
      <c r="B112" s="985" t="s">
        <v>2023</v>
      </c>
      <c r="C112" s="985"/>
      <c r="D112" s="985" t="s">
        <v>2024</v>
      </c>
      <c r="E112" s="985"/>
      <c r="F112" s="985" t="s">
        <v>2025</v>
      </c>
      <c r="G112" s="985"/>
      <c r="H112" s="985" t="s">
        <v>2026</v>
      </c>
      <c r="I112" s="985"/>
      <c r="J112" s="985" t="s">
        <v>2027</v>
      </c>
      <c r="K112" s="985"/>
      <c r="L112" s="985" t="s">
        <v>2028</v>
      </c>
      <c r="M112" s="985"/>
      <c r="N112" s="985" t="s">
        <v>2029</v>
      </c>
      <c r="O112" s="985"/>
      <c r="P112" s="985" t="s">
        <v>2030</v>
      </c>
      <c r="Q112" s="985"/>
      <c r="R112" s="985" t="s">
        <v>2031</v>
      </c>
      <c r="S112" s="985"/>
      <c r="T112" s="985" t="s">
        <v>2032</v>
      </c>
      <c r="U112" s="985"/>
      <c r="V112" s="985" t="s">
        <v>2033</v>
      </c>
      <c r="W112" s="985"/>
      <c r="X112" s="985" t="s">
        <v>2034</v>
      </c>
      <c r="Y112" s="985"/>
      <c r="Z112" s="985" t="s">
        <v>2035</v>
      </c>
      <c r="AA112" s="985"/>
      <c r="AB112" s="985" t="s">
        <v>2036</v>
      </c>
      <c r="AC112" s="73"/>
      <c r="AD112" s="77"/>
      <c r="AE112" s="70"/>
      <c r="AF112" s="71"/>
      <c r="AG112" s="71"/>
      <c r="AH112" s="71"/>
      <c r="AI112" s="78"/>
      <c r="AJ112" s="71"/>
      <c r="AK112" s="71"/>
    </row>
    <row r="113" spans="1:37" ht="14.1" customHeight="1">
      <c r="A113" s="33"/>
      <c r="B113" s="29"/>
      <c r="C113" s="43"/>
      <c r="D113" s="29"/>
      <c r="E113" s="29"/>
      <c r="F113" s="29"/>
      <c r="G113" s="29"/>
      <c r="H113" s="29"/>
      <c r="I113" s="29"/>
      <c r="J113" s="29"/>
      <c r="K113" s="29"/>
      <c r="L113" s="29"/>
      <c r="M113" s="54"/>
      <c r="N113" s="29"/>
      <c r="O113" s="29"/>
      <c r="P113" s="29"/>
      <c r="Q113" s="29"/>
      <c r="R113" s="29"/>
      <c r="S113" s="29"/>
      <c r="T113" s="29"/>
      <c r="U113" s="29"/>
      <c r="V113" s="29"/>
      <c r="W113" s="29"/>
      <c r="X113" s="29"/>
      <c r="Y113" s="29"/>
      <c r="Z113" s="29"/>
      <c r="AA113" s="29"/>
      <c r="AB113" s="29"/>
      <c r="AC113" s="75"/>
      <c r="AD113" s="77"/>
      <c r="AE113" s="70"/>
      <c r="AF113" s="71"/>
      <c r="AG113" s="71"/>
      <c r="AH113" s="71"/>
      <c r="AI113" s="71"/>
      <c r="AJ113" s="71"/>
      <c r="AK113" s="71"/>
    </row>
    <row r="114" spans="1:37" ht="14.1" customHeight="1">
      <c r="A114" s="33"/>
      <c r="B114" s="29"/>
      <c r="C114" s="43"/>
      <c r="D114" s="29"/>
      <c r="E114" s="29"/>
      <c r="F114" s="29"/>
      <c r="G114" s="29"/>
      <c r="H114" s="29"/>
      <c r="I114" s="29"/>
      <c r="J114" s="29"/>
      <c r="K114" s="29"/>
      <c r="L114" s="29"/>
      <c r="M114" s="54"/>
      <c r="N114" s="29"/>
      <c r="O114" s="29"/>
      <c r="P114" s="29"/>
      <c r="Q114" s="29"/>
      <c r="R114" s="29"/>
      <c r="S114" s="29"/>
      <c r="T114" s="29"/>
      <c r="U114" s="29"/>
      <c r="V114" s="29"/>
      <c r="W114" s="29"/>
      <c r="X114" s="29"/>
      <c r="Y114" s="29"/>
      <c r="Z114" s="29"/>
      <c r="AA114" s="29"/>
      <c r="AB114" s="29"/>
      <c r="AC114" s="75"/>
      <c r="AD114" s="77"/>
      <c r="AE114" s="70"/>
      <c r="AF114" s="71"/>
      <c r="AG114" s="71"/>
      <c r="AH114" s="71"/>
      <c r="AI114" s="71"/>
      <c r="AJ114" s="71"/>
      <c r="AK114" s="71"/>
    </row>
    <row r="115" spans="1:37" ht="14.1" customHeight="1">
      <c r="A115" s="44">
        <v>418.649</v>
      </c>
      <c r="B115" s="776" t="s">
        <v>3406</v>
      </c>
      <c r="C115" s="45">
        <v>404.99200000000002</v>
      </c>
      <c r="D115" s="776" t="s">
        <v>3273</v>
      </c>
      <c r="E115" s="30">
        <v>420.00099999999998</v>
      </c>
      <c r="F115" s="776" t="s">
        <v>3449</v>
      </c>
      <c r="G115" s="31">
        <v>420</v>
      </c>
      <c r="H115" s="776" t="s">
        <v>478</v>
      </c>
      <c r="I115" s="31">
        <v>420</v>
      </c>
      <c r="J115" s="776" t="s">
        <v>2590</v>
      </c>
      <c r="K115" s="54">
        <v>419.99900000000002</v>
      </c>
      <c r="L115" s="776" t="s">
        <v>2591</v>
      </c>
      <c r="M115" s="31">
        <v>401.89400000000001</v>
      </c>
      <c r="N115" s="776" t="s">
        <v>2592</v>
      </c>
      <c r="O115" s="31">
        <v>426.06099999999998</v>
      </c>
      <c r="P115" s="776" t="s">
        <v>2593</v>
      </c>
      <c r="Q115" s="31">
        <v>350.46</v>
      </c>
      <c r="R115" s="776" t="s">
        <v>2594</v>
      </c>
      <c r="S115" s="31">
        <v>479.62700000000001</v>
      </c>
      <c r="T115" s="776" t="s">
        <v>3497</v>
      </c>
      <c r="U115" s="122">
        <v>409.428</v>
      </c>
      <c r="V115" s="776" t="s">
        <v>481</v>
      </c>
      <c r="W115" s="31">
        <v>430.387</v>
      </c>
      <c r="X115" s="776" t="s">
        <v>3505</v>
      </c>
      <c r="Y115" s="31">
        <v>388.63</v>
      </c>
      <c r="Z115" s="776" t="s">
        <v>3516</v>
      </c>
      <c r="AA115" s="54">
        <v>450.02600000000001</v>
      </c>
      <c r="AB115" s="776" t="s">
        <v>3626</v>
      </c>
      <c r="AC115" s="76"/>
      <c r="AD115" s="77">
        <f t="shared" ref="AD115:AD169" si="2">SUM(A115:AC115)/1000</f>
        <v>5.8401539999999992</v>
      </c>
      <c r="AE115" s="70"/>
      <c r="AF115" s="71"/>
      <c r="AG115" s="71"/>
      <c r="AH115" s="71"/>
      <c r="AI115" s="71"/>
      <c r="AJ115" s="71"/>
      <c r="AK115" s="71"/>
    </row>
    <row r="116" spans="1:37" ht="14.1" customHeight="1">
      <c r="A116" s="33"/>
      <c r="B116" s="776" t="s">
        <v>55</v>
      </c>
      <c r="C116" s="29"/>
      <c r="D116" s="776" t="s">
        <v>55</v>
      </c>
      <c r="E116" s="29"/>
      <c r="F116" s="776" t="s">
        <v>55</v>
      </c>
      <c r="G116" s="29"/>
      <c r="H116" s="776" t="s">
        <v>55</v>
      </c>
      <c r="I116" s="29"/>
      <c r="J116" s="101" t="s">
        <v>55</v>
      </c>
      <c r="K116" s="29"/>
      <c r="L116" s="101" t="s">
        <v>55</v>
      </c>
      <c r="M116" s="29"/>
      <c r="N116" s="101" t="s">
        <v>55</v>
      </c>
      <c r="O116" s="54"/>
      <c r="P116" s="776" t="s">
        <v>55</v>
      </c>
      <c r="Q116" s="46"/>
      <c r="R116" s="107" t="s">
        <v>55</v>
      </c>
      <c r="S116" s="43"/>
      <c r="T116" s="107" t="s">
        <v>55</v>
      </c>
      <c r="U116" s="29"/>
      <c r="V116" s="107" t="s">
        <v>393</v>
      </c>
      <c r="W116" s="29"/>
      <c r="X116" s="107" t="s">
        <v>393</v>
      </c>
      <c r="Y116" s="29"/>
      <c r="Z116" s="107" t="s">
        <v>393</v>
      </c>
      <c r="AA116" s="29"/>
      <c r="AB116" s="107" t="s">
        <v>393</v>
      </c>
      <c r="AC116" s="75"/>
      <c r="AD116" s="77"/>
      <c r="AE116" s="70"/>
      <c r="AF116" s="71"/>
      <c r="AG116" s="78">
        <f>COUNTA(A116:AC116)</f>
        <v>14</v>
      </c>
      <c r="AH116" s="71"/>
      <c r="AI116" s="71"/>
      <c r="AJ116" s="71"/>
      <c r="AK116" s="71"/>
    </row>
    <row r="117" spans="1:37" ht="14.1" customHeight="1">
      <c r="A117" s="33"/>
      <c r="B117" s="103" t="s">
        <v>1362</v>
      </c>
      <c r="C117" s="43"/>
      <c r="D117" s="103" t="s">
        <v>1362</v>
      </c>
      <c r="E117" s="29"/>
      <c r="F117" s="103" t="s">
        <v>1362</v>
      </c>
      <c r="G117" s="29"/>
      <c r="H117" s="103" t="s">
        <v>1362</v>
      </c>
      <c r="I117" s="29"/>
      <c r="J117" s="103" t="s">
        <v>1362</v>
      </c>
      <c r="K117" s="29"/>
      <c r="L117" s="103" t="s">
        <v>1362</v>
      </c>
      <c r="M117" s="54"/>
      <c r="N117" s="103" t="s">
        <v>1362</v>
      </c>
      <c r="O117" s="29"/>
      <c r="P117" s="103" t="s">
        <v>1362</v>
      </c>
      <c r="Q117" s="29"/>
      <c r="R117" s="103" t="s">
        <v>1362</v>
      </c>
      <c r="S117" s="29"/>
      <c r="T117" s="103" t="s">
        <v>1362</v>
      </c>
      <c r="U117" s="29"/>
      <c r="V117" s="103" t="s">
        <v>1362</v>
      </c>
      <c r="W117" s="29"/>
      <c r="X117" s="103" t="s">
        <v>1362</v>
      </c>
      <c r="Y117" s="29"/>
      <c r="Z117" s="103" t="s">
        <v>1362</v>
      </c>
      <c r="AA117" s="29"/>
      <c r="AB117" s="103" t="s">
        <v>1362</v>
      </c>
      <c r="AC117" s="75"/>
      <c r="AD117" s="77"/>
      <c r="AE117" s="78">
        <f>COUNTA(A117:AB117)</f>
        <v>14</v>
      </c>
      <c r="AF117" s="71"/>
      <c r="AG117" s="71"/>
      <c r="AH117" s="71"/>
      <c r="AI117" s="71"/>
      <c r="AJ117" s="71"/>
      <c r="AK117" s="71"/>
    </row>
    <row r="118" spans="1:37" ht="14.1" customHeight="1">
      <c r="A118" s="33"/>
      <c r="B118" s="28" t="s">
        <v>64</v>
      </c>
      <c r="C118" s="28"/>
      <c r="D118" s="28" t="s">
        <v>231</v>
      </c>
      <c r="E118" s="28"/>
      <c r="F118" s="28" t="s">
        <v>54</v>
      </c>
      <c r="G118" s="28"/>
      <c r="H118" s="28" t="s">
        <v>64</v>
      </c>
      <c r="I118" s="28"/>
      <c r="J118" s="28" t="s">
        <v>54</v>
      </c>
      <c r="K118" s="28"/>
      <c r="L118" s="28" t="s">
        <v>82</v>
      </c>
      <c r="M118" s="28"/>
      <c r="N118" s="28" t="s">
        <v>64</v>
      </c>
      <c r="O118" s="28"/>
      <c r="P118" s="28" t="s">
        <v>64</v>
      </c>
      <c r="Q118" s="28"/>
      <c r="R118" s="28" t="s">
        <v>270</v>
      </c>
      <c r="S118" s="28"/>
      <c r="T118" s="28" t="s">
        <v>486</v>
      </c>
      <c r="U118" s="28"/>
      <c r="V118" s="28" t="s">
        <v>64</v>
      </c>
      <c r="W118" s="28"/>
      <c r="X118" s="28" t="s">
        <v>270</v>
      </c>
      <c r="Y118" s="28"/>
      <c r="Z118" s="28" t="s">
        <v>270</v>
      </c>
      <c r="AA118" s="28"/>
      <c r="AB118" s="28" t="s">
        <v>1154</v>
      </c>
      <c r="AC118" s="125"/>
      <c r="AD118" s="77"/>
      <c r="AE118" s="70"/>
      <c r="AF118" s="78">
        <f>COUNTA(A118:AC118)</f>
        <v>14</v>
      </c>
      <c r="AG118" s="71"/>
      <c r="AH118" s="71"/>
      <c r="AI118" s="78"/>
      <c r="AJ118" s="71"/>
      <c r="AK118" s="71"/>
    </row>
    <row r="119" spans="1:37" ht="14.1" customHeight="1">
      <c r="A119" s="33"/>
      <c r="B119" s="81"/>
      <c r="C119" s="81"/>
      <c r="D119" s="81"/>
      <c r="E119" s="81"/>
      <c r="F119" s="81"/>
      <c r="G119" s="81"/>
      <c r="H119" s="81"/>
      <c r="I119" s="81"/>
      <c r="J119" s="989"/>
      <c r="K119" s="81"/>
      <c r="L119" s="81"/>
      <c r="M119" s="81"/>
      <c r="N119" s="81"/>
      <c r="O119" s="81"/>
      <c r="P119" s="81"/>
      <c r="Q119" s="81"/>
      <c r="R119" s="989"/>
      <c r="S119" s="81"/>
      <c r="T119" s="989"/>
      <c r="U119" s="81"/>
      <c r="V119" s="989" t="s">
        <v>2370</v>
      </c>
      <c r="W119" s="81"/>
      <c r="X119" s="81" t="s">
        <v>2391</v>
      </c>
      <c r="Y119" s="81"/>
      <c r="Z119" s="989" t="s">
        <v>2392</v>
      </c>
      <c r="AA119" s="81"/>
      <c r="AB119" s="989"/>
      <c r="AC119" s="75"/>
      <c r="AD119" s="77"/>
      <c r="AE119" s="70"/>
      <c r="AF119" s="78"/>
      <c r="AG119" s="71"/>
      <c r="AH119" s="71"/>
      <c r="AI119" s="78"/>
      <c r="AJ119" s="71"/>
      <c r="AK119" s="71"/>
    </row>
    <row r="120" spans="1:37" ht="14.1" customHeight="1">
      <c r="A120" s="25"/>
      <c r="B120" s="985" t="s">
        <v>3691</v>
      </c>
      <c r="C120" s="985"/>
      <c r="D120" s="985">
        <v>45576</v>
      </c>
      <c r="E120" s="985"/>
      <c r="F120" s="985" t="s">
        <v>3393</v>
      </c>
      <c r="G120" s="985"/>
      <c r="H120" s="985" t="s">
        <v>3393</v>
      </c>
      <c r="I120" s="985"/>
      <c r="J120" s="985" t="s">
        <v>3623</v>
      </c>
      <c r="K120" s="985"/>
      <c r="L120" s="985" t="s">
        <v>3125</v>
      </c>
      <c r="M120" s="985"/>
      <c r="N120" s="985" t="s">
        <v>3155</v>
      </c>
      <c r="O120" s="985"/>
      <c r="P120" s="985" t="s">
        <v>3187</v>
      </c>
      <c r="Q120" s="985"/>
      <c r="R120" s="985" t="s">
        <v>3224</v>
      </c>
      <c r="S120" s="985"/>
      <c r="T120" s="985" t="s">
        <v>3155</v>
      </c>
      <c r="U120" s="985"/>
      <c r="V120" s="985" t="s">
        <v>3177</v>
      </c>
      <c r="W120" s="985"/>
      <c r="X120" s="985" t="s">
        <v>3191</v>
      </c>
      <c r="Y120" s="985"/>
      <c r="Z120" s="985" t="s">
        <v>3599</v>
      </c>
      <c r="AA120" s="985"/>
      <c r="AB120" s="985"/>
      <c r="AC120" s="73"/>
      <c r="AD120" s="77"/>
      <c r="AE120" s="70"/>
      <c r="AF120" s="71"/>
      <c r="AG120" s="71"/>
      <c r="AH120" s="71"/>
      <c r="AI120" s="71"/>
      <c r="AJ120" s="78">
        <f>COUNTA(A120:AC120)</f>
        <v>13</v>
      </c>
      <c r="AK120" s="71"/>
    </row>
    <row r="121" spans="1:37" ht="14.1" customHeight="1">
      <c r="A121" s="33"/>
      <c r="B121" s="35" t="s">
        <v>2037</v>
      </c>
      <c r="C121" s="35"/>
      <c r="D121" s="35" t="s">
        <v>2038</v>
      </c>
      <c r="E121" s="35"/>
      <c r="F121" s="35" t="s">
        <v>2039</v>
      </c>
      <c r="G121" s="35"/>
      <c r="H121" s="35" t="s">
        <v>2040</v>
      </c>
      <c r="I121" s="35"/>
      <c r="J121" s="35" t="s">
        <v>2041</v>
      </c>
      <c r="K121" s="35"/>
      <c r="L121" s="35" t="s">
        <v>1236</v>
      </c>
      <c r="M121" s="35"/>
      <c r="N121" s="35" t="s">
        <v>2042</v>
      </c>
      <c r="O121" s="35"/>
      <c r="P121" s="35" t="s">
        <v>2043</v>
      </c>
      <c r="Q121" s="35"/>
      <c r="R121" s="35" t="s">
        <v>1237</v>
      </c>
      <c r="S121" s="35"/>
      <c r="T121" s="35" t="s">
        <v>2044</v>
      </c>
      <c r="U121" s="35"/>
      <c r="V121" s="35" t="s">
        <v>2045</v>
      </c>
      <c r="W121" s="35"/>
      <c r="X121" s="35" t="s">
        <v>2046</v>
      </c>
      <c r="Y121" s="35"/>
      <c r="Z121" s="35" t="s">
        <v>2047</v>
      </c>
      <c r="AA121" s="35"/>
      <c r="AB121" s="35" t="s">
        <v>1238</v>
      </c>
      <c r="AC121" s="75"/>
      <c r="AD121" s="77"/>
      <c r="AE121" s="70"/>
      <c r="AF121" s="71"/>
      <c r="AG121" s="71"/>
      <c r="AH121" s="71"/>
      <c r="AI121" s="78"/>
      <c r="AJ121" s="71"/>
      <c r="AK121" s="71"/>
    </row>
    <row r="122" spans="1:37" ht="14.1" customHeight="1">
      <c r="A122" s="33"/>
      <c r="B122" s="29"/>
      <c r="C122" s="43"/>
      <c r="D122" s="29"/>
      <c r="E122" s="29"/>
      <c r="F122" s="29"/>
      <c r="G122" s="29"/>
      <c r="H122" s="29"/>
      <c r="I122" s="29"/>
      <c r="J122" s="29"/>
      <c r="K122" s="29"/>
      <c r="L122" s="29"/>
      <c r="M122" s="54"/>
      <c r="N122" s="29"/>
      <c r="O122" s="29"/>
      <c r="P122" s="29"/>
      <c r="Q122" s="29"/>
      <c r="R122" s="29"/>
      <c r="S122" s="29"/>
      <c r="T122" s="29"/>
      <c r="U122" s="29"/>
      <c r="V122" s="29"/>
      <c r="W122" s="29"/>
      <c r="X122" s="29"/>
      <c r="Y122" s="29"/>
      <c r="Z122" s="29"/>
      <c r="AA122" s="29"/>
      <c r="AB122" s="29"/>
      <c r="AC122" s="75"/>
      <c r="AD122" s="77"/>
      <c r="AE122" s="70"/>
      <c r="AF122" s="71"/>
      <c r="AG122" s="71"/>
      <c r="AH122" s="71"/>
      <c r="AI122" s="71"/>
      <c r="AJ122" s="71"/>
      <c r="AK122" s="71"/>
    </row>
    <row r="123" spans="1:37" ht="14.1" customHeight="1">
      <c r="A123" s="33"/>
      <c r="B123" s="29"/>
      <c r="C123" s="43"/>
      <c r="D123" s="29"/>
      <c r="E123" s="29"/>
      <c r="F123" s="29"/>
      <c r="G123" s="29"/>
      <c r="H123" s="29"/>
      <c r="I123" s="29"/>
      <c r="J123" s="29"/>
      <c r="K123" s="29"/>
      <c r="L123" s="29"/>
      <c r="M123" s="54"/>
      <c r="N123" s="29"/>
      <c r="O123" s="29"/>
      <c r="P123" s="29"/>
      <c r="Q123" s="29"/>
      <c r="R123" s="29"/>
      <c r="S123" s="29"/>
      <c r="T123" s="29"/>
      <c r="U123" s="29"/>
      <c r="V123" s="29"/>
      <c r="W123" s="29"/>
      <c r="X123" s="29"/>
      <c r="Y123" s="29"/>
      <c r="Z123" s="29"/>
      <c r="AA123" s="29"/>
      <c r="AB123" s="29"/>
      <c r="AC123" s="75"/>
      <c r="AD123" s="77"/>
      <c r="AE123" s="70"/>
      <c r="AF123" s="71"/>
      <c r="AG123" s="71"/>
      <c r="AH123" s="71"/>
      <c r="AI123" s="71"/>
      <c r="AJ123" s="71"/>
      <c r="AK123" s="71"/>
    </row>
    <row r="124" spans="1:37" ht="14.1" customHeight="1">
      <c r="A124" s="44">
        <v>458.74900000000002</v>
      </c>
      <c r="B124" s="776" t="s">
        <v>2595</v>
      </c>
      <c r="C124" s="45">
        <v>315.06400000000002</v>
      </c>
      <c r="D124" s="776" t="s">
        <v>2596</v>
      </c>
      <c r="E124" s="30">
        <v>426.28399999999999</v>
      </c>
      <c r="F124" s="776" t="s">
        <v>3162</v>
      </c>
      <c r="G124" s="31">
        <v>272.61900000000003</v>
      </c>
      <c r="H124" s="776" t="s">
        <v>3141</v>
      </c>
      <c r="I124" s="31">
        <v>423</v>
      </c>
      <c r="J124" s="776" t="s">
        <v>2597</v>
      </c>
      <c r="K124" s="54">
        <v>417</v>
      </c>
      <c r="L124" s="776" t="s">
        <v>2598</v>
      </c>
      <c r="M124" s="31">
        <v>405.94</v>
      </c>
      <c r="N124" s="776" t="s">
        <v>2565</v>
      </c>
      <c r="O124" s="31">
        <v>434.06</v>
      </c>
      <c r="P124" s="776" t="s">
        <v>2599</v>
      </c>
      <c r="Q124" s="31">
        <v>401.28699999999998</v>
      </c>
      <c r="R124" s="776" t="s">
        <v>2600</v>
      </c>
      <c r="S124" s="31">
        <v>402.125</v>
      </c>
      <c r="T124" s="776" t="s">
        <v>2601</v>
      </c>
      <c r="U124" s="122">
        <v>389.75900000000001</v>
      </c>
      <c r="V124" s="776" t="s">
        <v>2602</v>
      </c>
      <c r="W124" s="31">
        <v>395.81900000000002</v>
      </c>
      <c r="X124" s="776" t="s">
        <v>2603</v>
      </c>
      <c r="Y124" s="31">
        <v>399.53800000000001</v>
      </c>
      <c r="Z124" s="776" t="s">
        <v>2604</v>
      </c>
      <c r="AA124" s="54">
        <v>433.98700000000002</v>
      </c>
      <c r="AB124" s="776" t="s">
        <v>2605</v>
      </c>
      <c r="AC124" s="76"/>
      <c r="AD124" s="77">
        <f t="shared" si="2"/>
        <v>5.5752310000000005</v>
      </c>
      <c r="AE124" s="70"/>
      <c r="AF124" s="71"/>
      <c r="AG124" s="71"/>
      <c r="AH124" s="71"/>
      <c r="AI124" s="71"/>
      <c r="AJ124" s="71"/>
      <c r="AK124" s="71"/>
    </row>
    <row r="125" spans="1:37" ht="14.1" customHeight="1">
      <c r="A125" s="33"/>
      <c r="B125" s="101" t="s">
        <v>393</v>
      </c>
      <c r="C125" s="29"/>
      <c r="D125" s="101" t="s">
        <v>55</v>
      </c>
      <c r="E125" s="29"/>
      <c r="F125" s="101" t="s">
        <v>55</v>
      </c>
      <c r="G125" s="29"/>
      <c r="H125" s="101" t="s">
        <v>55</v>
      </c>
      <c r="I125" s="29"/>
      <c r="J125" s="101" t="s">
        <v>55</v>
      </c>
      <c r="K125" s="29"/>
      <c r="L125" s="101" t="s">
        <v>55</v>
      </c>
      <c r="M125" s="29"/>
      <c r="N125" s="101" t="s">
        <v>55</v>
      </c>
      <c r="O125" s="54"/>
      <c r="P125" s="776" t="s">
        <v>55</v>
      </c>
      <c r="Q125" s="46"/>
      <c r="R125" s="107" t="s">
        <v>393</v>
      </c>
      <c r="S125" s="43"/>
      <c r="T125" s="107" t="s">
        <v>55</v>
      </c>
      <c r="U125" s="29"/>
      <c r="V125" s="107" t="s">
        <v>55</v>
      </c>
      <c r="W125" s="29"/>
      <c r="X125" s="107" t="s">
        <v>101</v>
      </c>
      <c r="Y125" s="29"/>
      <c r="Z125" s="107" t="s">
        <v>55</v>
      </c>
      <c r="AA125" s="29"/>
      <c r="AB125" s="107" t="s">
        <v>393</v>
      </c>
      <c r="AC125" s="75"/>
      <c r="AD125" s="77"/>
      <c r="AE125" s="70"/>
      <c r="AF125" s="71"/>
      <c r="AG125" s="78">
        <f>COUNTA(A125:AC125)</f>
        <v>14</v>
      </c>
      <c r="AH125" s="71"/>
      <c r="AI125" s="71"/>
      <c r="AJ125" s="71"/>
      <c r="AK125" s="71"/>
    </row>
    <row r="126" spans="1:37" ht="14.1" customHeight="1">
      <c r="A126" s="33"/>
      <c r="B126" s="103" t="s">
        <v>1362</v>
      </c>
      <c r="C126" s="43"/>
      <c r="D126" s="103" t="s">
        <v>1362</v>
      </c>
      <c r="F126" s="103" t="s">
        <v>1362</v>
      </c>
      <c r="G126" s="29"/>
      <c r="H126" s="32"/>
      <c r="I126" s="29"/>
      <c r="J126" s="103" t="s">
        <v>1362</v>
      </c>
      <c r="K126" s="29"/>
      <c r="L126" s="103" t="s">
        <v>1362</v>
      </c>
      <c r="M126" s="54"/>
      <c r="N126" s="103" t="s">
        <v>1362</v>
      </c>
      <c r="O126" s="29"/>
      <c r="P126" s="103" t="s">
        <v>1362</v>
      </c>
      <c r="Q126" s="29"/>
      <c r="R126" s="103" t="s">
        <v>1362</v>
      </c>
      <c r="S126" s="29"/>
      <c r="T126" s="103" t="s">
        <v>1362</v>
      </c>
      <c r="U126" s="29"/>
      <c r="V126" s="103" t="s">
        <v>1362</v>
      </c>
      <c r="W126" s="29"/>
      <c r="X126" s="103" t="s">
        <v>1362</v>
      </c>
      <c r="Y126" s="29"/>
      <c r="Z126" s="103" t="s">
        <v>1362</v>
      </c>
      <c r="AA126" s="29"/>
      <c r="AB126" s="103" t="s">
        <v>1362</v>
      </c>
      <c r="AC126" s="75"/>
      <c r="AD126" s="77"/>
      <c r="AE126" s="78">
        <f>COUNTA(A126:AB126)</f>
        <v>13</v>
      </c>
      <c r="AF126" s="71"/>
      <c r="AG126" s="71"/>
      <c r="AH126" s="71"/>
      <c r="AI126" s="71"/>
      <c r="AJ126" s="71"/>
      <c r="AK126" s="71"/>
    </row>
    <row r="127" spans="1:37" ht="14.1" customHeight="1">
      <c r="A127" s="33"/>
      <c r="B127" s="28" t="s">
        <v>82</v>
      </c>
      <c r="C127" s="28"/>
      <c r="D127" s="28" t="s">
        <v>270</v>
      </c>
      <c r="E127" s="28"/>
      <c r="F127" s="28" t="s">
        <v>1279</v>
      </c>
      <c r="G127" s="28"/>
      <c r="H127" s="28" t="s">
        <v>1279</v>
      </c>
      <c r="I127" s="28"/>
      <c r="J127" s="28" t="s">
        <v>64</v>
      </c>
      <c r="K127" s="28"/>
      <c r="L127" s="28" t="s">
        <v>64</v>
      </c>
      <c r="M127" s="28"/>
      <c r="N127" s="28" t="s">
        <v>82</v>
      </c>
      <c r="O127" s="28"/>
      <c r="P127" s="28" t="s">
        <v>270</v>
      </c>
      <c r="Q127" s="28"/>
      <c r="R127" s="28" t="s">
        <v>64</v>
      </c>
      <c r="S127" s="28"/>
      <c r="T127" s="28" t="s">
        <v>82</v>
      </c>
      <c r="U127" s="28"/>
      <c r="V127" s="28" t="s">
        <v>264</v>
      </c>
      <c r="W127" s="28"/>
      <c r="X127" s="28" t="s">
        <v>82</v>
      </c>
      <c r="Y127" s="28"/>
      <c r="Z127" s="28" t="s">
        <v>54</v>
      </c>
      <c r="AA127" s="28"/>
      <c r="AB127" s="28" t="s">
        <v>270</v>
      </c>
      <c r="AC127" s="75"/>
      <c r="AD127" s="77"/>
      <c r="AE127" s="70"/>
      <c r="AF127" s="78">
        <f>COUNTA(A127:AC127)</f>
        <v>14</v>
      </c>
      <c r="AG127" s="71"/>
      <c r="AH127" s="71"/>
      <c r="AI127" s="78"/>
      <c r="AJ127" s="71"/>
      <c r="AK127" s="71"/>
    </row>
    <row r="128" spans="1:37" ht="14.1" customHeight="1">
      <c r="A128" s="33"/>
      <c r="B128" s="81" t="s">
        <v>2393</v>
      </c>
      <c r="C128" s="81"/>
      <c r="D128" s="81" t="s">
        <v>1725</v>
      </c>
      <c r="E128" s="81"/>
      <c r="F128" s="81" t="s">
        <v>1725</v>
      </c>
      <c r="G128" s="81"/>
      <c r="H128" s="81" t="s">
        <v>1725</v>
      </c>
      <c r="I128" s="81"/>
      <c r="J128" s="989"/>
      <c r="K128" s="81"/>
      <c r="L128" s="81" t="s">
        <v>1688</v>
      </c>
      <c r="M128" s="81"/>
      <c r="N128" s="81"/>
      <c r="O128" s="81"/>
      <c r="P128" s="81"/>
      <c r="Q128" s="81"/>
      <c r="R128" s="989" t="s">
        <v>2394</v>
      </c>
      <c r="S128" s="81"/>
      <c r="T128" s="989"/>
      <c r="U128" s="81"/>
      <c r="V128" s="989"/>
      <c r="W128" s="81"/>
      <c r="X128" s="81"/>
      <c r="Y128" s="81"/>
      <c r="Z128" s="989"/>
      <c r="AA128" s="81"/>
      <c r="AB128" s="989" t="s">
        <v>2380</v>
      </c>
      <c r="AC128" s="75"/>
      <c r="AD128" s="77"/>
      <c r="AE128" s="70"/>
      <c r="AF128" s="78"/>
      <c r="AG128" s="71"/>
      <c r="AH128" s="71"/>
      <c r="AI128" s="78"/>
      <c r="AJ128" s="71"/>
      <c r="AK128" s="71"/>
    </row>
    <row r="129" spans="1:37" ht="14.1" customHeight="1">
      <c r="A129" s="33"/>
      <c r="B129" s="985" t="s">
        <v>3583</v>
      </c>
      <c r="C129" s="985"/>
      <c r="D129" s="985" t="s">
        <v>3363</v>
      </c>
      <c r="E129" s="985"/>
      <c r="F129" s="985" t="s">
        <v>3453</v>
      </c>
      <c r="G129" s="985"/>
      <c r="H129" s="985" t="s">
        <v>3302</v>
      </c>
      <c r="I129" s="985"/>
      <c r="J129" s="985" t="s">
        <v>3396</v>
      </c>
      <c r="K129" s="985"/>
      <c r="L129" s="985" t="s">
        <v>3277</v>
      </c>
      <c r="M129" s="985"/>
      <c r="N129" s="985" t="s">
        <v>3240</v>
      </c>
      <c r="O129" s="985"/>
      <c r="P129" s="985" t="s">
        <v>3125</v>
      </c>
      <c r="Q129" s="985"/>
      <c r="R129" s="35" t="s">
        <v>1253</v>
      </c>
      <c r="S129" s="985"/>
      <c r="T129" s="985" t="s">
        <v>3224</v>
      </c>
      <c r="U129" s="985"/>
      <c r="V129" s="985" t="s">
        <v>3141</v>
      </c>
      <c r="W129" s="985"/>
      <c r="X129" s="985" t="s">
        <v>3176</v>
      </c>
      <c r="Y129" s="985"/>
      <c r="Z129" s="985" t="s">
        <v>3623</v>
      </c>
      <c r="AA129" s="985"/>
      <c r="AB129" s="985" t="s">
        <v>3218</v>
      </c>
      <c r="AC129" s="75"/>
      <c r="AD129" s="77"/>
      <c r="AE129" s="70"/>
      <c r="AF129" s="71"/>
      <c r="AG129" s="71"/>
      <c r="AH129" s="71"/>
      <c r="AI129" s="71"/>
      <c r="AJ129" s="78">
        <f>COUNTA(A129:AC129)</f>
        <v>14</v>
      </c>
      <c r="AK129" s="71"/>
    </row>
    <row r="130" spans="1:37" ht="14.1" customHeight="1">
      <c r="A130" s="33"/>
      <c r="B130" s="35" t="s">
        <v>2048</v>
      </c>
      <c r="C130" s="35"/>
      <c r="D130" s="35" t="s">
        <v>1239</v>
      </c>
      <c r="E130" s="35"/>
      <c r="F130" s="35" t="s">
        <v>2049</v>
      </c>
      <c r="G130" s="35"/>
      <c r="H130" s="35" t="s">
        <v>2050</v>
      </c>
      <c r="I130" s="35"/>
      <c r="J130" s="35" t="s">
        <v>2051</v>
      </c>
      <c r="K130" s="35"/>
      <c r="L130" s="35" t="s">
        <v>2052</v>
      </c>
      <c r="M130" s="35"/>
      <c r="N130" s="35" t="s">
        <v>2053</v>
      </c>
      <c r="O130" s="35"/>
      <c r="P130" s="35" t="s">
        <v>2054</v>
      </c>
      <c r="Q130" s="35"/>
      <c r="R130" s="35" t="s">
        <v>2055</v>
      </c>
      <c r="S130" s="35"/>
      <c r="T130" s="35" t="s">
        <v>2056</v>
      </c>
      <c r="U130" s="35"/>
      <c r="V130" s="35" t="s">
        <v>1240</v>
      </c>
      <c r="W130" s="35"/>
      <c r="X130" s="35" t="s">
        <v>2057</v>
      </c>
      <c r="Y130" s="35"/>
      <c r="Z130" s="35" t="s">
        <v>2058</v>
      </c>
      <c r="AA130" s="35"/>
      <c r="AB130" s="35" t="s">
        <v>1241</v>
      </c>
      <c r="AC130" s="75"/>
      <c r="AD130" s="77"/>
      <c r="AE130" s="70"/>
      <c r="AF130" s="71"/>
      <c r="AG130" s="71"/>
      <c r="AH130" s="71"/>
      <c r="AI130" s="78"/>
      <c r="AJ130" s="71"/>
      <c r="AK130" s="71"/>
    </row>
    <row r="131" spans="1:37" ht="14.1" customHeight="1">
      <c r="A131" s="33"/>
      <c r="B131" s="29"/>
      <c r="C131" s="43"/>
      <c r="D131" s="29"/>
      <c r="E131" s="29"/>
      <c r="F131" s="29"/>
      <c r="G131" s="29"/>
      <c r="H131" s="29"/>
      <c r="I131" s="29"/>
      <c r="J131" s="29"/>
      <c r="K131" s="29"/>
      <c r="L131" s="29"/>
      <c r="M131" s="54"/>
      <c r="N131" s="29"/>
      <c r="O131" s="29"/>
      <c r="P131" s="29"/>
      <c r="Q131" s="29"/>
      <c r="R131" s="29"/>
      <c r="S131" s="29"/>
      <c r="T131" s="29"/>
      <c r="U131" s="29"/>
      <c r="V131" s="29"/>
      <c r="W131" s="29"/>
      <c r="X131" s="29"/>
      <c r="Y131" s="29"/>
      <c r="Z131" s="29"/>
      <c r="AA131" s="29"/>
      <c r="AB131" s="29"/>
      <c r="AC131" s="75"/>
      <c r="AD131" s="77"/>
      <c r="AE131" s="70"/>
      <c r="AF131" s="71"/>
      <c r="AG131" s="71"/>
      <c r="AH131" s="71"/>
      <c r="AI131" s="71"/>
      <c r="AJ131" s="71"/>
      <c r="AK131" s="71"/>
    </row>
    <row r="132" spans="1:37" ht="14.1" customHeight="1">
      <c r="A132" s="33"/>
      <c r="B132" s="29"/>
      <c r="C132" s="43"/>
      <c r="D132" s="29"/>
      <c r="E132" s="29"/>
      <c r="F132" s="29"/>
      <c r="G132" s="29"/>
      <c r="H132" s="29"/>
      <c r="I132" s="29"/>
      <c r="J132" s="29"/>
      <c r="K132" s="29"/>
      <c r="L132" s="29"/>
      <c r="M132" s="54"/>
      <c r="N132" s="29"/>
      <c r="O132" s="29"/>
      <c r="P132" s="29"/>
      <c r="Q132" s="29"/>
      <c r="R132" s="29"/>
      <c r="S132" s="29"/>
      <c r="T132" s="29"/>
      <c r="U132" s="29"/>
      <c r="V132" s="29"/>
      <c r="W132" s="29"/>
      <c r="X132" s="29"/>
      <c r="Y132" s="29"/>
      <c r="Z132" s="29"/>
      <c r="AA132" s="29"/>
      <c r="AB132" s="29"/>
      <c r="AC132" s="75"/>
      <c r="AD132" s="77"/>
      <c r="AE132" s="70"/>
      <c r="AF132" s="71"/>
      <c r="AG132" s="71"/>
      <c r="AH132" s="71"/>
      <c r="AI132" s="71"/>
      <c r="AJ132" s="71"/>
      <c r="AK132" s="71"/>
    </row>
    <row r="133" spans="1:37" ht="14.1" customHeight="1">
      <c r="A133" s="44">
        <v>349.31</v>
      </c>
      <c r="B133" s="776" t="s">
        <v>2606</v>
      </c>
      <c r="C133" s="124">
        <v>391.87200000000001</v>
      </c>
      <c r="D133" s="776" t="s">
        <v>2607</v>
      </c>
      <c r="E133" s="30">
        <v>402.43700000000001</v>
      </c>
      <c r="F133" s="776" t="s">
        <v>2608</v>
      </c>
      <c r="G133" s="31">
        <v>427.46699999999998</v>
      </c>
      <c r="H133" s="776" t="s">
        <v>2609</v>
      </c>
      <c r="I133" s="31">
        <v>371.55799999999999</v>
      </c>
      <c r="J133" s="776" t="s">
        <v>3072</v>
      </c>
      <c r="K133" s="31">
        <v>446.30900000000003</v>
      </c>
      <c r="L133" s="776" t="s">
        <v>2916</v>
      </c>
      <c r="M133" s="31">
        <v>373.88200000000001</v>
      </c>
      <c r="N133" s="776" t="s">
        <v>2610</v>
      </c>
      <c r="O133" s="31">
        <v>398.05599999999998</v>
      </c>
      <c r="P133" s="776" t="s">
        <v>3009</v>
      </c>
      <c r="Q133" s="31">
        <v>429.08600000000001</v>
      </c>
      <c r="R133" s="776" t="s">
        <v>2611</v>
      </c>
      <c r="S133" s="31">
        <v>410.267</v>
      </c>
      <c r="T133" s="776" t="s">
        <v>2612</v>
      </c>
      <c r="U133" s="122">
        <v>411.02800000000002</v>
      </c>
      <c r="V133" s="776" t="s">
        <v>2613</v>
      </c>
      <c r="W133" s="31">
        <v>417.23200000000003</v>
      </c>
      <c r="X133" s="776" t="s">
        <v>2614</v>
      </c>
      <c r="Y133" s="31">
        <v>388.28199999999998</v>
      </c>
      <c r="Z133" s="776" t="s">
        <v>2615</v>
      </c>
      <c r="AA133" s="54">
        <v>424.89699999999999</v>
      </c>
      <c r="AB133" s="776" t="s">
        <v>2616</v>
      </c>
      <c r="AC133" s="76"/>
      <c r="AD133" s="77">
        <f t="shared" si="2"/>
        <v>5.6416830000000013</v>
      </c>
      <c r="AE133" s="70"/>
      <c r="AF133" s="71"/>
      <c r="AG133" s="71"/>
      <c r="AH133" s="71"/>
      <c r="AI133" s="71"/>
      <c r="AJ133" s="71"/>
      <c r="AK133" s="71"/>
    </row>
    <row r="134" spans="1:37" ht="14.1" customHeight="1">
      <c r="A134" s="33"/>
      <c r="B134" s="101" t="s">
        <v>55</v>
      </c>
      <c r="C134" s="29"/>
      <c r="D134" s="101" t="s">
        <v>393</v>
      </c>
      <c r="E134" s="29"/>
      <c r="F134" s="101" t="s">
        <v>55</v>
      </c>
      <c r="G134" s="29"/>
      <c r="H134" s="101" t="s">
        <v>101</v>
      </c>
      <c r="I134" s="29"/>
      <c r="J134" s="101" t="s">
        <v>101</v>
      </c>
      <c r="K134" s="29"/>
      <c r="L134" s="101" t="s">
        <v>101</v>
      </c>
      <c r="M134" s="29"/>
      <c r="N134" s="101" t="s">
        <v>101</v>
      </c>
      <c r="O134" s="54"/>
      <c r="P134" s="101" t="s">
        <v>101</v>
      </c>
      <c r="Q134" s="46"/>
      <c r="R134" s="107" t="s">
        <v>101</v>
      </c>
      <c r="S134" s="43"/>
      <c r="T134" s="776" t="s">
        <v>101</v>
      </c>
      <c r="U134" s="29"/>
      <c r="V134" s="107" t="s">
        <v>393</v>
      </c>
      <c r="W134" s="29"/>
      <c r="X134" s="107" t="s">
        <v>101</v>
      </c>
      <c r="Y134" s="29"/>
      <c r="Z134" s="107" t="s">
        <v>55</v>
      </c>
      <c r="AA134" s="29"/>
      <c r="AB134" s="107" t="s">
        <v>55</v>
      </c>
      <c r="AC134" s="75"/>
      <c r="AD134" s="77"/>
      <c r="AE134" s="70"/>
      <c r="AF134" s="71"/>
      <c r="AG134" s="78">
        <f>COUNTA(A134:AC134)</f>
        <v>14</v>
      </c>
      <c r="AH134" s="71"/>
      <c r="AI134" s="71"/>
      <c r="AJ134" s="71"/>
      <c r="AK134" s="71"/>
    </row>
    <row r="135" spans="1:37" ht="14.1" customHeight="1">
      <c r="A135" s="33"/>
      <c r="B135" s="103" t="s">
        <v>1362</v>
      </c>
      <c r="C135" s="43"/>
      <c r="D135" s="103" t="s">
        <v>1362</v>
      </c>
      <c r="E135" s="29"/>
      <c r="F135" s="103" t="s">
        <v>1362</v>
      </c>
      <c r="G135" s="29"/>
      <c r="H135" s="103" t="s">
        <v>1362</v>
      </c>
      <c r="I135" s="29"/>
      <c r="J135" s="103" t="s">
        <v>1362</v>
      </c>
      <c r="K135" s="29"/>
      <c r="L135" s="103" t="s">
        <v>1362</v>
      </c>
      <c r="M135" s="54"/>
      <c r="N135" s="103" t="s">
        <v>1362</v>
      </c>
      <c r="O135" s="29"/>
      <c r="P135" s="103" t="s">
        <v>1362</v>
      </c>
      <c r="Q135" s="29"/>
      <c r="R135" s="103" t="s">
        <v>1362</v>
      </c>
      <c r="S135" s="29"/>
      <c r="T135" s="103" t="s">
        <v>1362</v>
      </c>
      <c r="U135" s="29"/>
      <c r="V135" s="103" t="s">
        <v>1362</v>
      </c>
      <c r="W135" s="29"/>
      <c r="X135" s="103" t="s">
        <v>1362</v>
      </c>
      <c r="Y135" s="29"/>
      <c r="Z135" s="103" t="s">
        <v>1362</v>
      </c>
      <c r="AA135" s="29"/>
      <c r="AB135" s="103" t="s">
        <v>1362</v>
      </c>
      <c r="AC135" s="75"/>
      <c r="AD135" s="77"/>
      <c r="AE135" s="78">
        <f>COUNTA(A135:AB135)</f>
        <v>14</v>
      </c>
      <c r="AF135" s="71"/>
      <c r="AG135" s="71"/>
      <c r="AH135" s="71"/>
      <c r="AI135" s="71"/>
      <c r="AJ135" s="71"/>
      <c r="AK135" s="71"/>
    </row>
    <row r="136" spans="1:37" ht="14.1" customHeight="1">
      <c r="A136" s="33"/>
      <c r="B136" s="28" t="s">
        <v>270</v>
      </c>
      <c r="C136" s="28"/>
      <c r="D136" s="28" t="s">
        <v>270</v>
      </c>
      <c r="E136" s="28"/>
      <c r="F136" s="28" t="s">
        <v>82</v>
      </c>
      <c r="G136" s="28"/>
      <c r="H136" s="28" t="s">
        <v>54</v>
      </c>
      <c r="I136" s="28"/>
      <c r="J136" s="28" t="s">
        <v>1266</v>
      </c>
      <c r="K136" s="28"/>
      <c r="L136" s="28" t="s">
        <v>82</v>
      </c>
      <c r="M136" s="28"/>
      <c r="N136" s="28" t="s">
        <v>82</v>
      </c>
      <c r="O136" s="28"/>
      <c r="P136" s="28" t="s">
        <v>64</v>
      </c>
      <c r="Q136" s="28"/>
      <c r="R136" s="28" t="s">
        <v>64</v>
      </c>
      <c r="S136" s="28"/>
      <c r="T136" s="28" t="s">
        <v>64</v>
      </c>
      <c r="U136" s="28"/>
      <c r="V136" s="28" t="s">
        <v>54</v>
      </c>
      <c r="W136" s="28"/>
      <c r="X136" s="28" t="s">
        <v>54</v>
      </c>
      <c r="Y136" s="28"/>
      <c r="Z136" s="28" t="s">
        <v>54</v>
      </c>
      <c r="AA136" s="28"/>
      <c r="AB136" s="28" t="s">
        <v>54</v>
      </c>
      <c r="AC136" s="75"/>
      <c r="AD136" s="77"/>
      <c r="AE136" s="70"/>
      <c r="AF136" s="78">
        <f>COUNTA(A136:AC136)</f>
        <v>14</v>
      </c>
      <c r="AG136" s="71"/>
      <c r="AH136" s="71"/>
      <c r="AI136" s="78"/>
      <c r="AJ136" s="71"/>
      <c r="AK136" s="71"/>
    </row>
    <row r="137" spans="1:37" ht="14.1" customHeight="1">
      <c r="A137" s="33"/>
      <c r="B137" s="81"/>
      <c r="C137" s="81"/>
      <c r="D137" s="81" t="s">
        <v>1688</v>
      </c>
      <c r="E137" s="81"/>
      <c r="F137" s="81"/>
      <c r="G137" s="81"/>
      <c r="H137" s="81"/>
      <c r="I137" s="81"/>
      <c r="J137" s="989"/>
      <c r="K137" s="81"/>
      <c r="L137" s="81"/>
      <c r="N137" s="81"/>
      <c r="O137" s="81"/>
      <c r="P137" s="81"/>
      <c r="Q137" s="81"/>
      <c r="R137" s="989"/>
      <c r="S137" s="81"/>
      <c r="T137" s="989"/>
      <c r="U137" s="81"/>
      <c r="V137" s="989" t="s">
        <v>2371</v>
      </c>
      <c r="W137" s="81"/>
      <c r="X137" s="81"/>
      <c r="Y137" s="81"/>
      <c r="Z137" s="989"/>
      <c r="AA137" s="81"/>
      <c r="AB137" s="989" t="s">
        <v>2370</v>
      </c>
      <c r="AC137" s="75"/>
      <c r="AD137" s="77"/>
      <c r="AE137" s="70"/>
      <c r="AF137" s="78"/>
      <c r="AG137" s="71"/>
      <c r="AH137" s="71"/>
      <c r="AI137" s="78"/>
      <c r="AJ137" s="71"/>
      <c r="AK137" s="71"/>
    </row>
    <row r="138" spans="1:37" ht="14.1" customHeight="1">
      <c r="A138" s="25"/>
      <c r="B138" s="985" t="s">
        <v>3291</v>
      </c>
      <c r="C138" s="985"/>
      <c r="D138" s="985" t="s">
        <v>3240</v>
      </c>
      <c r="E138" s="985"/>
      <c r="F138" s="985" t="s">
        <v>3293</v>
      </c>
      <c r="G138" s="985"/>
      <c r="H138" s="985" t="s">
        <v>3218</v>
      </c>
      <c r="I138" s="985"/>
      <c r="J138" s="985" t="s">
        <v>3240</v>
      </c>
      <c r="K138" s="985"/>
      <c r="L138" s="985" t="s">
        <v>3285</v>
      </c>
      <c r="M138" s="81"/>
      <c r="N138" s="985" t="s">
        <v>3129</v>
      </c>
      <c r="O138" s="985"/>
      <c r="P138" s="985" t="s">
        <v>3162</v>
      </c>
      <c r="Q138" s="985"/>
      <c r="R138" s="985" t="s">
        <v>3191</v>
      </c>
      <c r="S138" s="985"/>
      <c r="T138" s="985" t="s">
        <v>3401</v>
      </c>
      <c r="U138" s="985"/>
      <c r="V138" s="985" t="s">
        <v>3218</v>
      </c>
      <c r="W138" s="985"/>
      <c r="X138" s="985" t="s">
        <v>3240</v>
      </c>
      <c r="Y138" s="985"/>
      <c r="Z138" s="985" t="s">
        <v>3200</v>
      </c>
      <c r="AA138" s="985"/>
      <c r="AB138" s="985" t="s">
        <v>3380</v>
      </c>
      <c r="AC138" s="73"/>
      <c r="AD138" s="77"/>
      <c r="AE138" s="70"/>
      <c r="AF138" s="71"/>
      <c r="AG138" s="71"/>
      <c r="AH138" s="71"/>
      <c r="AI138" s="71"/>
      <c r="AJ138" s="78">
        <f>COUNTA(A138:AC138)</f>
        <v>14</v>
      </c>
      <c r="AK138" s="71"/>
    </row>
    <row r="139" spans="1:37" ht="14.1" customHeight="1">
      <c r="A139" s="33"/>
      <c r="B139" s="35" t="s">
        <v>1242</v>
      </c>
      <c r="C139" s="35"/>
      <c r="D139" s="35" t="s">
        <v>1243</v>
      </c>
      <c r="E139" s="35"/>
      <c r="F139" s="35" t="s">
        <v>2059</v>
      </c>
      <c r="G139" s="35"/>
      <c r="H139" s="35" t="s">
        <v>1244</v>
      </c>
      <c r="I139" s="35"/>
      <c r="J139" s="35" t="s">
        <v>2060</v>
      </c>
      <c r="K139" s="35"/>
      <c r="L139" s="35" t="s">
        <v>2061</v>
      </c>
      <c r="M139" s="35"/>
      <c r="N139" s="35" t="s">
        <v>1245</v>
      </c>
      <c r="O139" s="35"/>
      <c r="P139" s="35" t="s">
        <v>1246</v>
      </c>
      <c r="Q139" s="35"/>
      <c r="R139" s="35" t="s">
        <v>1247</v>
      </c>
      <c r="S139" s="35"/>
      <c r="T139" s="35" t="s">
        <v>2062</v>
      </c>
      <c r="U139" s="35"/>
      <c r="V139" s="35" t="s">
        <v>2063</v>
      </c>
      <c r="W139" s="35"/>
      <c r="X139" s="35" t="s">
        <v>1248</v>
      </c>
      <c r="Y139" s="35"/>
      <c r="Z139" s="35" t="s">
        <v>1249</v>
      </c>
      <c r="AA139" s="35"/>
      <c r="AB139" s="35" t="s">
        <v>2064</v>
      </c>
      <c r="AC139" s="75"/>
      <c r="AD139" s="77"/>
      <c r="AE139" s="70"/>
      <c r="AF139" s="71"/>
      <c r="AG139" s="71"/>
      <c r="AH139" s="71"/>
      <c r="AI139" s="78"/>
      <c r="AJ139" s="71"/>
      <c r="AK139" s="71"/>
    </row>
    <row r="140" spans="1:37" ht="14.1" customHeight="1">
      <c r="A140" s="33"/>
      <c r="B140" s="29"/>
      <c r="C140" s="43"/>
      <c r="D140" s="29"/>
      <c r="E140" s="29"/>
      <c r="F140" s="29"/>
      <c r="G140" s="29"/>
      <c r="H140" s="29"/>
      <c r="I140" s="29"/>
      <c r="J140" s="29"/>
      <c r="K140" s="29"/>
      <c r="L140" s="29"/>
      <c r="M140" s="54"/>
      <c r="N140" s="29"/>
      <c r="O140" s="29"/>
      <c r="P140" s="29"/>
      <c r="Q140" s="29"/>
      <c r="R140" s="29"/>
      <c r="S140" s="29"/>
      <c r="T140" s="29"/>
      <c r="U140" s="29"/>
      <c r="V140" s="29"/>
      <c r="W140" s="29"/>
      <c r="X140" s="29"/>
      <c r="Y140" s="29"/>
      <c r="Z140" s="29"/>
      <c r="AA140" s="29"/>
      <c r="AB140" s="29"/>
      <c r="AC140" s="75"/>
      <c r="AD140" s="77"/>
      <c r="AE140" s="70"/>
      <c r="AF140" s="71"/>
      <c r="AG140" s="71"/>
      <c r="AH140" s="71"/>
      <c r="AI140" s="71"/>
      <c r="AJ140" s="71"/>
      <c r="AK140" s="71"/>
    </row>
    <row r="141" spans="1:37" ht="14.1" customHeight="1">
      <c r="A141" s="33"/>
      <c r="B141" s="29"/>
      <c r="C141" s="43"/>
      <c r="D141" s="29"/>
      <c r="E141" s="29"/>
      <c r="F141" s="29"/>
      <c r="G141" s="29"/>
      <c r="H141" s="29"/>
      <c r="I141" s="29"/>
      <c r="J141" s="29"/>
      <c r="K141" s="29"/>
      <c r="L141" s="29"/>
      <c r="M141" s="54"/>
      <c r="N141" s="29"/>
      <c r="O141" s="29"/>
      <c r="P141" s="29"/>
      <c r="Q141" s="29"/>
      <c r="R141" s="29"/>
      <c r="S141" s="29"/>
      <c r="T141" s="29"/>
      <c r="U141" s="29"/>
      <c r="V141" s="29"/>
      <c r="W141" s="29"/>
      <c r="X141" s="29"/>
      <c r="Y141" s="29"/>
      <c r="Z141" s="29"/>
      <c r="AA141" s="29"/>
      <c r="AB141" s="29"/>
      <c r="AC141" s="75"/>
      <c r="AD141" s="77"/>
      <c r="AE141" s="70"/>
      <c r="AF141" s="71"/>
      <c r="AG141" s="71"/>
      <c r="AH141" s="71"/>
      <c r="AI141" s="71"/>
      <c r="AJ141" s="71"/>
      <c r="AK141" s="71"/>
    </row>
    <row r="142" spans="1:37" ht="14.1" customHeight="1">
      <c r="A142" s="44">
        <v>336.37400000000002</v>
      </c>
      <c r="B142" s="776" t="s">
        <v>2617</v>
      </c>
      <c r="C142" s="45">
        <v>388.91800000000001</v>
      </c>
      <c r="D142" s="776" t="s">
        <v>2618</v>
      </c>
      <c r="E142" s="30">
        <v>421.99599999999998</v>
      </c>
      <c r="F142" s="776" t="s">
        <v>2619</v>
      </c>
      <c r="G142" s="31">
        <v>390.81700000000001</v>
      </c>
      <c r="H142" s="776" t="s">
        <v>2620</v>
      </c>
      <c r="I142" s="31">
        <v>381.8</v>
      </c>
      <c r="J142" s="776" t="s">
        <v>3131</v>
      </c>
      <c r="K142" s="31">
        <v>406.28800000000001</v>
      </c>
      <c r="L142" s="776" t="s">
        <v>2621</v>
      </c>
      <c r="M142" s="31">
        <v>426.86799999999999</v>
      </c>
      <c r="N142" s="776" t="s">
        <v>2622</v>
      </c>
      <c r="O142" s="31">
        <v>407.72</v>
      </c>
      <c r="P142" s="776" t="s">
        <v>2623</v>
      </c>
      <c r="Q142" s="31">
        <v>333.51100000000002</v>
      </c>
      <c r="R142" s="776" t="s">
        <v>538</v>
      </c>
      <c r="S142" s="31">
        <v>418.06200000000001</v>
      </c>
      <c r="T142" s="776" t="s">
        <v>3380</v>
      </c>
      <c r="U142" s="122">
        <v>410.767</v>
      </c>
      <c r="V142" s="776" t="s">
        <v>1093</v>
      </c>
      <c r="W142" s="31">
        <v>419.73</v>
      </c>
      <c r="X142" s="776" t="s">
        <v>530</v>
      </c>
      <c r="Y142" s="31">
        <v>402.06799999999998</v>
      </c>
      <c r="Z142" s="776" t="s">
        <v>524</v>
      </c>
      <c r="AA142" s="54">
        <v>389.36900000000003</v>
      </c>
      <c r="AB142" s="776" t="s">
        <v>2624</v>
      </c>
      <c r="AC142" s="76"/>
      <c r="AD142" s="77">
        <f t="shared" si="2"/>
        <v>5.5342880000000001</v>
      </c>
      <c r="AE142" s="70"/>
      <c r="AF142" s="71"/>
      <c r="AG142" s="71"/>
      <c r="AH142" s="71"/>
      <c r="AI142" s="71"/>
      <c r="AJ142" s="71"/>
      <c r="AK142" s="71"/>
    </row>
    <row r="143" spans="1:37" ht="14.1" customHeight="1">
      <c r="A143" s="33"/>
      <c r="B143" s="101" t="s">
        <v>393</v>
      </c>
      <c r="C143" s="29"/>
      <c r="D143" s="101" t="s">
        <v>393</v>
      </c>
      <c r="E143" s="29"/>
      <c r="F143" s="101" t="s">
        <v>101</v>
      </c>
      <c r="G143" s="29"/>
      <c r="H143" s="101" t="s">
        <v>101</v>
      </c>
      <c r="I143" s="29"/>
      <c r="J143" s="101" t="s">
        <v>101</v>
      </c>
      <c r="K143" s="29"/>
      <c r="L143" s="101" t="s">
        <v>101</v>
      </c>
      <c r="M143" s="29"/>
      <c r="N143" s="101" t="s">
        <v>101</v>
      </c>
      <c r="O143" s="54"/>
      <c r="P143" s="776" t="s">
        <v>101</v>
      </c>
      <c r="Q143" s="46"/>
      <c r="R143" s="107" t="s">
        <v>393</v>
      </c>
      <c r="S143" s="43"/>
      <c r="T143" s="107" t="s">
        <v>55</v>
      </c>
      <c r="U143" s="29"/>
      <c r="V143" s="107" t="s">
        <v>101</v>
      </c>
      <c r="W143" s="29"/>
      <c r="X143" s="107" t="s">
        <v>393</v>
      </c>
      <c r="Y143" s="29"/>
      <c r="Z143" s="107" t="s">
        <v>55</v>
      </c>
      <c r="AA143" s="29"/>
      <c r="AB143" s="107" t="s">
        <v>55</v>
      </c>
      <c r="AC143" s="75"/>
      <c r="AD143" s="77"/>
      <c r="AE143" s="70"/>
      <c r="AF143" s="71"/>
      <c r="AG143" s="78">
        <f>COUNTA(A143:AC143)</f>
        <v>14</v>
      </c>
      <c r="AH143" s="71"/>
      <c r="AI143" s="71"/>
      <c r="AJ143" s="71"/>
      <c r="AK143" s="71"/>
    </row>
    <row r="144" spans="1:37" ht="14.1" customHeight="1">
      <c r="A144" s="33"/>
      <c r="B144" s="103" t="s">
        <v>1362</v>
      </c>
      <c r="C144" s="43"/>
      <c r="D144" s="103" t="s">
        <v>1362</v>
      </c>
      <c r="E144" s="29"/>
      <c r="F144" s="103" t="s">
        <v>1362</v>
      </c>
      <c r="G144" s="29"/>
      <c r="H144" s="103" t="s">
        <v>1362</v>
      </c>
      <c r="I144" s="29"/>
      <c r="J144" s="103" t="s">
        <v>1362</v>
      </c>
      <c r="K144" s="29"/>
      <c r="L144" s="103" t="s">
        <v>1362</v>
      </c>
      <c r="M144" s="54"/>
      <c r="N144" s="103" t="s">
        <v>1362</v>
      </c>
      <c r="O144" s="29"/>
      <c r="P144" s="103" t="s">
        <v>1362</v>
      </c>
      <c r="Q144" s="29"/>
      <c r="R144" s="103" t="s">
        <v>1362</v>
      </c>
      <c r="S144" s="29"/>
      <c r="T144" s="103" t="s">
        <v>1362</v>
      </c>
      <c r="U144" s="29"/>
      <c r="V144" s="103" t="s">
        <v>1362</v>
      </c>
      <c r="W144" s="29"/>
      <c r="X144" s="103" t="s">
        <v>1362</v>
      </c>
      <c r="Y144" s="29"/>
      <c r="Z144" s="103" t="s">
        <v>1362</v>
      </c>
      <c r="AA144" s="29"/>
      <c r="AB144" s="103" t="s">
        <v>1362</v>
      </c>
      <c r="AC144" s="75"/>
      <c r="AD144" s="77"/>
      <c r="AE144" s="78">
        <f>COUNTA(A144:AB144)</f>
        <v>14</v>
      </c>
      <c r="AF144" s="71"/>
      <c r="AG144" s="71"/>
      <c r="AH144" s="71"/>
      <c r="AI144" s="71"/>
      <c r="AJ144" s="71"/>
      <c r="AK144" s="71"/>
    </row>
    <row r="145" spans="1:37" ht="14.1" customHeight="1">
      <c r="A145" s="33"/>
      <c r="B145" s="28" t="s">
        <v>122</v>
      </c>
      <c r="C145" s="28"/>
      <c r="D145" s="28" t="s">
        <v>82</v>
      </c>
      <c r="E145" s="28"/>
      <c r="F145" s="28" t="s">
        <v>82</v>
      </c>
      <c r="G145" s="28"/>
      <c r="H145" s="28" t="s">
        <v>82</v>
      </c>
      <c r="I145" s="28"/>
      <c r="J145" s="28" t="s">
        <v>64</v>
      </c>
      <c r="K145" s="28"/>
      <c r="L145" s="28" t="s">
        <v>82</v>
      </c>
      <c r="M145" s="28"/>
      <c r="N145" s="28" t="s">
        <v>54</v>
      </c>
      <c r="O145" s="28"/>
      <c r="P145" s="28" t="s">
        <v>270</v>
      </c>
      <c r="Q145" s="28"/>
      <c r="R145" s="28" t="s">
        <v>270</v>
      </c>
      <c r="S145" s="28"/>
      <c r="T145" s="28" t="s">
        <v>54</v>
      </c>
      <c r="U145" s="28"/>
      <c r="V145" s="28" t="s">
        <v>64</v>
      </c>
      <c r="W145" s="28"/>
      <c r="X145" s="28" t="s">
        <v>54</v>
      </c>
      <c r="Y145" s="28"/>
      <c r="Z145" s="28" t="s">
        <v>122</v>
      </c>
      <c r="AA145" s="28"/>
      <c r="AB145" s="28" t="s">
        <v>64</v>
      </c>
      <c r="AC145" s="75"/>
      <c r="AD145" s="77"/>
      <c r="AE145" s="70"/>
      <c r="AF145" s="78">
        <f>COUNTA(A145:AC145)</f>
        <v>14</v>
      </c>
      <c r="AG145" s="71"/>
      <c r="AH145" s="71"/>
      <c r="AI145" s="78"/>
      <c r="AJ145" s="71"/>
      <c r="AK145" s="71"/>
    </row>
    <row r="146" spans="1:37" ht="14.1" customHeight="1">
      <c r="A146" s="33"/>
      <c r="B146" s="35" t="s">
        <v>1695</v>
      </c>
      <c r="C146" s="35"/>
      <c r="D146" s="35"/>
      <c r="E146" s="35"/>
      <c r="F146" s="35"/>
      <c r="G146" s="35"/>
      <c r="H146" s="35"/>
      <c r="I146" s="35"/>
      <c r="J146" s="35"/>
      <c r="K146" s="35"/>
      <c r="L146" s="35"/>
      <c r="M146" s="35"/>
      <c r="N146" s="35"/>
      <c r="O146" s="35"/>
      <c r="P146" s="35" t="s">
        <v>2395</v>
      </c>
      <c r="Q146" s="35"/>
      <c r="R146" s="35" t="s">
        <v>2380</v>
      </c>
      <c r="S146" s="35"/>
      <c r="T146" s="35"/>
      <c r="U146" s="35"/>
      <c r="V146" s="35"/>
      <c r="W146" s="35"/>
      <c r="X146" s="35" t="s">
        <v>1688</v>
      </c>
      <c r="Y146" s="35"/>
      <c r="Z146" s="35"/>
      <c r="AA146" s="35"/>
      <c r="AB146" s="35"/>
      <c r="AC146" s="75"/>
      <c r="AD146" s="77"/>
      <c r="AE146" s="70"/>
      <c r="AF146" s="78"/>
      <c r="AG146" s="71"/>
      <c r="AH146" s="71"/>
      <c r="AI146" s="78"/>
      <c r="AJ146" s="71"/>
      <c r="AK146" s="71"/>
    </row>
    <row r="147" spans="1:37" ht="14.1" customHeight="1">
      <c r="A147" s="33"/>
      <c r="B147" s="35" t="s">
        <v>3129</v>
      </c>
      <c r="C147" s="35"/>
      <c r="D147" s="35" t="s">
        <v>3139</v>
      </c>
      <c r="E147" s="35"/>
      <c r="F147" s="35" t="s">
        <v>3116</v>
      </c>
      <c r="G147" s="35"/>
      <c r="H147" s="35" t="s">
        <v>3100</v>
      </c>
      <c r="I147" s="35"/>
      <c r="J147" s="35" t="s">
        <v>3022</v>
      </c>
      <c r="K147" s="35"/>
      <c r="L147" s="35" t="s">
        <v>3554</v>
      </c>
      <c r="M147" s="35"/>
      <c r="N147" s="35" t="s">
        <v>3183</v>
      </c>
      <c r="O147" s="35"/>
      <c r="P147" s="35" t="s">
        <v>3390</v>
      </c>
      <c r="Q147" s="35"/>
      <c r="R147" s="985" t="s">
        <v>3194</v>
      </c>
      <c r="S147" s="35"/>
      <c r="T147" s="35" t="s">
        <v>3283</v>
      </c>
      <c r="U147" s="35"/>
      <c r="V147" s="35" t="s">
        <v>3107</v>
      </c>
      <c r="W147" s="35"/>
      <c r="X147" s="35" t="s">
        <v>3136</v>
      </c>
      <c r="Y147" s="35"/>
      <c r="Z147" s="35" t="s">
        <v>3160</v>
      </c>
      <c r="AA147" s="35"/>
      <c r="AB147" s="35" t="s">
        <v>3233</v>
      </c>
      <c r="AC147" s="75"/>
      <c r="AD147" s="77"/>
      <c r="AE147" s="70"/>
      <c r="AF147" s="71"/>
      <c r="AG147" s="71"/>
      <c r="AH147" s="71"/>
      <c r="AI147" s="71"/>
      <c r="AJ147" s="78">
        <f>COUNTA(A147:AC147)</f>
        <v>14</v>
      </c>
      <c r="AK147" s="71"/>
    </row>
    <row r="148" spans="1:37" ht="14.1" customHeight="1">
      <c r="A148" s="33"/>
      <c r="B148" s="35" t="s">
        <v>2065</v>
      </c>
      <c r="C148" s="35"/>
      <c r="D148" s="35" t="s">
        <v>2066</v>
      </c>
      <c r="E148" s="35"/>
      <c r="F148" s="35" t="s">
        <v>2067</v>
      </c>
      <c r="G148" s="35"/>
      <c r="H148" s="35" t="s">
        <v>2068</v>
      </c>
      <c r="I148" s="35"/>
      <c r="J148" s="35" t="s">
        <v>1250</v>
      </c>
      <c r="K148" s="35"/>
      <c r="L148" s="35" t="s">
        <v>1251</v>
      </c>
      <c r="M148" s="35"/>
      <c r="N148" s="35" t="s">
        <v>2069</v>
      </c>
      <c r="O148" s="35"/>
      <c r="P148" s="35" t="s">
        <v>1252</v>
      </c>
      <c r="Q148" s="35"/>
      <c r="R148" s="35" t="s">
        <v>1253</v>
      </c>
      <c r="S148" s="35"/>
      <c r="T148" s="35" t="s">
        <v>1254</v>
      </c>
      <c r="U148" s="35"/>
      <c r="V148" s="35" t="s">
        <v>1255</v>
      </c>
      <c r="W148" s="35"/>
      <c r="X148" s="35" t="s">
        <v>2070</v>
      </c>
      <c r="Y148" s="35"/>
      <c r="Z148" s="35" t="s">
        <v>1256</v>
      </c>
      <c r="AA148" s="35"/>
      <c r="AB148" s="35" t="s">
        <v>1257</v>
      </c>
      <c r="AC148" s="75"/>
      <c r="AD148" s="77"/>
      <c r="AE148" s="70"/>
      <c r="AF148" s="71"/>
      <c r="AG148" s="71"/>
      <c r="AH148" s="71"/>
      <c r="AI148" s="78"/>
      <c r="AJ148" s="71"/>
      <c r="AK148" s="71"/>
    </row>
    <row r="149" spans="1:37" ht="14.1" customHeight="1">
      <c r="A149" s="33"/>
      <c r="B149" s="29"/>
      <c r="C149" s="43"/>
      <c r="D149" s="29"/>
      <c r="E149" s="29"/>
      <c r="F149" s="29"/>
      <c r="G149" s="29"/>
      <c r="H149" s="29"/>
      <c r="I149" s="29"/>
      <c r="J149" s="29"/>
      <c r="K149" s="29"/>
      <c r="L149" s="29"/>
      <c r="M149" s="54"/>
      <c r="N149" s="29"/>
      <c r="O149" s="29"/>
      <c r="P149" s="29"/>
      <c r="Q149" s="29"/>
      <c r="R149" s="29"/>
      <c r="S149" s="29"/>
      <c r="T149" s="29"/>
      <c r="U149" s="29"/>
      <c r="V149" s="29"/>
      <c r="W149" s="29"/>
      <c r="X149" s="29"/>
      <c r="Y149" s="29"/>
      <c r="Z149" s="29"/>
      <c r="AA149" s="29"/>
      <c r="AB149" s="29"/>
      <c r="AC149" s="75"/>
      <c r="AD149" s="77"/>
      <c r="AE149" s="70"/>
      <c r="AF149" s="71"/>
      <c r="AG149" s="71"/>
      <c r="AH149" s="71"/>
      <c r="AI149" s="71"/>
      <c r="AJ149" s="71"/>
      <c r="AK149" s="71"/>
    </row>
    <row r="150" spans="1:37" ht="14.1" customHeight="1">
      <c r="A150" s="33"/>
      <c r="B150" s="29"/>
      <c r="C150" s="43"/>
      <c r="D150" s="29"/>
      <c r="E150" s="29"/>
      <c r="F150" s="29"/>
      <c r="G150" s="29"/>
      <c r="H150" s="29"/>
      <c r="I150" s="29"/>
      <c r="J150" s="29"/>
      <c r="K150" s="29"/>
      <c r="L150" s="29"/>
      <c r="M150" s="54"/>
      <c r="N150" s="29"/>
      <c r="O150" s="29"/>
      <c r="P150" s="29"/>
      <c r="Q150" s="29"/>
      <c r="R150" s="29"/>
      <c r="S150" s="29"/>
      <c r="T150" s="29"/>
      <c r="U150" s="29"/>
      <c r="V150" s="29"/>
      <c r="W150" s="29"/>
      <c r="X150" s="29"/>
      <c r="Y150" s="29"/>
      <c r="Z150" s="29"/>
      <c r="AA150" s="29"/>
      <c r="AB150" s="29"/>
      <c r="AC150" s="75"/>
      <c r="AD150" s="77"/>
      <c r="AE150" s="70"/>
      <c r="AF150" s="71"/>
      <c r="AG150" s="71"/>
      <c r="AH150" s="71"/>
      <c r="AI150" s="71"/>
      <c r="AJ150" s="71"/>
      <c r="AK150" s="71"/>
    </row>
    <row r="151" spans="1:37" ht="14.1" customHeight="1">
      <c r="A151" s="44">
        <v>402.18</v>
      </c>
      <c r="B151" s="776" t="s">
        <v>2625</v>
      </c>
      <c r="C151" s="45">
        <v>368.47399999999999</v>
      </c>
      <c r="D151" s="776" t="s">
        <v>2626</v>
      </c>
      <c r="E151" s="30">
        <v>379.21100000000001</v>
      </c>
      <c r="F151" s="776" t="s">
        <v>509</v>
      </c>
      <c r="G151" s="31">
        <v>377.68200000000002</v>
      </c>
      <c r="H151" s="776" t="s">
        <v>502</v>
      </c>
      <c r="I151" s="31">
        <v>404.41699999999997</v>
      </c>
      <c r="J151" s="776" t="s">
        <v>498</v>
      </c>
      <c r="K151" s="31">
        <v>369.13600000000002</v>
      </c>
      <c r="L151" s="776" t="s">
        <v>2627</v>
      </c>
      <c r="M151" s="31">
        <v>396.26499999999999</v>
      </c>
      <c r="N151" s="776" t="s">
        <v>2628</v>
      </c>
      <c r="O151" s="31">
        <v>408.495</v>
      </c>
      <c r="P151" s="776" t="s">
        <v>3120</v>
      </c>
      <c r="Q151" s="31">
        <v>426.61900000000003</v>
      </c>
      <c r="R151" s="776" t="s">
        <v>2629</v>
      </c>
      <c r="S151" s="31">
        <v>407.31299999999999</v>
      </c>
      <c r="T151" s="776" t="s">
        <v>2630</v>
      </c>
      <c r="U151" s="122">
        <v>432.30700000000002</v>
      </c>
      <c r="V151" s="776" t="s">
        <v>2631</v>
      </c>
      <c r="W151" s="31">
        <v>407.88</v>
      </c>
      <c r="X151" s="776" t="s">
        <v>2632</v>
      </c>
      <c r="Y151" s="31">
        <v>432.43599999999998</v>
      </c>
      <c r="Z151" s="776" t="s">
        <v>2633</v>
      </c>
      <c r="AA151" s="54">
        <v>388.68</v>
      </c>
      <c r="AB151" s="776" t="s">
        <v>2634</v>
      </c>
      <c r="AC151" s="76"/>
      <c r="AD151" s="77">
        <f t="shared" si="2"/>
        <v>5.6010949999999999</v>
      </c>
      <c r="AE151" s="70"/>
      <c r="AF151" s="71"/>
      <c r="AG151" s="71"/>
      <c r="AH151" s="71"/>
      <c r="AI151" s="71"/>
      <c r="AJ151" s="71"/>
      <c r="AK151" s="71"/>
    </row>
    <row r="152" spans="1:37" ht="14.1" customHeight="1">
      <c r="A152" s="33"/>
      <c r="B152" s="101" t="s">
        <v>55</v>
      </c>
      <c r="C152" s="29"/>
      <c r="D152" s="101" t="s">
        <v>393</v>
      </c>
      <c r="E152" s="29"/>
      <c r="F152" s="101" t="s">
        <v>55</v>
      </c>
      <c r="G152" s="29"/>
      <c r="H152" s="101" t="s">
        <v>393</v>
      </c>
      <c r="I152" s="29"/>
      <c r="J152" s="101" t="s">
        <v>55</v>
      </c>
      <c r="K152" s="29"/>
      <c r="L152" s="101" t="s">
        <v>393</v>
      </c>
      <c r="M152" s="29"/>
      <c r="N152" s="101" t="s">
        <v>393</v>
      </c>
      <c r="O152" s="54"/>
      <c r="P152" s="107" t="s">
        <v>55</v>
      </c>
      <c r="Q152" s="46"/>
      <c r="R152" s="107" t="s">
        <v>55</v>
      </c>
      <c r="S152" s="43"/>
      <c r="T152" s="107" t="s">
        <v>393</v>
      </c>
      <c r="U152" s="29"/>
      <c r="V152" s="107" t="s">
        <v>393</v>
      </c>
      <c r="W152" s="29"/>
      <c r="X152" s="107" t="s">
        <v>55</v>
      </c>
      <c r="Y152" s="29"/>
      <c r="Z152" s="107" t="s">
        <v>393</v>
      </c>
      <c r="AA152" s="29"/>
      <c r="AB152" s="107" t="s">
        <v>55</v>
      </c>
      <c r="AC152" s="75"/>
      <c r="AD152" s="77"/>
      <c r="AE152" s="70"/>
      <c r="AF152" s="71"/>
      <c r="AG152" s="78">
        <f>COUNTA(A152:AC152)</f>
        <v>14</v>
      </c>
      <c r="AH152" s="71"/>
      <c r="AI152" s="71"/>
      <c r="AJ152" s="71"/>
      <c r="AK152" s="71"/>
    </row>
    <row r="153" spans="1:37" ht="14.1" customHeight="1">
      <c r="A153" s="33"/>
      <c r="B153" s="103" t="s">
        <v>1362</v>
      </c>
      <c r="C153" s="43"/>
      <c r="D153" s="103" t="s">
        <v>1362</v>
      </c>
      <c r="E153" s="29"/>
      <c r="F153" s="103" t="s">
        <v>1362</v>
      </c>
      <c r="G153" s="29"/>
      <c r="H153" s="103" t="s">
        <v>1362</v>
      </c>
      <c r="I153" s="29"/>
      <c r="J153" s="103" t="s">
        <v>1362</v>
      </c>
      <c r="K153" s="29"/>
      <c r="L153" s="103" t="s">
        <v>1362</v>
      </c>
      <c r="M153" s="54"/>
      <c r="N153" s="103" t="s">
        <v>1362</v>
      </c>
      <c r="O153" s="29"/>
      <c r="P153" s="103" t="s">
        <v>1362</v>
      </c>
      <c r="Q153" s="29"/>
      <c r="R153" s="103" t="s">
        <v>1362</v>
      </c>
      <c r="S153" s="29"/>
      <c r="T153" s="103" t="s">
        <v>1362</v>
      </c>
      <c r="U153" s="29"/>
      <c r="V153" s="103" t="s">
        <v>1362</v>
      </c>
      <c r="W153" s="29"/>
      <c r="X153" s="103" t="s">
        <v>1362</v>
      </c>
      <c r="Y153" s="29"/>
      <c r="Z153" s="103" t="s">
        <v>1362</v>
      </c>
      <c r="AA153" s="29"/>
      <c r="AB153" s="103" t="s">
        <v>1362</v>
      </c>
      <c r="AC153" s="75"/>
      <c r="AD153" s="77"/>
      <c r="AE153" s="78">
        <f>COUNTA(A153:AB153)</f>
        <v>14</v>
      </c>
      <c r="AF153" s="71"/>
      <c r="AG153" s="71"/>
      <c r="AH153" s="71"/>
      <c r="AI153" s="71"/>
      <c r="AJ153" s="71"/>
      <c r="AK153" s="71"/>
    </row>
    <row r="154" spans="1:37" ht="14.1" customHeight="1">
      <c r="A154" s="33"/>
      <c r="B154" s="28" t="s">
        <v>82</v>
      </c>
      <c r="C154" s="28"/>
      <c r="D154" s="28" t="s">
        <v>82</v>
      </c>
      <c r="E154" s="28"/>
      <c r="F154" s="28" t="s">
        <v>82</v>
      </c>
      <c r="G154" s="28"/>
      <c r="H154" s="28" t="s">
        <v>64</v>
      </c>
      <c r="I154" s="28"/>
      <c r="J154" s="28" t="s">
        <v>82</v>
      </c>
      <c r="K154" s="28"/>
      <c r="L154" s="28" t="s">
        <v>231</v>
      </c>
      <c r="M154" s="28"/>
      <c r="N154" s="28" t="s">
        <v>64</v>
      </c>
      <c r="O154" s="28"/>
      <c r="P154" s="28" t="s">
        <v>82</v>
      </c>
      <c r="Q154" s="28"/>
      <c r="R154" s="28" t="s">
        <v>82</v>
      </c>
      <c r="S154" s="28"/>
      <c r="T154" s="28" t="s">
        <v>82</v>
      </c>
      <c r="U154" s="28"/>
      <c r="V154" s="28" t="s">
        <v>64</v>
      </c>
      <c r="W154" s="28"/>
      <c r="X154" s="28" t="s">
        <v>64</v>
      </c>
      <c r="Y154" s="28"/>
      <c r="Z154" s="28" t="s">
        <v>270</v>
      </c>
      <c r="AA154" s="28"/>
      <c r="AB154" s="28" t="s">
        <v>270</v>
      </c>
      <c r="AC154" s="75"/>
      <c r="AD154" s="77"/>
      <c r="AE154" s="70"/>
      <c r="AF154" s="78">
        <f>COUNTA(A154:AC154)</f>
        <v>14</v>
      </c>
      <c r="AG154" s="71"/>
      <c r="AH154" s="71"/>
      <c r="AI154" s="78"/>
      <c r="AJ154" s="71"/>
      <c r="AK154" s="71"/>
    </row>
    <row r="155" spans="1:37" ht="14.1" customHeight="1" thickBot="1">
      <c r="A155" s="21"/>
      <c r="B155" s="998"/>
      <c r="C155" s="998"/>
      <c r="D155" s="998"/>
      <c r="E155" s="998"/>
      <c r="F155" s="998"/>
      <c r="G155" s="998"/>
      <c r="H155" s="998"/>
      <c r="I155" s="998"/>
      <c r="J155" s="998" t="s">
        <v>2377</v>
      </c>
      <c r="K155" s="998"/>
      <c r="L155" s="998"/>
      <c r="M155" s="998"/>
      <c r="N155" s="998"/>
      <c r="O155" s="998"/>
      <c r="P155" s="998"/>
      <c r="Q155" s="998"/>
      <c r="R155" s="998" t="s">
        <v>2396</v>
      </c>
      <c r="S155" s="998"/>
      <c r="T155" s="998" t="s">
        <v>2397</v>
      </c>
      <c r="U155" s="998"/>
      <c r="V155" s="998" t="s">
        <v>2377</v>
      </c>
      <c r="W155" s="998"/>
      <c r="X155" s="998"/>
      <c r="Y155" s="998"/>
      <c r="Z155" s="998" t="s">
        <v>1690</v>
      </c>
      <c r="AA155" s="998"/>
      <c r="AB155" s="998" t="s">
        <v>1752</v>
      </c>
      <c r="AC155" s="153"/>
      <c r="AD155" s="77"/>
      <c r="AE155" s="70"/>
      <c r="AF155" s="78"/>
      <c r="AG155" s="71"/>
      <c r="AH155" s="71"/>
      <c r="AI155" s="78"/>
      <c r="AJ155" s="71"/>
      <c r="AK155" s="71"/>
    </row>
    <row r="156" spans="1:37" ht="14.1" customHeight="1">
      <c r="A156" s="83"/>
      <c r="B156" s="997" t="s">
        <v>3173</v>
      </c>
      <c r="C156" s="997"/>
      <c r="D156" s="997" t="s">
        <v>3144</v>
      </c>
      <c r="E156" s="997"/>
      <c r="F156" s="997" t="s">
        <v>3107</v>
      </c>
      <c r="G156" s="997"/>
      <c r="H156" s="997" t="s">
        <v>3200</v>
      </c>
      <c r="I156" s="997"/>
      <c r="J156" s="997" t="s">
        <v>3233</v>
      </c>
      <c r="K156" s="997"/>
      <c r="L156" s="997" t="s">
        <v>3221</v>
      </c>
      <c r="M156" s="997"/>
      <c r="N156" s="997" t="s">
        <v>3356</v>
      </c>
      <c r="O156" s="997"/>
      <c r="P156" s="997" t="s">
        <v>3470</v>
      </c>
      <c r="Q156" s="997"/>
      <c r="R156" s="997" t="s">
        <v>3449</v>
      </c>
      <c r="S156" s="997"/>
      <c r="T156" s="997" t="s">
        <v>3418</v>
      </c>
      <c r="U156" s="997"/>
      <c r="V156" s="997" t="s">
        <v>3401</v>
      </c>
      <c r="W156" s="997"/>
      <c r="X156" s="997" t="s">
        <v>3516</v>
      </c>
      <c r="Y156" s="997"/>
      <c r="Z156" s="997" t="s">
        <v>3396</v>
      </c>
      <c r="AA156" s="997"/>
      <c r="AB156" s="997" t="s">
        <v>3302</v>
      </c>
      <c r="AC156" s="96"/>
      <c r="AD156" s="77"/>
      <c r="AE156" s="70"/>
      <c r="AF156" s="71"/>
      <c r="AG156" s="71"/>
      <c r="AH156" s="71"/>
      <c r="AI156" s="71"/>
      <c r="AJ156" s="78">
        <f>COUNTA(A156:AC156)</f>
        <v>14</v>
      </c>
      <c r="AK156" s="71"/>
    </row>
    <row r="157" spans="1:37" ht="14.1" customHeight="1">
      <c r="A157" s="25"/>
      <c r="B157" s="1083" t="s">
        <v>2071</v>
      </c>
      <c r="C157" s="1083"/>
      <c r="D157" s="1083" t="s">
        <v>2072</v>
      </c>
      <c r="E157" s="1083"/>
      <c r="F157" s="1083" t="s">
        <v>2073</v>
      </c>
      <c r="G157" s="1083"/>
      <c r="H157" s="1083" t="s">
        <v>2074</v>
      </c>
      <c r="I157" s="1083"/>
      <c r="J157" s="1083" t="s">
        <v>1258</v>
      </c>
      <c r="K157" s="1083"/>
      <c r="L157" s="1083" t="s">
        <v>1259</v>
      </c>
      <c r="M157" s="1083"/>
      <c r="N157" s="1083" t="s">
        <v>1260</v>
      </c>
      <c r="O157" s="1083"/>
      <c r="P157" s="1083" t="s">
        <v>1261</v>
      </c>
      <c r="Q157" s="1083"/>
      <c r="R157" s="1083" t="s">
        <v>1262</v>
      </c>
      <c r="S157" s="1083"/>
      <c r="T157" s="1083" t="s">
        <v>1263</v>
      </c>
      <c r="U157" s="1083"/>
      <c r="V157" s="1083" t="s">
        <v>1264</v>
      </c>
      <c r="W157" s="1083"/>
      <c r="X157" s="1083" t="s">
        <v>1265</v>
      </c>
      <c r="Y157" s="1083"/>
      <c r="Z157" s="1083" t="s">
        <v>1267</v>
      </c>
      <c r="AA157" s="1083"/>
      <c r="AB157" s="1083" t="s">
        <v>2075</v>
      </c>
      <c r="AC157" s="73"/>
      <c r="AD157" s="77"/>
      <c r="AE157" s="70"/>
      <c r="AF157" s="71"/>
      <c r="AG157" s="71"/>
      <c r="AH157" s="71"/>
      <c r="AI157" s="78"/>
      <c r="AJ157" s="71"/>
      <c r="AK157" s="71"/>
    </row>
    <row r="158" spans="1:37" ht="14.1" customHeight="1">
      <c r="A158" s="33"/>
      <c r="B158" s="29"/>
      <c r="C158" s="43"/>
      <c r="D158" s="29"/>
      <c r="E158" s="29"/>
      <c r="F158" s="29"/>
      <c r="G158" s="29"/>
      <c r="H158" s="29"/>
      <c r="I158" s="29"/>
      <c r="J158" s="29"/>
      <c r="K158" s="29"/>
      <c r="L158" s="29"/>
      <c r="M158" s="54"/>
      <c r="N158" s="29"/>
      <c r="O158" s="29"/>
      <c r="P158" s="29"/>
      <c r="Q158" s="29"/>
      <c r="R158" s="29"/>
      <c r="S158" s="29"/>
      <c r="T158" s="29"/>
      <c r="U158" s="29"/>
      <c r="V158" s="29"/>
      <c r="W158" s="29"/>
      <c r="X158" s="29"/>
      <c r="Y158" s="29"/>
      <c r="Z158" s="29"/>
      <c r="AA158" s="29"/>
      <c r="AB158" s="29"/>
      <c r="AC158" s="75"/>
      <c r="AD158" s="77"/>
      <c r="AE158" s="70"/>
      <c r="AF158" s="71"/>
      <c r="AG158" s="71"/>
      <c r="AH158" s="71"/>
      <c r="AI158" s="71"/>
      <c r="AJ158" s="71"/>
      <c r="AK158" s="71"/>
    </row>
    <row r="159" spans="1:37" ht="14.1" customHeight="1">
      <c r="A159" s="33"/>
      <c r="B159" s="29"/>
      <c r="C159" s="43"/>
      <c r="D159" s="29"/>
      <c r="E159" s="29"/>
      <c r="F159" s="29"/>
      <c r="G159" s="29"/>
      <c r="H159" s="29"/>
      <c r="I159" s="29"/>
      <c r="J159" s="29"/>
      <c r="K159" s="29"/>
      <c r="L159" s="29"/>
      <c r="M159" s="54"/>
      <c r="N159" s="29"/>
      <c r="O159" s="29"/>
      <c r="P159" s="29"/>
      <c r="Q159" s="29"/>
      <c r="R159" s="29"/>
      <c r="S159" s="29"/>
      <c r="T159" s="29"/>
      <c r="U159" s="29"/>
      <c r="V159" s="29"/>
      <c r="W159" s="29"/>
      <c r="X159" s="29"/>
      <c r="Y159" s="29"/>
      <c r="Z159" s="29"/>
      <c r="AA159" s="29"/>
      <c r="AB159" s="29"/>
      <c r="AC159" s="75"/>
      <c r="AD159" s="77"/>
      <c r="AE159" s="70"/>
      <c r="AF159" s="71"/>
      <c r="AG159" s="71"/>
      <c r="AH159" s="71"/>
      <c r="AI159" s="71"/>
      <c r="AJ159" s="71"/>
      <c r="AK159" s="71"/>
    </row>
    <row r="160" spans="1:37" ht="14.1" customHeight="1">
      <c r="A160" s="44">
        <v>415.24700000000001</v>
      </c>
      <c r="B160" s="776" t="s">
        <v>2635</v>
      </c>
      <c r="C160" s="45">
        <v>423.98399999999998</v>
      </c>
      <c r="D160" s="776" t="s">
        <v>2636</v>
      </c>
      <c r="E160" s="30">
        <v>404.71199999999999</v>
      </c>
      <c r="F160" s="776" t="s">
        <v>519</v>
      </c>
      <c r="G160" s="31">
        <v>420.88499999999999</v>
      </c>
      <c r="H160" s="776" t="s">
        <v>1093</v>
      </c>
      <c r="I160" s="31">
        <v>383.98</v>
      </c>
      <c r="J160" s="776" t="s">
        <v>2637</v>
      </c>
      <c r="K160" s="31">
        <v>374.02199999999999</v>
      </c>
      <c r="L160" s="776" t="s">
        <v>2638</v>
      </c>
      <c r="M160" s="31">
        <v>427.06599999999997</v>
      </c>
      <c r="N160" s="776" t="s">
        <v>2639</v>
      </c>
      <c r="O160" s="31">
        <v>412.22699999999998</v>
      </c>
      <c r="P160" s="776" t="s">
        <v>2640</v>
      </c>
      <c r="Q160" s="31">
        <v>379.84100000000001</v>
      </c>
      <c r="R160" s="776" t="s">
        <v>2633</v>
      </c>
      <c r="S160" s="31">
        <v>428.86599999999999</v>
      </c>
      <c r="T160" s="776" t="s">
        <v>2641</v>
      </c>
      <c r="U160" s="122">
        <v>309</v>
      </c>
      <c r="V160" s="776" t="s">
        <v>2562</v>
      </c>
      <c r="W160" s="31">
        <v>430.12200000000001</v>
      </c>
      <c r="X160" s="776" t="s">
        <v>533</v>
      </c>
      <c r="Y160" s="31">
        <v>371.92700000000002</v>
      </c>
      <c r="Z160" s="776" t="s">
        <v>2642</v>
      </c>
      <c r="AA160" s="31">
        <v>440.41399999999999</v>
      </c>
      <c r="AB160" s="776" t="s">
        <v>524</v>
      </c>
      <c r="AC160" s="76"/>
      <c r="AD160" s="77">
        <f>SUM(A160:AC160)/1000</f>
        <v>5.622293</v>
      </c>
      <c r="AE160" s="70"/>
      <c r="AF160" s="71"/>
      <c r="AG160" s="71"/>
      <c r="AH160" s="71"/>
      <c r="AI160" s="71"/>
      <c r="AJ160" s="71"/>
      <c r="AK160" s="71"/>
    </row>
    <row r="161" spans="1:37" ht="14.1" customHeight="1">
      <c r="A161" s="33"/>
      <c r="B161" s="101" t="s">
        <v>55</v>
      </c>
      <c r="C161" s="29"/>
      <c r="D161" s="101" t="s">
        <v>393</v>
      </c>
      <c r="E161" s="29"/>
      <c r="F161" s="101" t="s">
        <v>55</v>
      </c>
      <c r="G161" s="29"/>
      <c r="H161" s="101" t="s">
        <v>55</v>
      </c>
      <c r="I161" s="29"/>
      <c r="J161" s="101" t="s">
        <v>55</v>
      </c>
      <c r="K161" s="29"/>
      <c r="L161" s="101" t="s">
        <v>393</v>
      </c>
      <c r="M161" s="29"/>
      <c r="N161" s="101" t="s">
        <v>393</v>
      </c>
      <c r="O161" s="54"/>
      <c r="P161" s="107" t="s">
        <v>393</v>
      </c>
      <c r="Q161" s="46"/>
      <c r="R161" s="107" t="s">
        <v>393</v>
      </c>
      <c r="S161" s="43"/>
      <c r="T161" s="107" t="s">
        <v>393</v>
      </c>
      <c r="U161" s="29"/>
      <c r="V161" s="107" t="s">
        <v>393</v>
      </c>
      <c r="W161" s="29"/>
      <c r="X161" s="107" t="s">
        <v>393</v>
      </c>
      <c r="Y161" s="29"/>
      <c r="Z161" s="107" t="s">
        <v>393</v>
      </c>
      <c r="AA161" s="29"/>
      <c r="AB161" s="107" t="s">
        <v>393</v>
      </c>
      <c r="AC161" s="75"/>
      <c r="AD161" s="77"/>
      <c r="AE161" s="70"/>
      <c r="AF161" s="71"/>
      <c r="AG161" s="71"/>
      <c r="AH161" s="71"/>
      <c r="AI161" s="71"/>
      <c r="AJ161" s="71"/>
      <c r="AK161" s="71"/>
    </row>
    <row r="162" spans="1:37" ht="14.1" customHeight="1">
      <c r="A162" s="33"/>
      <c r="B162" s="103" t="s">
        <v>1362</v>
      </c>
      <c r="C162" s="43"/>
      <c r="D162" s="103" t="s">
        <v>1362</v>
      </c>
      <c r="E162" s="29"/>
      <c r="F162" s="103" t="s">
        <v>1362</v>
      </c>
      <c r="G162" s="29"/>
      <c r="H162" s="103" t="s">
        <v>1362</v>
      </c>
      <c r="I162" s="29"/>
      <c r="J162" s="103" t="s">
        <v>1362</v>
      </c>
      <c r="K162" s="29"/>
      <c r="L162" s="103" t="s">
        <v>1362</v>
      </c>
      <c r="M162" s="54"/>
      <c r="N162" s="103" t="s">
        <v>1362</v>
      </c>
      <c r="O162" s="29"/>
      <c r="P162" s="103" t="s">
        <v>1362</v>
      </c>
      <c r="Q162" s="29"/>
      <c r="R162" s="103" t="s">
        <v>1362</v>
      </c>
      <c r="S162" s="29"/>
      <c r="T162" s="103" t="s">
        <v>1362</v>
      </c>
      <c r="U162" s="29"/>
      <c r="V162" s="103" t="s">
        <v>1362</v>
      </c>
      <c r="W162" s="29"/>
      <c r="X162" s="103" t="s">
        <v>1362</v>
      </c>
      <c r="Y162" s="29"/>
      <c r="Z162" s="103" t="s">
        <v>1362</v>
      </c>
      <c r="AA162" s="29"/>
      <c r="AB162" s="103" t="s">
        <v>1362</v>
      </c>
      <c r="AC162" s="75"/>
      <c r="AD162" s="77"/>
      <c r="AE162" s="78">
        <f>COUNTA(A162:AB162)</f>
        <v>14</v>
      </c>
      <c r="AF162" s="71"/>
      <c r="AG162" s="78">
        <f>COUNTA(A162:AC162)</f>
        <v>14</v>
      </c>
      <c r="AH162" s="71"/>
      <c r="AI162" s="71"/>
      <c r="AJ162" s="71"/>
      <c r="AK162" s="71"/>
    </row>
    <row r="163" spans="1:37" ht="14.1" customHeight="1">
      <c r="A163" s="33"/>
      <c r="B163" s="28" t="s">
        <v>54</v>
      </c>
      <c r="C163" s="28"/>
      <c r="D163" s="28" t="s">
        <v>82</v>
      </c>
      <c r="E163" s="28"/>
      <c r="F163" s="28" t="s">
        <v>54</v>
      </c>
      <c r="G163" s="28"/>
      <c r="H163" s="28" t="s">
        <v>122</v>
      </c>
      <c r="I163" s="28"/>
      <c r="J163" s="28" t="s">
        <v>64</v>
      </c>
      <c r="K163" s="28"/>
      <c r="L163" s="28" t="s">
        <v>64</v>
      </c>
      <c r="M163" s="28"/>
      <c r="N163" s="28" t="s">
        <v>82</v>
      </c>
      <c r="O163" s="28"/>
      <c r="P163" s="28" t="s">
        <v>270</v>
      </c>
      <c r="Q163" s="28"/>
      <c r="R163" s="28" t="s">
        <v>270</v>
      </c>
      <c r="S163" s="28"/>
      <c r="T163" s="28" t="s">
        <v>82</v>
      </c>
      <c r="U163" s="28"/>
      <c r="V163" s="28" t="s">
        <v>64</v>
      </c>
      <c r="W163" s="28"/>
      <c r="X163" s="28" t="s">
        <v>1266</v>
      </c>
      <c r="Y163" s="28"/>
      <c r="Z163" s="28" t="s">
        <v>916</v>
      </c>
      <c r="AA163" s="28"/>
      <c r="AB163" s="28" t="s">
        <v>82</v>
      </c>
      <c r="AC163" s="75"/>
      <c r="AD163" s="77"/>
      <c r="AE163" s="70"/>
      <c r="AF163" s="78">
        <f>COUNTA(A163:AC163)</f>
        <v>14</v>
      </c>
      <c r="AG163" s="71"/>
      <c r="AH163" s="71"/>
      <c r="AI163" s="78"/>
      <c r="AJ163" s="71"/>
      <c r="AK163" s="71"/>
    </row>
    <row r="164" spans="1:37" ht="14.1" customHeight="1">
      <c r="A164" s="33"/>
      <c r="B164" s="81"/>
      <c r="C164" s="81"/>
      <c r="D164" s="81"/>
      <c r="E164" s="81"/>
      <c r="F164" s="81"/>
      <c r="G164" s="81"/>
      <c r="H164" s="81"/>
      <c r="I164" s="81"/>
      <c r="J164" s="989" t="s">
        <v>1687</v>
      </c>
      <c r="K164" s="81"/>
      <c r="L164" s="989" t="s">
        <v>2398</v>
      </c>
      <c r="M164" s="81"/>
      <c r="N164" s="81"/>
      <c r="O164" s="81"/>
      <c r="P164" s="989" t="s">
        <v>2399</v>
      </c>
      <c r="Q164" s="81"/>
      <c r="R164" s="989" t="s">
        <v>2400</v>
      </c>
      <c r="S164" s="81"/>
      <c r="T164" s="989" t="s">
        <v>1689</v>
      </c>
      <c r="U164" s="81"/>
      <c r="V164" s="989" t="s">
        <v>2401</v>
      </c>
      <c r="W164" s="81"/>
      <c r="X164" s="989" t="s">
        <v>2190</v>
      </c>
      <c r="Y164" s="81"/>
      <c r="Z164" s="989" t="s">
        <v>2392</v>
      </c>
      <c r="AA164" s="81"/>
      <c r="AB164" s="989" t="s">
        <v>2402</v>
      </c>
      <c r="AC164" s="75"/>
      <c r="AD164" s="77"/>
      <c r="AE164" s="70"/>
      <c r="AF164" s="71"/>
      <c r="AG164" s="71"/>
      <c r="AH164" s="71"/>
      <c r="AI164" s="71"/>
      <c r="AJ164" s="71"/>
      <c r="AK164" s="71"/>
    </row>
    <row r="165" spans="1:37" ht="14.1" customHeight="1">
      <c r="A165" s="25"/>
      <c r="B165" s="985" t="s">
        <v>3240</v>
      </c>
      <c r="C165" s="985"/>
      <c r="D165" s="985" t="s">
        <v>3221</v>
      </c>
      <c r="E165" s="985"/>
      <c r="F165" s="985" t="s">
        <v>3206</v>
      </c>
      <c r="G165" s="985"/>
      <c r="H165" s="985" t="s">
        <v>3162</v>
      </c>
      <c r="I165" s="985"/>
      <c r="J165" s="985" t="s">
        <v>3185</v>
      </c>
      <c r="K165" s="985"/>
      <c r="L165" s="985" t="s">
        <v>3228</v>
      </c>
      <c r="M165" s="985"/>
      <c r="N165" s="985" t="s">
        <v>3277</v>
      </c>
      <c r="O165" s="985"/>
      <c r="P165" s="985" t="s">
        <v>3302</v>
      </c>
      <c r="Q165" s="985"/>
      <c r="R165" s="985" t="s">
        <v>3407</v>
      </c>
      <c r="S165" s="985"/>
      <c r="T165" s="985" t="s">
        <v>3503</v>
      </c>
      <c r="U165" s="985"/>
      <c r="V165" s="985" t="s">
        <v>3436</v>
      </c>
      <c r="W165" s="985"/>
      <c r="X165" s="985" t="s">
        <v>3221</v>
      </c>
      <c r="Y165" s="985"/>
      <c r="Z165" s="985">
        <v>45669</v>
      </c>
      <c r="AA165" s="985"/>
      <c r="AB165" s="985" t="s">
        <v>3235</v>
      </c>
      <c r="AC165" s="73"/>
      <c r="AD165" s="77"/>
      <c r="AE165" s="70"/>
      <c r="AF165" s="71"/>
      <c r="AG165" s="71"/>
      <c r="AH165" s="71"/>
      <c r="AI165" s="71"/>
      <c r="AJ165" s="78">
        <f>COUNTA(A165:AC165)</f>
        <v>14</v>
      </c>
      <c r="AK165" s="71"/>
    </row>
    <row r="166" spans="1:37" ht="14.1" customHeight="1">
      <c r="A166" s="33"/>
      <c r="B166" s="35" t="s">
        <v>1268</v>
      </c>
      <c r="C166" s="35"/>
      <c r="D166" s="35" t="s">
        <v>1269</v>
      </c>
      <c r="E166" s="35"/>
      <c r="F166" s="35" t="s">
        <v>2076</v>
      </c>
      <c r="G166" s="35"/>
      <c r="H166" s="35" t="s">
        <v>2077</v>
      </c>
      <c r="I166" s="35"/>
      <c r="J166" s="35" t="s">
        <v>2078</v>
      </c>
      <c r="K166" s="35"/>
      <c r="L166" s="35" t="s">
        <v>1270</v>
      </c>
      <c r="M166" s="35"/>
      <c r="N166" s="35" t="s">
        <v>1271</v>
      </c>
      <c r="O166" s="35"/>
      <c r="P166" s="35" t="s">
        <v>1272</v>
      </c>
      <c r="Q166" s="35"/>
      <c r="R166" s="35" t="s">
        <v>1273</v>
      </c>
      <c r="S166" s="35"/>
      <c r="T166" s="35" t="s">
        <v>1274</v>
      </c>
      <c r="U166" s="35"/>
      <c r="V166" s="35" t="s">
        <v>1275</v>
      </c>
      <c r="W166" s="35"/>
      <c r="X166" s="35" t="s">
        <v>1276</v>
      </c>
      <c r="Y166" s="35"/>
      <c r="Z166" s="35" t="s">
        <v>1277</v>
      </c>
      <c r="AA166" s="35"/>
      <c r="AB166" s="35" t="s">
        <v>2079</v>
      </c>
      <c r="AC166" s="75"/>
      <c r="AD166" s="77"/>
      <c r="AE166" s="70"/>
      <c r="AF166" s="71"/>
      <c r="AG166" s="71"/>
      <c r="AH166" s="71"/>
      <c r="AI166" s="78"/>
      <c r="AJ166" s="71"/>
      <c r="AK166" s="71"/>
    </row>
    <row r="167" spans="1:37" ht="14.1" customHeight="1">
      <c r="A167" s="33"/>
      <c r="B167" s="29"/>
      <c r="C167" s="43"/>
      <c r="D167" s="29"/>
      <c r="E167" s="29"/>
      <c r="F167" s="29"/>
      <c r="G167" s="29"/>
      <c r="H167" s="29"/>
      <c r="I167" s="29"/>
      <c r="J167" s="29"/>
      <c r="K167" s="29"/>
      <c r="L167" s="29"/>
      <c r="M167" s="54"/>
      <c r="N167" s="29"/>
      <c r="O167" s="29"/>
      <c r="P167" s="29"/>
      <c r="Q167" s="29"/>
      <c r="R167" s="29"/>
      <c r="S167" s="29"/>
      <c r="T167" s="29"/>
      <c r="U167" s="29"/>
      <c r="V167" s="29"/>
      <c r="W167" s="29"/>
      <c r="X167" s="29"/>
      <c r="Y167" s="29"/>
      <c r="Z167" s="29"/>
      <c r="AA167" s="29"/>
      <c r="AB167" s="29"/>
      <c r="AC167" s="75"/>
      <c r="AD167" s="77"/>
      <c r="AE167" s="70"/>
      <c r="AF167" s="71"/>
      <c r="AG167" s="71"/>
      <c r="AH167" s="71"/>
      <c r="AI167" s="71"/>
      <c r="AJ167" s="71"/>
      <c r="AK167" s="71"/>
    </row>
    <row r="168" spans="1:37" ht="14.1" customHeight="1">
      <c r="A168" s="33"/>
      <c r="B168" s="29"/>
      <c r="C168" s="43"/>
      <c r="D168" s="29"/>
      <c r="E168" s="29"/>
      <c r="F168" s="29"/>
      <c r="G168" s="29"/>
      <c r="H168" s="29"/>
      <c r="I168" s="29"/>
      <c r="J168" s="29"/>
      <c r="K168" s="29"/>
      <c r="L168" s="29"/>
      <c r="M168" s="54"/>
      <c r="N168" s="29"/>
      <c r="O168" s="29"/>
      <c r="P168" s="29"/>
      <c r="Q168" s="29"/>
      <c r="R168" s="29"/>
      <c r="S168" s="29"/>
      <c r="T168" s="29"/>
      <c r="U168" s="29"/>
      <c r="V168" s="29"/>
      <c r="W168" s="29"/>
      <c r="X168" s="29"/>
      <c r="Y168" s="29"/>
      <c r="Z168" s="29"/>
      <c r="AA168" s="29"/>
      <c r="AB168" s="29"/>
      <c r="AC168" s="75"/>
      <c r="AD168" s="77"/>
      <c r="AE168" s="70"/>
      <c r="AF168" s="71"/>
      <c r="AG168" s="71"/>
      <c r="AH168" s="71"/>
      <c r="AI168" s="71"/>
      <c r="AJ168" s="71"/>
      <c r="AK168" s="71"/>
    </row>
    <row r="169" spans="1:37" ht="14.1" customHeight="1">
      <c r="A169" s="44">
        <v>330.65800000000002</v>
      </c>
      <c r="B169" s="776" t="s">
        <v>2643</v>
      </c>
      <c r="C169" s="124">
        <v>407.36099999999999</v>
      </c>
      <c r="D169" s="776" t="s">
        <v>2610</v>
      </c>
      <c r="E169" s="30">
        <v>317.41300000000001</v>
      </c>
      <c r="F169" s="776" t="s">
        <v>2644</v>
      </c>
      <c r="G169" s="31">
        <v>256.363</v>
      </c>
      <c r="H169" s="776" t="s">
        <v>2645</v>
      </c>
      <c r="I169" s="31">
        <v>374.46499999999997</v>
      </c>
      <c r="J169" s="776" t="s">
        <v>2610</v>
      </c>
      <c r="K169" s="31">
        <v>464.53800000000001</v>
      </c>
      <c r="L169" s="776" t="s">
        <v>2646</v>
      </c>
      <c r="M169" s="54">
        <v>375</v>
      </c>
      <c r="N169" s="776" t="s">
        <v>3041</v>
      </c>
      <c r="O169" s="54">
        <v>450</v>
      </c>
      <c r="P169" s="776" t="s">
        <v>3055</v>
      </c>
      <c r="Q169" s="54">
        <v>390</v>
      </c>
      <c r="R169" s="776" t="s">
        <v>3092</v>
      </c>
      <c r="S169" s="54">
        <v>421</v>
      </c>
      <c r="T169" s="776" t="s">
        <v>3130</v>
      </c>
      <c r="U169" s="122">
        <v>335.38499999999999</v>
      </c>
      <c r="V169" s="776" t="s">
        <v>3182</v>
      </c>
      <c r="W169" s="31">
        <v>334.90800000000002</v>
      </c>
      <c r="X169" s="776" t="s">
        <v>2519</v>
      </c>
      <c r="Y169" s="31">
        <v>460.18799999999999</v>
      </c>
      <c r="Z169" s="776" t="s">
        <v>2609</v>
      </c>
      <c r="AA169" s="31">
        <v>308.94600000000003</v>
      </c>
      <c r="AB169" s="776" t="s">
        <v>2970</v>
      </c>
      <c r="AC169" s="76"/>
      <c r="AD169" s="77">
        <f t="shared" si="2"/>
        <v>5.2262250000000003</v>
      </c>
      <c r="AE169" s="70"/>
      <c r="AF169" s="71"/>
      <c r="AG169" s="71"/>
      <c r="AH169" s="71"/>
      <c r="AI169" s="71"/>
      <c r="AJ169" s="71"/>
      <c r="AK169" s="71"/>
    </row>
    <row r="170" spans="1:37" ht="14.1" customHeight="1">
      <c r="A170" s="33"/>
      <c r="B170" s="101" t="s">
        <v>393</v>
      </c>
      <c r="C170" s="29"/>
      <c r="D170" s="101" t="s">
        <v>393</v>
      </c>
      <c r="E170" s="29"/>
      <c r="F170" s="101" t="s">
        <v>393</v>
      </c>
      <c r="G170" s="29"/>
      <c r="H170" s="101" t="s">
        <v>393</v>
      </c>
      <c r="I170" s="29"/>
      <c r="J170" s="101" t="s">
        <v>393</v>
      </c>
      <c r="K170" s="29"/>
      <c r="L170" s="101" t="s">
        <v>393</v>
      </c>
      <c r="M170" s="29"/>
      <c r="N170" s="101" t="s">
        <v>393</v>
      </c>
      <c r="O170" s="54"/>
      <c r="P170" s="101" t="s">
        <v>393</v>
      </c>
      <c r="Q170" s="46"/>
      <c r="R170" s="101" t="s">
        <v>393</v>
      </c>
      <c r="S170" s="43"/>
      <c r="T170" s="101" t="s">
        <v>393</v>
      </c>
      <c r="U170" s="29"/>
      <c r="V170" s="101" t="s">
        <v>393</v>
      </c>
      <c r="W170" s="29"/>
      <c r="X170" s="101" t="s">
        <v>393</v>
      </c>
      <c r="Y170" s="29"/>
      <c r="Z170" s="101" t="s">
        <v>393</v>
      </c>
      <c r="AA170" s="29"/>
      <c r="AB170" s="101" t="s">
        <v>393</v>
      </c>
      <c r="AC170" s="75"/>
      <c r="AD170" s="77"/>
      <c r="AE170" s="70"/>
      <c r="AF170" s="71"/>
      <c r="AG170" s="78">
        <f>COUNTA(A170:AC170)</f>
        <v>14</v>
      </c>
      <c r="AH170" s="71"/>
      <c r="AI170" s="71"/>
      <c r="AJ170" s="71"/>
      <c r="AK170" s="71"/>
    </row>
    <row r="171" spans="1:37" ht="14.1" customHeight="1">
      <c r="A171" s="33"/>
      <c r="B171" s="103" t="s">
        <v>1362</v>
      </c>
      <c r="C171" s="43"/>
      <c r="D171" s="103" t="s">
        <v>1362</v>
      </c>
      <c r="E171" s="29"/>
      <c r="F171" s="103" t="s">
        <v>1362</v>
      </c>
      <c r="G171" s="29"/>
      <c r="H171" s="103" t="s">
        <v>1362</v>
      </c>
      <c r="I171" s="29"/>
      <c r="J171" s="103" t="s">
        <v>1362</v>
      </c>
      <c r="K171" s="29"/>
      <c r="L171" s="103" t="s">
        <v>1362</v>
      </c>
      <c r="M171" s="54"/>
      <c r="N171" s="103" t="s">
        <v>1362</v>
      </c>
      <c r="O171" s="29"/>
      <c r="P171" s="103" t="s">
        <v>1362</v>
      </c>
      <c r="Q171" s="29"/>
      <c r="R171" s="103" t="s">
        <v>1362</v>
      </c>
      <c r="S171" s="29"/>
      <c r="T171" s="103" t="s">
        <v>1362</v>
      </c>
      <c r="U171" s="29"/>
      <c r="V171" s="103" t="s">
        <v>1362</v>
      </c>
      <c r="W171" s="29"/>
      <c r="X171" s="103" t="s">
        <v>1362</v>
      </c>
      <c r="Y171" s="29"/>
      <c r="Z171" s="103" t="s">
        <v>1362</v>
      </c>
      <c r="AA171" s="29"/>
      <c r="AB171" s="103" t="s">
        <v>1362</v>
      </c>
      <c r="AC171" s="75"/>
      <c r="AD171" s="77"/>
      <c r="AE171" s="78">
        <f>COUNTA(A171:AB171)</f>
        <v>14</v>
      </c>
      <c r="AF171" s="71"/>
      <c r="AG171" s="71"/>
      <c r="AH171" s="71"/>
      <c r="AI171" s="71"/>
      <c r="AJ171" s="71"/>
      <c r="AK171" s="71"/>
    </row>
    <row r="172" spans="1:37" ht="14.1" customHeight="1">
      <c r="A172" s="33"/>
      <c r="B172" s="28" t="s">
        <v>82</v>
      </c>
      <c r="C172" s="28"/>
      <c r="D172" s="28" t="s">
        <v>82</v>
      </c>
      <c r="E172" s="28"/>
      <c r="F172" s="28" t="s">
        <v>82</v>
      </c>
      <c r="G172" s="28"/>
      <c r="H172" s="28" t="s">
        <v>264</v>
      </c>
      <c r="I172" s="28"/>
      <c r="J172" s="28" t="s">
        <v>54</v>
      </c>
      <c r="K172" s="28"/>
      <c r="L172" s="28" t="s">
        <v>64</v>
      </c>
      <c r="M172" s="28"/>
      <c r="N172" s="28" t="s">
        <v>82</v>
      </c>
      <c r="O172" s="28"/>
      <c r="P172" s="28" t="s">
        <v>270</v>
      </c>
      <c r="Q172" s="28"/>
      <c r="R172" s="28" t="s">
        <v>270</v>
      </c>
      <c r="S172" s="28"/>
      <c r="T172" s="28" t="s">
        <v>270</v>
      </c>
      <c r="U172" s="28"/>
      <c r="V172" s="28" t="s">
        <v>82</v>
      </c>
      <c r="W172" s="28"/>
      <c r="X172" s="28" t="s">
        <v>64</v>
      </c>
      <c r="Y172" s="28"/>
      <c r="Z172" s="28" t="s">
        <v>82</v>
      </c>
      <c r="AA172" s="28"/>
      <c r="AB172" s="28" t="s">
        <v>122</v>
      </c>
      <c r="AC172" s="75"/>
      <c r="AD172" s="77"/>
      <c r="AE172" s="70"/>
      <c r="AF172" s="78">
        <f>COUNTA(A172:AC172)</f>
        <v>14</v>
      </c>
      <c r="AG172" s="71"/>
      <c r="AH172" s="71"/>
      <c r="AI172" s="78"/>
      <c r="AJ172" s="71"/>
      <c r="AK172" s="71"/>
    </row>
    <row r="173" spans="1:37" ht="14.1" customHeight="1">
      <c r="A173" s="33"/>
      <c r="B173" s="989" t="s">
        <v>2396</v>
      </c>
      <c r="C173" s="81"/>
      <c r="D173" s="989" t="s">
        <v>1695</v>
      </c>
      <c r="E173" s="81"/>
      <c r="F173" s="81"/>
      <c r="G173" s="81"/>
      <c r="H173" s="81"/>
      <c r="I173" s="81"/>
      <c r="J173" s="81"/>
      <c r="K173" s="81"/>
      <c r="L173" s="989" t="s">
        <v>2403</v>
      </c>
      <c r="M173" s="81"/>
      <c r="N173" s="989" t="s">
        <v>2404</v>
      </c>
      <c r="O173" s="81"/>
      <c r="P173" s="989" t="s">
        <v>2405</v>
      </c>
      <c r="Q173" s="81"/>
      <c r="R173" s="989" t="s">
        <v>2406</v>
      </c>
      <c r="S173" s="81"/>
      <c r="T173" s="989" t="s">
        <v>2407</v>
      </c>
      <c r="U173" s="81"/>
      <c r="V173" s="989" t="s">
        <v>2408</v>
      </c>
      <c r="W173" s="81"/>
      <c r="X173" s="989" t="s">
        <v>2409</v>
      </c>
      <c r="Y173" s="81"/>
      <c r="Z173" s="989" t="s">
        <v>2377</v>
      </c>
      <c r="AA173" s="81"/>
      <c r="AB173" s="81"/>
      <c r="AC173" s="75"/>
      <c r="AD173" s="77"/>
      <c r="AE173" s="70"/>
      <c r="AF173" s="71"/>
      <c r="AG173" s="71"/>
      <c r="AH173" s="71"/>
      <c r="AI173" s="71"/>
      <c r="AJ173" s="71"/>
      <c r="AK173" s="71"/>
    </row>
    <row r="174" spans="1:37" ht="14.1" customHeight="1">
      <c r="A174" s="33"/>
      <c r="B174" s="985" t="s">
        <v>3194</v>
      </c>
      <c r="C174" s="985"/>
      <c r="D174" s="985" t="s">
        <v>3141</v>
      </c>
      <c r="E174" s="985"/>
      <c r="F174" s="985" t="s">
        <v>3176</v>
      </c>
      <c r="G174" s="985"/>
      <c r="H174" s="985" t="s">
        <v>3206</v>
      </c>
      <c r="I174" s="985"/>
      <c r="J174" s="985">
        <v>45346</v>
      </c>
      <c r="K174" s="985"/>
      <c r="L174" s="985">
        <v>45451</v>
      </c>
      <c r="M174" s="985"/>
      <c r="N174" s="985">
        <v>45340</v>
      </c>
      <c r="O174" s="985"/>
      <c r="P174" s="985">
        <v>45331</v>
      </c>
      <c r="Q174" s="985"/>
      <c r="R174" s="985">
        <v>45467</v>
      </c>
      <c r="S174" s="985"/>
      <c r="T174" s="1083">
        <v>45479</v>
      </c>
      <c r="U174" s="985"/>
      <c r="V174" s="1083" t="s">
        <v>3293</v>
      </c>
      <c r="W174" s="985"/>
      <c r="X174" s="985" t="s">
        <v>3194</v>
      </c>
      <c r="Y174" s="985"/>
      <c r="Z174" s="985" t="s">
        <v>3162</v>
      </c>
      <c r="AA174" s="985"/>
      <c r="AB174" s="985" t="s">
        <v>3565</v>
      </c>
      <c r="AC174" s="75"/>
      <c r="AD174" s="77"/>
      <c r="AE174" s="70"/>
      <c r="AF174" s="71"/>
      <c r="AG174" s="71"/>
      <c r="AH174" s="71"/>
      <c r="AI174" s="71"/>
      <c r="AJ174" s="78">
        <f>COUNTA(A174:AC174)</f>
        <v>14</v>
      </c>
      <c r="AK174" s="71"/>
    </row>
    <row r="175" spans="1:37" ht="14.1" customHeight="1">
      <c r="A175" s="33"/>
      <c r="B175" s="35" t="s">
        <v>2080</v>
      </c>
      <c r="C175" s="35"/>
      <c r="D175" s="35" t="s">
        <v>2081</v>
      </c>
      <c r="E175" s="35"/>
      <c r="F175" s="35" t="s">
        <v>2082</v>
      </c>
      <c r="G175" s="35"/>
      <c r="H175" s="35" t="s">
        <v>2083</v>
      </c>
      <c r="I175" s="35"/>
      <c r="J175" s="35" t="s">
        <v>2084</v>
      </c>
      <c r="K175" s="35"/>
      <c r="L175" s="35" t="s">
        <v>2085</v>
      </c>
      <c r="M175" s="35"/>
      <c r="N175" s="35" t="s">
        <v>2086</v>
      </c>
      <c r="O175" s="35"/>
      <c r="P175" s="35" t="s">
        <v>2087</v>
      </c>
      <c r="Q175" s="35"/>
      <c r="R175" s="35" t="s">
        <v>2089</v>
      </c>
      <c r="S175" s="35"/>
      <c r="T175" s="35" t="s">
        <v>1278</v>
      </c>
      <c r="U175" s="35"/>
      <c r="V175" s="35" t="s">
        <v>2090</v>
      </c>
      <c r="W175" s="35"/>
      <c r="X175" s="35" t="s">
        <v>2091</v>
      </c>
      <c r="Y175" s="35"/>
      <c r="Z175" s="35" t="s">
        <v>704</v>
      </c>
      <c r="AA175" s="35"/>
      <c r="AB175" s="35" t="s">
        <v>2092</v>
      </c>
      <c r="AC175" s="75"/>
      <c r="AD175" s="77"/>
      <c r="AE175" s="70"/>
      <c r="AF175" s="71"/>
      <c r="AG175" s="71"/>
      <c r="AH175" s="71"/>
      <c r="AI175" s="78"/>
      <c r="AJ175" s="71"/>
      <c r="AK175" s="71"/>
    </row>
    <row r="176" spans="1:37" ht="14.1" customHeight="1">
      <c r="A176" s="33"/>
      <c r="B176" s="29"/>
      <c r="C176" s="43"/>
      <c r="D176" s="29"/>
      <c r="E176" s="29"/>
      <c r="F176" s="29"/>
      <c r="G176" s="29"/>
      <c r="H176" s="29"/>
      <c r="I176" s="29"/>
      <c r="J176" s="29"/>
      <c r="K176" s="29"/>
      <c r="L176" s="29"/>
      <c r="M176" s="54"/>
      <c r="N176" s="29"/>
      <c r="O176" s="29"/>
      <c r="P176" s="29"/>
      <c r="Q176" s="29"/>
      <c r="R176" s="29"/>
      <c r="S176" s="29"/>
      <c r="T176" s="29"/>
      <c r="U176" s="29"/>
      <c r="V176" s="29"/>
      <c r="W176" s="29"/>
      <c r="X176" s="29"/>
      <c r="Y176" s="29"/>
      <c r="Z176" s="29"/>
      <c r="AA176" s="29"/>
      <c r="AB176" s="29"/>
      <c r="AC176" s="75"/>
      <c r="AD176" s="77"/>
      <c r="AE176" s="70"/>
      <c r="AF176" s="71"/>
      <c r="AG176" s="71"/>
      <c r="AH176" s="71"/>
      <c r="AI176" s="71"/>
      <c r="AJ176" s="71"/>
      <c r="AK176" s="71"/>
    </row>
    <row r="177" spans="1:37" ht="14.1" customHeight="1">
      <c r="A177" s="33"/>
      <c r="B177" s="29"/>
      <c r="C177" s="43"/>
      <c r="D177" s="29"/>
      <c r="E177" s="29"/>
      <c r="F177" s="29"/>
      <c r="G177" s="29"/>
      <c r="H177" s="29"/>
      <c r="I177" s="29"/>
      <c r="J177" s="29"/>
      <c r="K177" s="29"/>
      <c r="L177" s="29"/>
      <c r="M177" s="54"/>
      <c r="N177" s="29"/>
      <c r="O177" s="29"/>
      <c r="P177" s="29"/>
      <c r="Q177" s="29"/>
      <c r="R177" s="29"/>
      <c r="S177" s="29"/>
      <c r="T177" s="29"/>
      <c r="U177" s="29"/>
      <c r="V177" s="29"/>
      <c r="W177" s="29"/>
      <c r="X177" s="29"/>
      <c r="Y177" s="29"/>
      <c r="Z177" s="29"/>
      <c r="AA177" s="29"/>
      <c r="AB177" s="29"/>
      <c r="AC177" s="75"/>
      <c r="AD177" s="77"/>
      <c r="AE177" s="70"/>
      <c r="AF177" s="71"/>
      <c r="AG177" s="71"/>
      <c r="AH177" s="71"/>
      <c r="AI177" s="71"/>
      <c r="AJ177" s="71"/>
      <c r="AK177" s="71"/>
    </row>
    <row r="178" spans="1:37" ht="14.1" customHeight="1">
      <c r="A178" s="44">
        <v>419.673</v>
      </c>
      <c r="B178" s="776" t="s">
        <v>2873</v>
      </c>
      <c r="C178" s="124">
        <v>350.69900000000001</v>
      </c>
      <c r="D178" s="776" t="s">
        <v>2422</v>
      </c>
      <c r="E178" s="30">
        <v>427.07</v>
      </c>
      <c r="F178" s="776" t="s">
        <v>106</v>
      </c>
      <c r="G178" s="31">
        <v>407.61200000000002</v>
      </c>
      <c r="H178" s="776" t="s">
        <v>2893</v>
      </c>
      <c r="I178" s="31">
        <v>413.161</v>
      </c>
      <c r="J178" s="776" t="s">
        <v>109</v>
      </c>
      <c r="K178" s="31">
        <v>422.29</v>
      </c>
      <c r="L178" s="776" t="s">
        <v>2647</v>
      </c>
      <c r="M178" s="31">
        <v>414.20699999999999</v>
      </c>
      <c r="N178" s="776" t="s">
        <v>106</v>
      </c>
      <c r="O178" s="31">
        <v>425.13499999999999</v>
      </c>
      <c r="P178" s="776" t="s">
        <v>95</v>
      </c>
      <c r="Q178" s="31">
        <v>387.24099999999999</v>
      </c>
      <c r="R178" s="776" t="s">
        <v>2648</v>
      </c>
      <c r="S178" s="31">
        <v>394.858</v>
      </c>
      <c r="T178" s="776" t="s">
        <v>2649</v>
      </c>
      <c r="U178" s="122">
        <v>387.904</v>
      </c>
      <c r="V178" s="776" t="s">
        <v>2650</v>
      </c>
      <c r="W178" s="31">
        <v>256.947</v>
      </c>
      <c r="X178" s="776" t="s">
        <v>2651</v>
      </c>
      <c r="Y178" s="54">
        <v>335.98599999999999</v>
      </c>
      <c r="Z178" s="776" t="s">
        <v>707</v>
      </c>
      <c r="AA178" s="54">
        <v>366.15199999999999</v>
      </c>
      <c r="AB178" s="776" t="s">
        <v>2652</v>
      </c>
      <c r="AC178" s="76"/>
      <c r="AD178" s="77">
        <f t="shared" ref="AD178" si="3">SUM(A178:AC178)/1000</f>
        <v>5.4089350000000005</v>
      </c>
      <c r="AE178" s="70"/>
      <c r="AF178" s="71"/>
      <c r="AG178" s="71"/>
      <c r="AH178" s="71"/>
      <c r="AI178" s="71"/>
      <c r="AJ178" s="71"/>
      <c r="AK178" s="71"/>
    </row>
    <row r="179" spans="1:37" ht="14.1" customHeight="1">
      <c r="A179" s="33"/>
      <c r="B179" s="101" t="s">
        <v>393</v>
      </c>
      <c r="C179" s="29"/>
      <c r="D179" s="101" t="s">
        <v>393</v>
      </c>
      <c r="E179" s="29"/>
      <c r="F179" s="101" t="s">
        <v>393</v>
      </c>
      <c r="G179" s="29"/>
      <c r="H179" s="101" t="s">
        <v>55</v>
      </c>
      <c r="I179" s="29"/>
      <c r="J179" s="101" t="s">
        <v>393</v>
      </c>
      <c r="K179" s="29"/>
      <c r="L179" s="101" t="s">
        <v>393</v>
      </c>
      <c r="M179" s="29"/>
      <c r="N179" s="101" t="s">
        <v>393</v>
      </c>
      <c r="O179" s="54"/>
      <c r="P179" s="107" t="s">
        <v>393</v>
      </c>
      <c r="Q179" s="46"/>
      <c r="R179" s="107" t="s">
        <v>393</v>
      </c>
      <c r="S179" s="43"/>
      <c r="T179" s="107" t="s">
        <v>393</v>
      </c>
      <c r="U179" s="29"/>
      <c r="V179" s="107" t="s">
        <v>393</v>
      </c>
      <c r="W179" s="29"/>
      <c r="X179" s="107" t="s">
        <v>393</v>
      </c>
      <c r="Y179" s="29"/>
      <c r="Z179" s="107" t="s">
        <v>393</v>
      </c>
      <c r="AA179" s="29"/>
      <c r="AB179" s="776" t="s">
        <v>393</v>
      </c>
      <c r="AC179" s="75"/>
      <c r="AD179" s="77"/>
      <c r="AE179" s="70"/>
      <c r="AF179" s="71"/>
      <c r="AG179" s="78">
        <f>COUNTA(A179:AC179)</f>
        <v>14</v>
      </c>
      <c r="AH179" s="71"/>
      <c r="AI179" s="71"/>
      <c r="AJ179" s="71"/>
      <c r="AK179" s="71"/>
    </row>
    <row r="180" spans="1:37" ht="14.1" customHeight="1">
      <c r="A180" s="33"/>
      <c r="B180" s="103" t="s">
        <v>1362</v>
      </c>
      <c r="C180" s="43"/>
      <c r="D180" s="103" t="s">
        <v>1362</v>
      </c>
      <c r="E180" s="29"/>
      <c r="F180" s="103" t="s">
        <v>1362</v>
      </c>
      <c r="G180" s="29"/>
      <c r="H180" s="103" t="s">
        <v>1362</v>
      </c>
      <c r="I180" s="29"/>
      <c r="J180" s="103" t="s">
        <v>1362</v>
      </c>
      <c r="K180" s="29"/>
      <c r="L180" s="103" t="s">
        <v>1362</v>
      </c>
      <c r="M180" s="54"/>
      <c r="N180" s="103" t="s">
        <v>1362</v>
      </c>
      <c r="O180" s="29"/>
      <c r="P180" s="103" t="s">
        <v>1362</v>
      </c>
      <c r="Q180" s="29"/>
      <c r="R180" s="103" t="s">
        <v>1362</v>
      </c>
      <c r="S180" s="29"/>
      <c r="T180" s="103" t="s">
        <v>1362</v>
      </c>
      <c r="U180" s="29"/>
      <c r="V180" s="103" t="s">
        <v>1362</v>
      </c>
      <c r="W180" s="29"/>
      <c r="X180" s="103" t="s">
        <v>1362</v>
      </c>
      <c r="Y180" s="29"/>
      <c r="Z180" s="103" t="s">
        <v>1362</v>
      </c>
      <c r="AA180" s="29"/>
      <c r="AB180" s="103" t="s">
        <v>1362</v>
      </c>
      <c r="AC180" s="75"/>
      <c r="AD180" s="77"/>
      <c r="AE180" s="78">
        <f>COUNTA(A180:AB180)</f>
        <v>14</v>
      </c>
      <c r="AF180" s="71"/>
      <c r="AG180" s="71"/>
      <c r="AH180" s="71"/>
      <c r="AI180" s="71"/>
      <c r="AJ180" s="71"/>
      <c r="AK180" s="71"/>
    </row>
    <row r="181" spans="1:37" ht="14.1" customHeight="1">
      <c r="A181" s="33"/>
      <c r="B181" s="28" t="s">
        <v>54</v>
      </c>
      <c r="C181" s="28"/>
      <c r="D181" s="28" t="s">
        <v>270</v>
      </c>
      <c r="E181" s="28"/>
      <c r="F181" s="28" t="s">
        <v>54</v>
      </c>
      <c r="G181" s="28"/>
      <c r="H181" s="28" t="s">
        <v>64</v>
      </c>
      <c r="I181" s="28"/>
      <c r="J181" s="28" t="s">
        <v>82</v>
      </c>
      <c r="K181" s="28"/>
      <c r="L181" s="28" t="s">
        <v>54</v>
      </c>
      <c r="M181" s="28"/>
      <c r="N181" s="28" t="s">
        <v>64</v>
      </c>
      <c r="O181" s="28"/>
      <c r="P181" s="28" t="s">
        <v>64</v>
      </c>
      <c r="Q181" s="28"/>
      <c r="R181" s="28" t="s">
        <v>64</v>
      </c>
      <c r="S181" s="28"/>
      <c r="T181" s="28" t="s">
        <v>54</v>
      </c>
      <c r="U181" s="28"/>
      <c r="V181" s="28" t="s">
        <v>309</v>
      </c>
      <c r="W181" s="28"/>
      <c r="X181" s="28" t="s">
        <v>64</v>
      </c>
      <c r="Y181" s="28"/>
      <c r="Z181" s="28" t="s">
        <v>82</v>
      </c>
      <c r="AA181" s="28"/>
      <c r="AB181" s="28" t="s">
        <v>54</v>
      </c>
      <c r="AC181" s="75"/>
      <c r="AD181" s="77"/>
      <c r="AE181" s="70"/>
      <c r="AF181" s="78">
        <f>COUNTA(A181:AC181)</f>
        <v>14</v>
      </c>
      <c r="AG181" s="71"/>
      <c r="AH181" s="71"/>
      <c r="AI181" s="78"/>
      <c r="AJ181" s="71"/>
      <c r="AK181" s="71"/>
    </row>
    <row r="182" spans="1:37" ht="14.1" customHeight="1">
      <c r="A182" s="98" t="s">
        <v>1125</v>
      </c>
      <c r="B182" s="999" t="s">
        <v>1692</v>
      </c>
      <c r="C182" s="34"/>
      <c r="D182" s="999" t="s">
        <v>1688</v>
      </c>
      <c r="E182" s="36"/>
      <c r="F182" s="36"/>
      <c r="G182" s="36"/>
      <c r="H182" s="36"/>
      <c r="I182" s="36"/>
      <c r="J182" s="999" t="s">
        <v>2370</v>
      </c>
      <c r="K182" s="27"/>
      <c r="L182" s="999" t="s">
        <v>2377</v>
      </c>
      <c r="M182" s="54"/>
      <c r="N182" s="34"/>
      <c r="O182" s="34"/>
      <c r="P182" s="34"/>
      <c r="Q182" s="34"/>
      <c r="R182" s="999" t="s">
        <v>2410</v>
      </c>
      <c r="S182" s="34"/>
      <c r="T182" s="999" t="s">
        <v>2158</v>
      </c>
      <c r="U182" s="27"/>
      <c r="V182" s="55"/>
      <c r="W182" s="55"/>
      <c r="X182" s="999" t="s">
        <v>2380</v>
      </c>
      <c r="Y182" s="28"/>
      <c r="Z182" s="27"/>
      <c r="AA182" s="27"/>
      <c r="AB182" s="28"/>
      <c r="AC182" s="75"/>
      <c r="AD182" s="77"/>
      <c r="AE182" s="70"/>
      <c r="AF182" s="78"/>
      <c r="AG182" s="71"/>
      <c r="AH182" s="71"/>
      <c r="AI182" s="78"/>
      <c r="AJ182" s="71"/>
      <c r="AK182" s="71"/>
    </row>
    <row r="183" spans="1:37" ht="14.1" customHeight="1">
      <c r="A183" s="189"/>
      <c r="B183" s="985">
        <v>45646</v>
      </c>
      <c r="C183" s="985"/>
      <c r="D183" s="985" t="s">
        <v>3293</v>
      </c>
      <c r="E183" s="985"/>
      <c r="F183" s="985">
        <v>45495</v>
      </c>
      <c r="G183" s="985"/>
      <c r="H183" s="985">
        <v>45485</v>
      </c>
      <c r="I183" s="985"/>
      <c r="J183" s="985">
        <v>45508</v>
      </c>
      <c r="K183" s="985"/>
      <c r="L183" s="985">
        <v>45593</v>
      </c>
      <c r="M183" s="985"/>
      <c r="N183" s="985" t="s">
        <v>490</v>
      </c>
      <c r="O183" s="985"/>
      <c r="P183" s="1125">
        <v>45524</v>
      </c>
      <c r="Q183" s="985"/>
      <c r="R183" s="985">
        <v>45603</v>
      </c>
      <c r="S183" s="985"/>
      <c r="T183" s="985">
        <v>45574</v>
      </c>
      <c r="U183" s="985"/>
      <c r="V183" s="985">
        <v>45505</v>
      </c>
      <c r="W183" s="985"/>
      <c r="X183" s="985">
        <v>45513</v>
      </c>
      <c r="Y183" s="985"/>
      <c r="Z183" s="985" t="s">
        <v>3387</v>
      </c>
      <c r="AA183" s="985"/>
      <c r="AB183" s="985" t="s">
        <v>3223</v>
      </c>
      <c r="AC183" s="73"/>
      <c r="AD183" s="77"/>
      <c r="AE183" s="70"/>
      <c r="AF183" s="71"/>
      <c r="AG183" s="71"/>
      <c r="AH183" s="71"/>
      <c r="AI183" s="71"/>
      <c r="AJ183" s="78">
        <f>COUNTA(A183:AC183)</f>
        <v>14</v>
      </c>
      <c r="AK183" s="71"/>
    </row>
    <row r="184" spans="1:37" ht="14.1" customHeight="1">
      <c r="A184" s="33"/>
      <c r="B184" s="35" t="s">
        <v>2093</v>
      </c>
      <c r="C184" s="35"/>
      <c r="D184" s="35" t="s">
        <v>2094</v>
      </c>
      <c r="E184" s="35"/>
      <c r="F184" s="35" t="s">
        <v>2095</v>
      </c>
      <c r="G184" s="35"/>
      <c r="H184" s="35" t="s">
        <v>714</v>
      </c>
      <c r="I184" s="35"/>
      <c r="J184" s="35" t="s">
        <v>2096</v>
      </c>
      <c r="K184" s="35"/>
      <c r="L184" s="35" t="s">
        <v>708</v>
      </c>
      <c r="M184" s="35"/>
      <c r="N184" s="35" t="s">
        <v>700</v>
      </c>
      <c r="O184" s="35"/>
      <c r="P184" s="35" t="s">
        <v>2097</v>
      </c>
      <c r="Q184" s="35"/>
      <c r="R184" s="35" t="s">
        <v>2411</v>
      </c>
      <c r="S184" s="35"/>
      <c r="T184" s="35" t="s">
        <v>2412</v>
      </c>
      <c r="U184" s="35"/>
      <c r="V184" s="35" t="s">
        <v>696</v>
      </c>
      <c r="W184" s="35"/>
      <c r="X184" s="35" t="s">
        <v>2413</v>
      </c>
      <c r="Y184" s="35"/>
      <c r="Z184" s="35" t="s">
        <v>689</v>
      </c>
      <c r="AA184" s="35"/>
      <c r="AB184" s="35" t="s">
        <v>2414</v>
      </c>
      <c r="AC184" s="75"/>
      <c r="AD184" s="77"/>
      <c r="AE184" s="70"/>
      <c r="AF184" s="71"/>
      <c r="AG184" s="71"/>
      <c r="AH184" s="71"/>
      <c r="AI184" s="78"/>
      <c r="AJ184" s="71"/>
      <c r="AK184" s="71"/>
    </row>
    <row r="185" spans="1:37" ht="14.1" customHeight="1">
      <c r="A185" s="33"/>
      <c r="B185" s="29"/>
      <c r="C185" s="43"/>
      <c r="D185" s="29"/>
      <c r="E185" s="29"/>
      <c r="F185" s="29"/>
      <c r="G185" s="29"/>
      <c r="H185" s="29"/>
      <c r="I185" s="29"/>
      <c r="J185" s="29"/>
      <c r="K185" s="29"/>
      <c r="L185" s="29"/>
      <c r="M185" s="54"/>
      <c r="N185" s="29"/>
      <c r="O185" s="29"/>
      <c r="P185" s="29"/>
      <c r="Q185" s="29"/>
      <c r="R185" s="29"/>
      <c r="S185" s="29"/>
      <c r="T185" s="29"/>
      <c r="U185" s="29"/>
      <c r="V185" s="29"/>
      <c r="W185" s="29"/>
      <c r="X185" s="29"/>
      <c r="Y185" s="29"/>
      <c r="Z185" s="29"/>
      <c r="AA185" s="29"/>
      <c r="AB185" s="29"/>
      <c r="AC185" s="75"/>
      <c r="AD185" s="77"/>
      <c r="AE185" s="70"/>
      <c r="AF185" s="71"/>
      <c r="AG185" s="71"/>
      <c r="AH185" s="71"/>
      <c r="AI185" s="71"/>
      <c r="AJ185" s="71"/>
      <c r="AK185" s="71"/>
    </row>
    <row r="186" spans="1:37" ht="14.1" customHeight="1">
      <c r="A186" s="33"/>
      <c r="B186" s="29"/>
      <c r="C186" s="43"/>
      <c r="D186" s="29"/>
      <c r="E186" s="29"/>
      <c r="F186" s="29"/>
      <c r="G186" s="29"/>
      <c r="H186" s="29"/>
      <c r="I186" s="29"/>
      <c r="J186" s="29"/>
      <c r="K186" s="29"/>
      <c r="L186" s="29"/>
      <c r="M186" s="54"/>
      <c r="N186" s="29"/>
      <c r="O186" s="29"/>
      <c r="P186" s="29"/>
      <c r="Q186" s="29"/>
      <c r="R186" s="29"/>
      <c r="S186" s="29"/>
      <c r="T186" s="29"/>
      <c r="U186" s="29"/>
      <c r="V186" s="29"/>
      <c r="W186" s="29"/>
      <c r="X186" s="29"/>
      <c r="Y186" s="29"/>
      <c r="Z186" s="29"/>
      <c r="AA186" s="29"/>
      <c r="AB186" s="29"/>
      <c r="AC186" s="75"/>
      <c r="AD186" s="77"/>
      <c r="AE186" s="70"/>
      <c r="AF186" s="71"/>
      <c r="AG186" s="71"/>
      <c r="AH186" s="71"/>
      <c r="AI186" s="71"/>
      <c r="AJ186" s="71"/>
      <c r="AK186" s="71"/>
    </row>
    <row r="187" spans="1:37" ht="14.1" customHeight="1">
      <c r="A187" s="44">
        <v>365.95600000000002</v>
      </c>
      <c r="B187" s="776" t="s">
        <v>2653</v>
      </c>
      <c r="C187" s="124">
        <v>309.12400000000002</v>
      </c>
      <c r="D187" s="776" t="s">
        <v>2618</v>
      </c>
      <c r="E187" s="30">
        <v>392.87299999999999</v>
      </c>
      <c r="F187" s="776" t="s">
        <v>2654</v>
      </c>
      <c r="G187" s="31">
        <v>358.613</v>
      </c>
      <c r="H187" s="776" t="s">
        <v>2655</v>
      </c>
      <c r="I187" s="31">
        <v>303.69299999999998</v>
      </c>
      <c r="J187" s="776" t="s">
        <v>2656</v>
      </c>
      <c r="K187" s="31">
        <v>314.06599999999997</v>
      </c>
      <c r="L187" s="776" t="s">
        <v>2657</v>
      </c>
      <c r="M187" s="31">
        <v>400.25700000000001</v>
      </c>
      <c r="N187" s="776" t="s">
        <v>2658</v>
      </c>
      <c r="O187" s="54">
        <v>434.012</v>
      </c>
      <c r="P187" s="776" t="s">
        <v>2659</v>
      </c>
      <c r="Q187" s="31">
        <v>405.392</v>
      </c>
      <c r="R187" s="776" t="s">
        <v>2647</v>
      </c>
      <c r="S187" s="54">
        <v>433.95100000000002</v>
      </c>
      <c r="T187" s="776" t="s">
        <v>2660</v>
      </c>
      <c r="U187" s="122">
        <v>405.286</v>
      </c>
      <c r="V187" s="776" t="s">
        <v>2661</v>
      </c>
      <c r="W187" s="31">
        <v>432.85599999999999</v>
      </c>
      <c r="X187" s="776" t="s">
        <v>2546</v>
      </c>
      <c r="Y187" s="31">
        <v>402.19</v>
      </c>
      <c r="Z187" s="776" t="s">
        <v>2662</v>
      </c>
      <c r="AA187" s="54">
        <v>429.30799999999999</v>
      </c>
      <c r="AB187" s="776" t="s">
        <v>2561</v>
      </c>
      <c r="AC187" s="76"/>
      <c r="AD187" s="77">
        <f>SUM(A187:AC187)/1000</f>
        <v>5.3875769999999994</v>
      </c>
      <c r="AE187" s="70"/>
      <c r="AF187" s="71"/>
      <c r="AG187" s="78"/>
      <c r="AH187" s="71"/>
      <c r="AI187" s="71"/>
      <c r="AJ187" s="71"/>
      <c r="AK187" s="71"/>
    </row>
    <row r="188" spans="1:37" ht="14.1" customHeight="1">
      <c r="A188" s="33"/>
      <c r="B188" s="101" t="s">
        <v>393</v>
      </c>
      <c r="C188" s="29"/>
      <c r="D188" s="101" t="s">
        <v>393</v>
      </c>
      <c r="E188" s="29"/>
      <c r="F188" s="101" t="s">
        <v>393</v>
      </c>
      <c r="G188" s="29"/>
      <c r="H188" s="101" t="s">
        <v>393</v>
      </c>
      <c r="I188" s="29"/>
      <c r="J188" s="101" t="s">
        <v>393</v>
      </c>
      <c r="K188" s="29"/>
      <c r="L188" s="101" t="s">
        <v>393</v>
      </c>
      <c r="M188" s="29"/>
      <c r="N188" s="101" t="s">
        <v>393</v>
      </c>
      <c r="O188" s="54"/>
      <c r="P188" s="107" t="s">
        <v>393</v>
      </c>
      <c r="Q188" s="46"/>
      <c r="R188" s="107" t="s">
        <v>393</v>
      </c>
      <c r="S188" s="43"/>
      <c r="T188" s="107" t="s">
        <v>393</v>
      </c>
      <c r="U188" s="29"/>
      <c r="V188" s="107" t="s">
        <v>393</v>
      </c>
      <c r="W188" s="29"/>
      <c r="X188" s="107" t="s">
        <v>55</v>
      </c>
      <c r="Y188" s="29"/>
      <c r="Z188" s="107" t="s">
        <v>393</v>
      </c>
      <c r="AA188" s="29"/>
      <c r="AB188" s="107" t="s">
        <v>393</v>
      </c>
      <c r="AC188" s="75"/>
      <c r="AD188" s="77"/>
      <c r="AE188" s="70"/>
      <c r="AF188" s="71"/>
      <c r="AG188" s="78">
        <f>COUNTA(A188:AC188)</f>
        <v>14</v>
      </c>
      <c r="AH188" s="71"/>
      <c r="AI188" s="71"/>
      <c r="AJ188" s="71"/>
      <c r="AK188" s="71"/>
    </row>
    <row r="189" spans="1:37" ht="14.1" customHeight="1">
      <c r="A189" s="33"/>
      <c r="B189" s="103" t="s">
        <v>1362</v>
      </c>
      <c r="C189" s="43"/>
      <c r="D189" s="103" t="s">
        <v>1362</v>
      </c>
      <c r="E189" s="29"/>
      <c r="F189" s="103" t="s">
        <v>1362</v>
      </c>
      <c r="G189" s="29"/>
      <c r="H189" s="103" t="s">
        <v>1362</v>
      </c>
      <c r="I189" s="29"/>
      <c r="J189" s="103" t="s">
        <v>1362</v>
      </c>
      <c r="K189" s="29"/>
      <c r="L189" s="103" t="s">
        <v>1362</v>
      </c>
      <c r="M189" s="54"/>
      <c r="N189" s="103" t="s">
        <v>1362</v>
      </c>
      <c r="O189" s="29"/>
      <c r="P189" s="103" t="s">
        <v>1362</v>
      </c>
      <c r="Q189" s="29"/>
      <c r="R189" s="103" t="s">
        <v>1362</v>
      </c>
      <c r="S189" s="29"/>
      <c r="T189" s="103" t="s">
        <v>1362</v>
      </c>
      <c r="U189" s="29"/>
      <c r="V189" s="103" t="s">
        <v>1362</v>
      </c>
      <c r="W189" s="29"/>
      <c r="X189" s="103" t="s">
        <v>1362</v>
      </c>
      <c r="Y189" s="29"/>
      <c r="Z189" s="103" t="s">
        <v>1362</v>
      </c>
      <c r="AA189" s="29"/>
      <c r="AB189" s="103" t="s">
        <v>1362</v>
      </c>
      <c r="AC189" s="75"/>
      <c r="AD189" s="77"/>
      <c r="AE189" s="78">
        <f>COUNTA(A189:AB189)</f>
        <v>14</v>
      </c>
      <c r="AF189" s="71"/>
      <c r="AG189" s="71"/>
      <c r="AH189" s="71"/>
      <c r="AI189" s="71"/>
      <c r="AJ189" s="71"/>
      <c r="AK189" s="71"/>
    </row>
    <row r="190" spans="1:37" ht="14.1" customHeight="1">
      <c r="A190" s="42"/>
      <c r="B190" s="28" t="s">
        <v>1279</v>
      </c>
      <c r="C190" s="28"/>
      <c r="D190" s="28" t="s">
        <v>270</v>
      </c>
      <c r="E190" s="28"/>
      <c r="F190" s="28" t="s">
        <v>82</v>
      </c>
      <c r="G190" s="28"/>
      <c r="H190" s="28" t="s">
        <v>82</v>
      </c>
      <c r="I190" s="28"/>
      <c r="J190" s="28" t="s">
        <v>270</v>
      </c>
      <c r="K190" s="28"/>
      <c r="L190" s="28" t="s">
        <v>709</v>
      </c>
      <c r="M190" s="28"/>
      <c r="N190" s="28" t="s">
        <v>270</v>
      </c>
      <c r="O190" s="28"/>
      <c r="P190" s="28" t="s">
        <v>82</v>
      </c>
      <c r="Q190" s="28"/>
      <c r="R190" s="28" t="s">
        <v>64</v>
      </c>
      <c r="S190" s="28"/>
      <c r="T190" s="28" t="s">
        <v>82</v>
      </c>
      <c r="U190" s="28"/>
      <c r="V190" s="28" t="s">
        <v>54</v>
      </c>
      <c r="W190" s="28"/>
      <c r="X190" s="28" t="s">
        <v>54</v>
      </c>
      <c r="Y190" s="28"/>
      <c r="Z190" s="28" t="s">
        <v>82</v>
      </c>
      <c r="AA190" s="28"/>
      <c r="AB190" s="28" t="s">
        <v>270</v>
      </c>
      <c r="AC190" s="75"/>
      <c r="AD190" s="77"/>
      <c r="AE190" s="70"/>
      <c r="AF190" s="78">
        <f>COUNTA(A190:AC190)</f>
        <v>14</v>
      </c>
      <c r="AG190" s="71"/>
      <c r="AH190" s="71"/>
      <c r="AI190" s="78"/>
      <c r="AJ190" s="71"/>
      <c r="AK190" s="71"/>
    </row>
    <row r="191" spans="1:37" ht="14.1" customHeight="1">
      <c r="A191" s="98" t="s">
        <v>1125</v>
      </c>
      <c r="B191" s="1000"/>
      <c r="C191" s="81"/>
      <c r="D191" s="999" t="s">
        <v>2098</v>
      </c>
      <c r="E191" s="81"/>
      <c r="F191" s="999" t="s">
        <v>2415</v>
      </c>
      <c r="G191" s="81"/>
      <c r="H191" s="1000"/>
      <c r="I191" s="81"/>
      <c r="J191" s="999" t="s">
        <v>2370</v>
      </c>
      <c r="K191" s="81"/>
      <c r="L191" s="81"/>
      <c r="M191" s="81"/>
      <c r="N191" s="81"/>
      <c r="O191" s="81"/>
      <c r="P191" s="999" t="s">
        <v>2377</v>
      </c>
      <c r="Q191" s="81"/>
      <c r="R191" s="999" t="s">
        <v>2158</v>
      </c>
      <c r="S191" s="81"/>
      <c r="T191" s="999" t="s">
        <v>2416</v>
      </c>
      <c r="U191" s="81"/>
      <c r="V191" s="1000"/>
      <c r="W191" s="81"/>
      <c r="X191" s="81"/>
      <c r="Y191" s="81"/>
      <c r="Z191" s="81"/>
      <c r="AA191" s="81"/>
      <c r="AB191" s="1001"/>
      <c r="AC191" s="73"/>
      <c r="AD191" s="77"/>
      <c r="AE191" s="70"/>
      <c r="AF191" s="71"/>
      <c r="AG191" s="71"/>
      <c r="AH191" s="71"/>
      <c r="AI191" s="71"/>
      <c r="AJ191" s="71"/>
      <c r="AK191" s="71"/>
    </row>
    <row r="192" spans="1:37" ht="14.1" customHeight="1">
      <c r="A192" s="33"/>
      <c r="B192" s="46"/>
      <c r="C192" s="46"/>
      <c r="D192" s="46"/>
      <c r="E192" s="46"/>
      <c r="F192" s="46"/>
      <c r="G192" s="46"/>
      <c r="H192" s="46"/>
      <c r="I192" s="46"/>
      <c r="J192" s="46"/>
      <c r="K192" s="46"/>
      <c r="L192" s="46"/>
      <c r="M192" s="34"/>
      <c r="N192" s="34"/>
      <c r="O192" s="34"/>
      <c r="P192" s="34"/>
      <c r="Q192" s="34"/>
      <c r="R192" s="34"/>
      <c r="S192" s="27"/>
      <c r="T192" s="55"/>
      <c r="U192" s="55"/>
      <c r="V192" s="55"/>
      <c r="W192" s="28"/>
      <c r="X192" s="27"/>
      <c r="Y192" s="27"/>
      <c r="Z192" s="28"/>
      <c r="AA192" s="28"/>
      <c r="AB192" s="27"/>
      <c r="AC192" s="75"/>
      <c r="AD192" s="77"/>
      <c r="AE192" s="70"/>
      <c r="AF192" s="71"/>
      <c r="AG192" s="71"/>
      <c r="AH192" s="71"/>
      <c r="AI192" s="71"/>
      <c r="AJ192" s="78"/>
      <c r="AK192" s="71"/>
    </row>
    <row r="193" spans="1:37" s="1" customFormat="1" ht="14.1" customHeight="1">
      <c r="A193" s="33"/>
      <c r="B193" s="46" t="s">
        <v>3144</v>
      </c>
      <c r="C193" s="46"/>
      <c r="D193" s="46" t="s">
        <v>3313</v>
      </c>
      <c r="E193" s="46"/>
      <c r="F193" s="46" t="s">
        <v>3287</v>
      </c>
      <c r="G193" s="46"/>
      <c r="H193" s="985" t="s">
        <v>3162</v>
      </c>
      <c r="I193" s="46"/>
      <c r="J193" s="46" t="s">
        <v>3183</v>
      </c>
      <c r="K193" s="46"/>
      <c r="L193" s="54" t="s">
        <v>2976</v>
      </c>
      <c r="M193" s="34"/>
      <c r="N193" s="34" t="s">
        <v>3141</v>
      </c>
      <c r="O193" s="34"/>
      <c r="P193" s="34" t="s">
        <v>3165</v>
      </c>
      <c r="Q193" s="34"/>
      <c r="R193" s="34" t="s">
        <v>3200</v>
      </c>
      <c r="S193" s="27"/>
      <c r="T193" s="34" t="s">
        <v>3200</v>
      </c>
      <c r="U193" s="55"/>
      <c r="V193" s="55" t="s">
        <v>3187</v>
      </c>
      <c r="W193" s="28"/>
      <c r="X193" s="27" t="s">
        <v>3144</v>
      </c>
      <c r="Y193" s="27"/>
      <c r="Z193" s="28" t="s">
        <v>3240</v>
      </c>
      <c r="AA193" s="28"/>
      <c r="AB193" s="28" t="s">
        <v>2971</v>
      </c>
      <c r="AC193" s="75"/>
      <c r="AD193" s="77"/>
      <c r="AE193" s="110"/>
      <c r="AF193" s="78"/>
      <c r="AG193" s="78"/>
      <c r="AH193" s="78"/>
      <c r="AI193" s="78"/>
      <c r="AJ193" s="78">
        <f>COUNTA(B193:AC193)</f>
        <v>14</v>
      </c>
      <c r="AK193" s="71"/>
    </row>
    <row r="194" spans="1:37" s="1" customFormat="1" ht="14.1" customHeight="1">
      <c r="A194" s="33"/>
      <c r="B194" s="46" t="s">
        <v>1103</v>
      </c>
      <c r="C194" s="46"/>
      <c r="D194" s="54" t="s">
        <v>873</v>
      </c>
      <c r="E194" s="46"/>
      <c r="F194" s="54" t="s">
        <v>1112</v>
      </c>
      <c r="G194" s="54"/>
      <c r="H194" s="54" t="s">
        <v>1109</v>
      </c>
      <c r="I194" s="54"/>
      <c r="J194" s="54" t="s">
        <v>1110</v>
      </c>
      <c r="K194" s="54"/>
      <c r="L194" s="54" t="s">
        <v>2099</v>
      </c>
      <c r="M194" s="4"/>
      <c r="N194" s="36" t="s">
        <v>1111</v>
      </c>
      <c r="O194" s="36"/>
      <c r="P194" s="36" t="s">
        <v>1100</v>
      </c>
      <c r="Q194" s="36"/>
      <c r="R194" s="4" t="s">
        <v>1099</v>
      </c>
      <c r="S194" s="27"/>
      <c r="T194" s="55" t="s">
        <v>1095</v>
      </c>
      <c r="U194" s="55"/>
      <c r="V194" s="55" t="s">
        <v>1084</v>
      </c>
      <c r="W194" s="28"/>
      <c r="X194" s="27" t="s">
        <v>1078</v>
      </c>
      <c r="Y194" s="27"/>
      <c r="Z194" s="28" t="s">
        <v>1060</v>
      </c>
      <c r="AA194" s="28"/>
      <c r="AB194" s="27" t="s">
        <v>1029</v>
      </c>
      <c r="AC194" s="75"/>
      <c r="AD194" s="77"/>
      <c r="AE194" s="110"/>
      <c r="AF194" s="78"/>
      <c r="AG194" s="78"/>
      <c r="AH194" s="78"/>
      <c r="AI194" s="78">
        <f>COUNTA(A194:AB194)</f>
        <v>14</v>
      </c>
      <c r="AJ194" s="78"/>
      <c r="AK194" s="78"/>
    </row>
    <row r="195" spans="1:37" s="1" customFormat="1" ht="14.1" customHeight="1">
      <c r="A195" s="99"/>
      <c r="B195" s="29"/>
      <c r="C195" s="29"/>
      <c r="D195" s="29"/>
      <c r="E195" s="29"/>
      <c r="F195" s="29"/>
      <c r="G195" s="29"/>
      <c r="H195" s="29"/>
      <c r="I195" s="29"/>
      <c r="J195" s="29"/>
      <c r="K195" s="29"/>
      <c r="L195" s="29"/>
      <c r="M195" s="29"/>
      <c r="N195" s="29"/>
      <c r="O195" s="29"/>
      <c r="P195" s="29"/>
      <c r="Q195" s="46"/>
      <c r="R195" s="29"/>
      <c r="S195" s="43"/>
      <c r="T195" s="29"/>
      <c r="U195" s="29"/>
      <c r="V195" s="29"/>
      <c r="W195" s="29"/>
      <c r="X195" s="29"/>
      <c r="Y195" s="29"/>
      <c r="Z195" s="29"/>
      <c r="AA195" s="29"/>
      <c r="AB195" s="29"/>
      <c r="AC195" s="75"/>
      <c r="AD195" s="77"/>
      <c r="AE195" s="110"/>
      <c r="AF195" s="78"/>
      <c r="AG195" s="78"/>
      <c r="AH195" s="78"/>
      <c r="AI195" s="78"/>
      <c r="AJ195" s="78"/>
      <c r="AK195" s="78"/>
    </row>
    <row r="196" spans="1:37" s="1" customFormat="1" ht="14.1" customHeight="1">
      <c r="A196" s="99"/>
      <c r="B196" s="29"/>
      <c r="C196" s="29"/>
      <c r="D196" s="29"/>
      <c r="E196" s="29"/>
      <c r="F196" s="29"/>
      <c r="G196" s="29"/>
      <c r="H196" s="29"/>
      <c r="I196" s="29"/>
      <c r="J196" s="29"/>
      <c r="K196" s="29"/>
      <c r="L196" s="29"/>
      <c r="M196" s="29"/>
      <c r="N196" s="29"/>
      <c r="O196" s="29"/>
      <c r="P196" s="29"/>
      <c r="Q196" s="46"/>
      <c r="R196" s="29"/>
      <c r="S196" s="43"/>
      <c r="T196" s="29"/>
      <c r="U196" s="29"/>
      <c r="V196" s="29"/>
      <c r="W196" s="29"/>
      <c r="X196" s="29"/>
      <c r="Y196" s="29"/>
      <c r="Z196" s="29"/>
      <c r="AA196" s="29"/>
      <c r="AB196" s="29"/>
      <c r="AC196" s="75"/>
      <c r="AD196" s="77"/>
      <c r="AE196" s="110"/>
      <c r="AF196" s="78"/>
      <c r="AG196" s="78"/>
      <c r="AH196" s="78"/>
      <c r="AI196" s="78"/>
      <c r="AJ196" s="78"/>
      <c r="AK196" s="78"/>
    </row>
    <row r="197" spans="1:37" s="2" customFormat="1" ht="14.1" customHeight="1">
      <c r="A197" s="1176">
        <v>403.69200000000001</v>
      </c>
      <c r="B197" s="100" t="s">
        <v>614</v>
      </c>
      <c r="C197" s="54">
        <v>391</v>
      </c>
      <c r="D197" s="100" t="s">
        <v>875</v>
      </c>
      <c r="E197" s="54">
        <v>412</v>
      </c>
      <c r="F197" s="100" t="s">
        <v>2235</v>
      </c>
      <c r="G197" s="54">
        <v>411</v>
      </c>
      <c r="H197" s="100" t="s">
        <v>2233</v>
      </c>
      <c r="I197" s="64">
        <v>325</v>
      </c>
      <c r="J197" s="100" t="s">
        <v>2248</v>
      </c>
      <c r="K197" s="31">
        <v>432.27199999999999</v>
      </c>
      <c r="L197" s="100" t="s">
        <v>2259</v>
      </c>
      <c r="M197" s="31">
        <v>384.72800000000001</v>
      </c>
      <c r="N197" s="100" t="s">
        <v>2249</v>
      </c>
      <c r="O197" s="54">
        <v>448</v>
      </c>
      <c r="P197" s="106" t="s">
        <v>553</v>
      </c>
      <c r="Q197" s="31">
        <v>357</v>
      </c>
      <c r="R197" s="106" t="s">
        <v>540</v>
      </c>
      <c r="S197" s="124">
        <v>177.09</v>
      </c>
      <c r="T197" s="106" t="s">
        <v>1093</v>
      </c>
      <c r="U197" s="30">
        <v>459.33</v>
      </c>
      <c r="V197" s="106" t="s">
        <v>509</v>
      </c>
      <c r="W197" s="31">
        <v>379.29</v>
      </c>
      <c r="X197" s="106" t="s">
        <v>521</v>
      </c>
      <c r="Y197" s="31">
        <v>394.37</v>
      </c>
      <c r="Z197" s="106" t="s">
        <v>2100</v>
      </c>
      <c r="AA197" s="31">
        <v>419.87</v>
      </c>
      <c r="AB197" s="106" t="s">
        <v>1031</v>
      </c>
      <c r="AC197" s="75"/>
      <c r="AD197" s="77">
        <f>SUM(A197:AC197)/1000</f>
        <v>5.3946420000000002</v>
      </c>
      <c r="AE197" s="110"/>
      <c r="AF197" s="111"/>
      <c r="AG197" s="111"/>
      <c r="AH197" s="111"/>
      <c r="AI197" s="111"/>
      <c r="AJ197" s="111"/>
      <c r="AK197" s="111"/>
    </row>
    <row r="198" spans="1:37" s="1" customFormat="1" ht="14.1" customHeight="1">
      <c r="A198" s="99"/>
      <c r="B198" s="101" t="s">
        <v>393</v>
      </c>
      <c r="C198" s="29"/>
      <c r="D198" s="101" t="s">
        <v>143</v>
      </c>
      <c r="E198" s="29"/>
      <c r="F198" s="101" t="s">
        <v>393</v>
      </c>
      <c r="G198" s="29"/>
      <c r="H198" s="101" t="s">
        <v>393</v>
      </c>
      <c r="I198" s="29"/>
      <c r="J198" s="101" t="s">
        <v>393</v>
      </c>
      <c r="K198" s="29"/>
      <c r="L198" s="101" t="s">
        <v>393</v>
      </c>
      <c r="M198" s="29"/>
      <c r="N198" s="101" t="s">
        <v>393</v>
      </c>
      <c r="O198" s="54"/>
      <c r="P198" s="107" t="s">
        <v>393</v>
      </c>
      <c r="Q198" s="46"/>
      <c r="R198" s="107" t="s">
        <v>393</v>
      </c>
      <c r="S198" s="43"/>
      <c r="T198" s="107" t="s">
        <v>393</v>
      </c>
      <c r="U198" s="29"/>
      <c r="V198" s="107" t="s">
        <v>393</v>
      </c>
      <c r="W198" s="29"/>
      <c r="X198" s="107" t="s">
        <v>393</v>
      </c>
      <c r="Y198" s="29"/>
      <c r="Z198" s="107" t="s">
        <v>393</v>
      </c>
      <c r="AA198" s="29"/>
      <c r="AB198" s="107" t="s">
        <v>393</v>
      </c>
      <c r="AC198" s="75"/>
      <c r="AD198" s="77"/>
      <c r="AE198" s="110"/>
      <c r="AF198" s="78"/>
      <c r="AG198" s="78">
        <f>COUNTA(A198:AC198)</f>
        <v>14</v>
      </c>
      <c r="AH198" s="78"/>
      <c r="AI198" s="78"/>
      <c r="AJ198" s="78"/>
      <c r="AK198" s="78"/>
    </row>
    <row r="199" spans="1:37" s="1" customFormat="1" ht="14.1" customHeight="1">
      <c r="A199" s="99"/>
      <c r="B199" s="103" t="s">
        <v>1362</v>
      </c>
      <c r="C199" s="29"/>
      <c r="D199" s="103" t="s">
        <v>1362</v>
      </c>
      <c r="E199" s="29"/>
      <c r="F199" s="103" t="s">
        <v>1362</v>
      </c>
      <c r="G199" s="29"/>
      <c r="H199" s="103" t="s">
        <v>1362</v>
      </c>
      <c r="I199" s="29"/>
      <c r="J199" s="103" t="s">
        <v>1362</v>
      </c>
      <c r="K199" s="29"/>
      <c r="L199" s="103" t="s">
        <v>1362</v>
      </c>
      <c r="M199" s="29"/>
      <c r="N199" s="103" t="s">
        <v>1362</v>
      </c>
      <c r="O199" s="29"/>
      <c r="P199" s="103" t="s">
        <v>1362</v>
      </c>
      <c r="Q199" s="46"/>
      <c r="R199" s="103" t="s">
        <v>1362</v>
      </c>
      <c r="S199" s="43"/>
      <c r="T199" s="103" t="s">
        <v>1362</v>
      </c>
      <c r="U199" s="29"/>
      <c r="V199" s="103" t="s">
        <v>1362</v>
      </c>
      <c r="W199" s="29"/>
      <c r="X199" s="103" t="s">
        <v>1362</v>
      </c>
      <c r="Y199" s="29"/>
      <c r="Z199" s="103" t="s">
        <v>1362</v>
      </c>
      <c r="AA199" s="29"/>
      <c r="AB199" s="103" t="s">
        <v>1362</v>
      </c>
      <c r="AC199" s="75"/>
      <c r="AD199" s="77"/>
      <c r="AE199" s="78">
        <f>COUNTA(A199:AB199)</f>
        <v>14</v>
      </c>
      <c r="AF199" s="78"/>
      <c r="AG199" s="78"/>
      <c r="AH199" s="78"/>
      <c r="AI199" s="78"/>
      <c r="AJ199" s="78"/>
      <c r="AK199" s="78"/>
    </row>
    <row r="200" spans="1:37" s="1" customFormat="1" ht="14.1" customHeight="1">
      <c r="A200" s="99"/>
      <c r="B200" s="34" t="s">
        <v>517</v>
      </c>
      <c r="C200" s="34"/>
      <c r="D200" s="34" t="s">
        <v>82</v>
      </c>
      <c r="E200" s="34"/>
      <c r="F200" s="34" t="s">
        <v>82</v>
      </c>
      <c r="G200" s="34"/>
      <c r="H200" s="34" t="s">
        <v>82</v>
      </c>
      <c r="I200" s="34"/>
      <c r="J200" s="34" t="s">
        <v>82</v>
      </c>
      <c r="K200" s="34"/>
      <c r="L200" s="34" t="s">
        <v>82</v>
      </c>
      <c r="M200" s="34"/>
      <c r="N200" s="34" t="s">
        <v>54</v>
      </c>
      <c r="O200" s="27"/>
      <c r="P200" s="28" t="s">
        <v>270</v>
      </c>
      <c r="R200" s="27" t="s">
        <v>64</v>
      </c>
      <c r="S200" s="34"/>
      <c r="T200" s="36" t="s">
        <v>486</v>
      </c>
      <c r="U200" s="36"/>
      <c r="V200" s="36" t="s">
        <v>64</v>
      </c>
      <c r="W200" s="36"/>
      <c r="X200" s="36" t="s">
        <v>270</v>
      </c>
      <c r="Y200" s="36"/>
      <c r="Z200" s="36" t="s">
        <v>270</v>
      </c>
      <c r="AA200" s="27"/>
      <c r="AB200" s="34" t="s">
        <v>54</v>
      </c>
      <c r="AC200" s="75"/>
      <c r="AD200" s="77"/>
      <c r="AE200" s="110"/>
      <c r="AF200" s="78">
        <f>COUNTA(B200:AC200)</f>
        <v>14</v>
      </c>
      <c r="AG200" s="78"/>
      <c r="AH200" s="78">
        <f>AF200-AG198</f>
        <v>0</v>
      </c>
      <c r="AI200" s="78"/>
      <c r="AJ200" s="78"/>
      <c r="AK200" s="78"/>
    </row>
    <row r="201" spans="1:37" s="1" customFormat="1" ht="14.1" customHeight="1" thickBot="1">
      <c r="A201" s="1002" t="s">
        <v>1125</v>
      </c>
      <c r="B201" s="1003" t="s">
        <v>2101</v>
      </c>
      <c r="C201" s="1003"/>
      <c r="D201" s="1003"/>
      <c r="E201" s="1003"/>
      <c r="F201" s="95" t="s">
        <v>1763</v>
      </c>
      <c r="G201" s="95"/>
      <c r="H201" s="95" t="s">
        <v>2102</v>
      </c>
      <c r="I201" s="95"/>
      <c r="J201" s="95" t="s">
        <v>2103</v>
      </c>
      <c r="K201" s="95"/>
      <c r="L201" s="95"/>
      <c r="M201" s="95"/>
      <c r="N201" s="640" t="s">
        <v>2104</v>
      </c>
      <c r="O201" s="95"/>
      <c r="P201" s="95" t="s">
        <v>2105</v>
      </c>
      <c r="Q201" s="1003"/>
      <c r="R201" s="95" t="s">
        <v>2106</v>
      </c>
      <c r="S201" s="95"/>
      <c r="T201" s="640" t="s">
        <v>2107</v>
      </c>
      <c r="U201" s="95"/>
      <c r="V201" s="640" t="s">
        <v>2108</v>
      </c>
      <c r="W201" s="95"/>
      <c r="X201" s="640" t="s">
        <v>1724</v>
      </c>
      <c r="Y201" s="95"/>
      <c r="Z201" s="640" t="s">
        <v>2109</v>
      </c>
      <c r="AA201" s="95"/>
      <c r="AB201" s="640" t="s">
        <v>2110</v>
      </c>
      <c r="AC201" s="1004"/>
      <c r="AD201" s="77"/>
      <c r="AE201" s="110"/>
      <c r="AF201" s="78"/>
      <c r="AG201" s="78"/>
      <c r="AH201" s="78"/>
      <c r="AI201" s="78"/>
      <c r="AJ201" s="78"/>
      <c r="AK201" s="78"/>
    </row>
    <row r="202" spans="1:37" s="1" customFormat="1" ht="14.1" customHeight="1">
      <c r="A202" s="993"/>
      <c r="B202" s="146"/>
      <c r="C202" s="146"/>
      <c r="D202" s="146"/>
      <c r="E202" s="146"/>
      <c r="F202" s="146"/>
      <c r="G202" s="146"/>
      <c r="H202" s="146"/>
      <c r="I202" s="146"/>
      <c r="J202" s="146"/>
      <c r="K202" s="146"/>
      <c r="L202" s="146"/>
      <c r="M202" s="39"/>
      <c r="N202" s="39"/>
      <c r="O202" s="39"/>
      <c r="P202" s="39"/>
      <c r="Q202" s="39"/>
      <c r="R202" s="1005"/>
      <c r="S202" s="38"/>
      <c r="T202" s="108"/>
      <c r="U202" s="108"/>
      <c r="V202" s="108"/>
      <c r="W202" s="109"/>
      <c r="X202" s="38"/>
      <c r="Y202" s="38"/>
      <c r="Z202" s="109"/>
      <c r="AA202" s="109"/>
      <c r="AB202" s="38"/>
      <c r="AC202" s="80"/>
      <c r="AD202" s="77"/>
      <c r="AE202" s="110"/>
      <c r="AF202" s="78"/>
      <c r="AG202" s="78"/>
      <c r="AH202" s="78"/>
      <c r="AI202" s="78"/>
      <c r="AJ202" s="78">
        <f>COUNTA(A203:AC203)</f>
        <v>14</v>
      </c>
      <c r="AK202" s="71">
        <f>AI203-AJ202</f>
        <v>0</v>
      </c>
    </row>
    <row r="203" spans="1:37" s="1" customFormat="1" ht="14.1" customHeight="1">
      <c r="A203" s="33"/>
      <c r="B203" s="46" t="s">
        <v>3218</v>
      </c>
      <c r="C203" s="46"/>
      <c r="D203" s="46" t="s">
        <v>3028</v>
      </c>
      <c r="E203" s="46"/>
      <c r="F203" s="54" t="s">
        <v>2999</v>
      </c>
      <c r="G203" s="46"/>
      <c r="H203" s="46" t="s">
        <v>3052</v>
      </c>
      <c r="I203" s="46"/>
      <c r="J203" s="46" t="s">
        <v>3089</v>
      </c>
      <c r="K203" s="46"/>
      <c r="L203" s="46" t="s">
        <v>3107</v>
      </c>
      <c r="M203" s="46"/>
      <c r="N203" s="46" t="s">
        <v>3136</v>
      </c>
      <c r="O203" s="46"/>
      <c r="P203" s="54" t="s">
        <v>2911</v>
      </c>
      <c r="Q203" s="34"/>
      <c r="R203" s="35" t="s">
        <v>2903</v>
      </c>
      <c r="S203" s="36"/>
      <c r="T203" s="36" t="s">
        <v>2890</v>
      </c>
      <c r="U203" s="36"/>
      <c r="V203" s="36" t="s">
        <v>2664</v>
      </c>
      <c r="W203" s="36"/>
      <c r="X203" s="36" t="s">
        <v>2519</v>
      </c>
      <c r="Y203" s="27"/>
      <c r="Z203" s="28" t="s">
        <v>3052</v>
      </c>
      <c r="AA203" s="27"/>
      <c r="AB203" s="34" t="s">
        <v>3107</v>
      </c>
      <c r="AC203" s="125"/>
      <c r="AD203" s="77"/>
      <c r="AE203" s="110"/>
      <c r="AF203" s="78"/>
      <c r="AG203" s="78"/>
      <c r="AH203" s="78"/>
      <c r="AI203" s="78">
        <f>COUNTA(A204:AB204)</f>
        <v>14</v>
      </c>
      <c r="AJ203" s="78"/>
      <c r="AK203" s="78"/>
    </row>
    <row r="204" spans="1:37" s="1" customFormat="1" ht="14.1" customHeight="1">
      <c r="A204" s="42"/>
      <c r="B204" s="34" t="s">
        <v>1035</v>
      </c>
      <c r="C204" s="34"/>
      <c r="D204" s="34" t="s">
        <v>1038</v>
      </c>
      <c r="E204" s="34"/>
      <c r="F204" s="34" t="s">
        <v>1015</v>
      </c>
      <c r="G204" s="34"/>
      <c r="H204" s="27" t="s">
        <v>1014</v>
      </c>
      <c r="I204" s="27"/>
      <c r="J204" s="55" t="s">
        <v>1019</v>
      </c>
      <c r="K204" s="55"/>
      <c r="L204" s="55" t="s">
        <v>1024</v>
      </c>
      <c r="M204" s="28"/>
      <c r="N204" s="27" t="s">
        <v>1008</v>
      </c>
      <c r="O204" s="27"/>
      <c r="P204" s="28" t="s">
        <v>1004</v>
      </c>
      <c r="Q204" s="28"/>
      <c r="R204" s="27" t="s">
        <v>1006</v>
      </c>
      <c r="S204" s="34"/>
      <c r="T204" s="35" t="s">
        <v>1010</v>
      </c>
      <c r="U204" s="36"/>
      <c r="V204" s="36" t="s">
        <v>1012</v>
      </c>
      <c r="W204" s="36"/>
      <c r="X204" s="36" t="s">
        <v>1107</v>
      </c>
      <c r="Y204" s="36"/>
      <c r="Z204" s="36" t="s">
        <v>1281</v>
      </c>
      <c r="AA204" s="27"/>
      <c r="AB204" s="27" t="s">
        <v>1282</v>
      </c>
      <c r="AC204" s="75"/>
      <c r="AD204" s="77"/>
      <c r="AE204" s="110"/>
      <c r="AF204" s="78"/>
      <c r="AG204" s="78"/>
      <c r="AH204" s="78"/>
      <c r="AI204" s="78"/>
      <c r="AJ204" s="78"/>
      <c r="AK204" s="78"/>
    </row>
    <row r="205" spans="1:37" s="1" customFormat="1" ht="14.1" customHeight="1">
      <c r="A205" s="113"/>
      <c r="B205" s="29"/>
      <c r="C205" s="29"/>
      <c r="D205" s="29"/>
      <c r="E205" s="29"/>
      <c r="F205" s="29"/>
      <c r="G205" s="29"/>
      <c r="H205" s="29"/>
      <c r="I205" s="29"/>
      <c r="J205" s="29"/>
      <c r="K205" s="29"/>
      <c r="L205" s="29"/>
      <c r="M205" s="29"/>
      <c r="N205" s="29"/>
      <c r="O205" s="29"/>
      <c r="P205" s="29"/>
      <c r="Q205" s="29"/>
      <c r="R205" s="29"/>
      <c r="S205" s="43"/>
      <c r="T205" s="29"/>
      <c r="U205" s="29"/>
      <c r="V205" s="29"/>
      <c r="W205" s="29"/>
      <c r="X205" s="29"/>
      <c r="Y205" s="29"/>
      <c r="Z205" s="29"/>
      <c r="AA205" s="29"/>
      <c r="AB205" s="29"/>
      <c r="AC205" s="75"/>
      <c r="AD205" s="77"/>
      <c r="AE205" s="110"/>
      <c r="AF205" s="78"/>
      <c r="AG205" s="78"/>
      <c r="AH205" s="78"/>
      <c r="AI205" s="78"/>
      <c r="AJ205" s="78"/>
      <c r="AK205" s="78"/>
    </row>
    <row r="206" spans="1:37" s="3" customFormat="1" ht="14.1" customHeight="1">
      <c r="A206" s="113"/>
      <c r="B206" s="29"/>
      <c r="C206" s="29"/>
      <c r="D206" s="29"/>
      <c r="E206" s="29"/>
      <c r="F206" s="29"/>
      <c r="G206" s="29"/>
      <c r="H206" s="29"/>
      <c r="I206" s="29"/>
      <c r="J206" s="29"/>
      <c r="K206" s="29"/>
      <c r="L206" s="29"/>
      <c r="M206" s="29"/>
      <c r="N206" s="29"/>
      <c r="O206" s="29"/>
      <c r="P206" s="29"/>
      <c r="Q206" s="29"/>
      <c r="R206" s="29"/>
      <c r="S206" s="43"/>
      <c r="T206" s="29"/>
      <c r="U206" s="29"/>
      <c r="V206" s="29"/>
      <c r="W206" s="29"/>
      <c r="X206" s="29"/>
      <c r="Y206" s="29"/>
      <c r="Z206" s="29"/>
      <c r="AA206" s="29"/>
      <c r="AB206" s="29"/>
      <c r="AC206" s="126"/>
      <c r="AD206" s="77">
        <f>SUM(A207:AC207)/1000</f>
        <v>4.9262700000000006</v>
      </c>
      <c r="AE206" s="78"/>
      <c r="AF206" s="111"/>
      <c r="AG206" s="111"/>
      <c r="AH206" s="111"/>
      <c r="AI206" s="111"/>
      <c r="AJ206" s="111"/>
      <c r="AK206" s="111"/>
    </row>
    <row r="207" spans="1:37" s="1" customFormat="1" ht="14.1" customHeight="1">
      <c r="A207" s="44">
        <v>403.55</v>
      </c>
      <c r="B207" s="100" t="s">
        <v>1037</v>
      </c>
      <c r="C207" s="31">
        <v>390.38</v>
      </c>
      <c r="D207" s="100" t="s">
        <v>1040</v>
      </c>
      <c r="E207" s="31">
        <v>314.77999999999997</v>
      </c>
      <c r="F207" s="100" t="s">
        <v>475</v>
      </c>
      <c r="G207" s="31">
        <v>268.02999999999997</v>
      </c>
      <c r="H207" s="100" t="s">
        <v>466</v>
      </c>
      <c r="I207" s="122">
        <v>308.85000000000002</v>
      </c>
      <c r="J207" s="100" t="s">
        <v>1021</v>
      </c>
      <c r="K207" s="31">
        <v>411.89</v>
      </c>
      <c r="L207" s="100" t="s">
        <v>1025</v>
      </c>
      <c r="M207" s="31">
        <v>320.87</v>
      </c>
      <c r="N207" s="100" t="s">
        <v>1836</v>
      </c>
      <c r="O207" s="31">
        <v>362.6</v>
      </c>
      <c r="P207" s="100" t="s">
        <v>1758</v>
      </c>
      <c r="Q207" s="124">
        <v>428.4</v>
      </c>
      <c r="R207" s="100" t="s">
        <v>2111</v>
      </c>
      <c r="S207" s="124">
        <v>411.65</v>
      </c>
      <c r="T207" s="100" t="s">
        <v>1835</v>
      </c>
      <c r="U207" s="30">
        <v>333.07</v>
      </c>
      <c r="V207" s="100" t="s">
        <v>468</v>
      </c>
      <c r="W207" s="31">
        <v>326.58999999999997</v>
      </c>
      <c r="X207" s="100" t="s">
        <v>2233</v>
      </c>
      <c r="Y207" s="31">
        <v>431.59</v>
      </c>
      <c r="Z207" s="100" t="s">
        <v>2325</v>
      </c>
      <c r="AA207" s="31">
        <v>214.02</v>
      </c>
      <c r="AB207" s="100" t="s">
        <v>2308</v>
      </c>
      <c r="AC207" s="75"/>
      <c r="AD207" s="77"/>
      <c r="AE207" s="110"/>
      <c r="AF207" s="78"/>
      <c r="AG207" s="78">
        <f>COUNTA(A208:AC208)</f>
        <v>14</v>
      </c>
      <c r="AH207" s="78"/>
      <c r="AI207" s="78"/>
      <c r="AJ207" s="78"/>
      <c r="AK207" s="78"/>
    </row>
    <row r="208" spans="1:37" s="1" customFormat="1" ht="14.1" customHeight="1">
      <c r="A208" s="113"/>
      <c r="B208" s="101" t="s">
        <v>393</v>
      </c>
      <c r="C208" s="29"/>
      <c r="D208" s="101" t="s">
        <v>393</v>
      </c>
      <c r="E208" s="29"/>
      <c r="F208" s="101" t="s">
        <v>393</v>
      </c>
      <c r="G208" s="29"/>
      <c r="H208" s="101" t="s">
        <v>393</v>
      </c>
      <c r="I208" s="29"/>
      <c r="J208" s="101" t="s">
        <v>393</v>
      </c>
      <c r="K208" s="29"/>
      <c r="L208" s="101" t="s">
        <v>393</v>
      </c>
      <c r="M208" s="29"/>
      <c r="N208" s="101" t="s">
        <v>393</v>
      </c>
      <c r="O208" s="29"/>
      <c r="P208" s="101" t="s">
        <v>393</v>
      </c>
      <c r="Q208" s="29"/>
      <c r="R208" s="101" t="s">
        <v>393</v>
      </c>
      <c r="S208" s="43"/>
      <c r="T208" s="101" t="s">
        <v>393</v>
      </c>
      <c r="U208" s="29"/>
      <c r="V208" s="101" t="s">
        <v>393</v>
      </c>
      <c r="W208" s="29"/>
      <c r="X208" s="101" t="s">
        <v>393</v>
      </c>
      <c r="Y208" s="29"/>
      <c r="Z208" s="101" t="s">
        <v>393</v>
      </c>
      <c r="AA208" s="29"/>
      <c r="AB208" s="101" t="s">
        <v>393</v>
      </c>
      <c r="AC208" s="75"/>
      <c r="AD208" s="77"/>
      <c r="AE208" s="78">
        <f>COUNTA(A209:AB209)</f>
        <v>14</v>
      </c>
      <c r="AF208" s="78"/>
      <c r="AG208" s="78"/>
      <c r="AH208" s="78"/>
      <c r="AI208" s="78"/>
      <c r="AJ208" s="78"/>
      <c r="AK208" s="78"/>
    </row>
    <row r="209" spans="1:37" s="1" customFormat="1" ht="14.1" customHeight="1">
      <c r="A209" s="113"/>
      <c r="B209" s="103" t="s">
        <v>1362</v>
      </c>
      <c r="C209" s="29"/>
      <c r="D209" s="103" t="s">
        <v>1362</v>
      </c>
      <c r="E209" s="29"/>
      <c r="F209" s="103" t="s">
        <v>1362</v>
      </c>
      <c r="G209" s="29"/>
      <c r="H209" s="103" t="s">
        <v>1362</v>
      </c>
      <c r="I209" s="29"/>
      <c r="J209" s="103" t="s">
        <v>1362</v>
      </c>
      <c r="K209" s="29"/>
      <c r="L209" s="103" t="s">
        <v>1362</v>
      </c>
      <c r="M209" s="29"/>
      <c r="N209" s="103" t="s">
        <v>1362</v>
      </c>
      <c r="O209" s="29"/>
      <c r="P209" s="103" t="s">
        <v>1362</v>
      </c>
      <c r="Q209" s="29"/>
      <c r="R209" s="103" t="s">
        <v>1362</v>
      </c>
      <c r="S209" s="43"/>
      <c r="T209" s="103" t="s">
        <v>1362</v>
      </c>
      <c r="U209" s="29"/>
      <c r="V209" s="103" t="s">
        <v>1362</v>
      </c>
      <c r="W209" s="29"/>
      <c r="X209" s="103" t="s">
        <v>1362</v>
      </c>
      <c r="Y209" s="29"/>
      <c r="Z209" s="103" t="s">
        <v>1362</v>
      </c>
      <c r="AA209" s="29"/>
      <c r="AB209" s="103" t="s">
        <v>1362</v>
      </c>
      <c r="AC209" s="125"/>
      <c r="AD209" s="77"/>
      <c r="AE209" s="110"/>
      <c r="AF209" s="78">
        <f>COUNTA(B210:AC210)</f>
        <v>14</v>
      </c>
      <c r="AG209" s="78"/>
      <c r="AH209" s="78">
        <f>AF209-AG207</f>
        <v>0</v>
      </c>
      <c r="AI209" s="78"/>
      <c r="AJ209" s="78"/>
      <c r="AK209" s="78"/>
    </row>
    <row r="210" spans="1:37" s="1" customFormat="1" ht="14.1" customHeight="1">
      <c r="A210" s="42"/>
      <c r="B210" s="34" t="s">
        <v>1036</v>
      </c>
      <c r="C210" s="34"/>
      <c r="D210" s="34" t="s">
        <v>54</v>
      </c>
      <c r="E210" s="34"/>
      <c r="F210" s="36" t="s">
        <v>122</v>
      </c>
      <c r="G210" s="34"/>
      <c r="H210" s="27" t="s">
        <v>82</v>
      </c>
      <c r="I210" s="27"/>
      <c r="J210" s="55" t="s">
        <v>82</v>
      </c>
      <c r="K210" s="55"/>
      <c r="L210" s="36" t="s">
        <v>82</v>
      </c>
      <c r="M210" s="28"/>
      <c r="N210" s="27" t="s">
        <v>64</v>
      </c>
      <c r="O210" s="27"/>
      <c r="P210" s="28" t="s">
        <v>82</v>
      </c>
      <c r="Q210" s="28"/>
      <c r="R210" s="27" t="s">
        <v>270</v>
      </c>
      <c r="S210" s="34"/>
      <c r="T210" s="35" t="s">
        <v>64</v>
      </c>
      <c r="U210" s="36"/>
      <c r="V210" s="36" t="s">
        <v>82</v>
      </c>
      <c r="W210" s="36"/>
      <c r="X210" s="36" t="s">
        <v>64</v>
      </c>
      <c r="Y210" s="36"/>
      <c r="Z210" s="81" t="s">
        <v>1707</v>
      </c>
      <c r="AA210" s="27"/>
      <c r="AB210" s="81" t="s">
        <v>1707</v>
      </c>
      <c r="AC210" s="75"/>
      <c r="AD210" s="77"/>
      <c r="AE210" s="110"/>
      <c r="AF210" s="78"/>
      <c r="AG210" s="78"/>
      <c r="AH210" s="78"/>
      <c r="AI210" s="78"/>
      <c r="AJ210" s="78"/>
      <c r="AK210" s="78"/>
    </row>
    <row r="211" spans="1:37" s="1" customFormat="1" ht="14.1" customHeight="1">
      <c r="A211" s="23"/>
      <c r="B211" s="81"/>
      <c r="C211" s="81"/>
      <c r="D211" s="639" t="s">
        <v>2088</v>
      </c>
      <c r="E211" s="81"/>
      <c r="F211" s="81" t="s">
        <v>2110</v>
      </c>
      <c r="G211" s="81"/>
      <c r="H211" s="639" t="s">
        <v>2112</v>
      </c>
      <c r="I211" s="81"/>
      <c r="J211" s="81" t="s">
        <v>2113</v>
      </c>
      <c r="K211" s="81"/>
      <c r="L211" s="81" t="s">
        <v>2101</v>
      </c>
      <c r="M211" s="81"/>
      <c r="N211" s="639" t="s">
        <v>2114</v>
      </c>
      <c r="O211" s="81"/>
      <c r="P211" s="639" t="s">
        <v>1750</v>
      </c>
      <c r="Q211" s="29"/>
      <c r="R211" s="639" t="s">
        <v>1764</v>
      </c>
      <c r="S211" s="81"/>
      <c r="T211" s="81" t="s">
        <v>2115</v>
      </c>
      <c r="U211" s="81"/>
      <c r="V211" s="81" t="s">
        <v>2113</v>
      </c>
      <c r="W211" s="81"/>
      <c r="X211" s="639" t="s">
        <v>2172</v>
      </c>
      <c r="Y211" s="81"/>
      <c r="Z211" s="81" t="s">
        <v>2116</v>
      </c>
      <c r="AA211" s="1001"/>
      <c r="AB211" s="81" t="s">
        <v>2117</v>
      </c>
      <c r="AC211" s="75"/>
      <c r="AD211" s="77"/>
      <c r="AE211" s="110"/>
      <c r="AF211" s="78"/>
      <c r="AG211" s="78"/>
      <c r="AH211" s="78"/>
      <c r="AI211" s="78"/>
      <c r="AK211" s="71">
        <f>AI213-AJ212</f>
        <v>0</v>
      </c>
    </row>
    <row r="212" spans="1:37" s="1" customFormat="1" ht="14.1" customHeight="1">
      <c r="A212" s="23"/>
      <c r="B212" s="81" t="s">
        <v>2995</v>
      </c>
      <c r="C212" s="81"/>
      <c r="D212" s="81" t="s">
        <v>2118</v>
      </c>
      <c r="E212" s="81"/>
      <c r="F212" s="1" t="s">
        <v>1093</v>
      </c>
      <c r="G212" s="81"/>
      <c r="H212" s="81" t="s">
        <v>542</v>
      </c>
      <c r="I212" s="81"/>
      <c r="J212" s="81" t="s">
        <v>2119</v>
      </c>
      <c r="K212" s="81"/>
      <c r="L212" s="81" t="s">
        <v>581</v>
      </c>
      <c r="M212" s="81"/>
      <c r="N212" s="81" t="s">
        <v>597</v>
      </c>
      <c r="O212" s="81"/>
      <c r="P212" s="81" t="s">
        <v>601</v>
      </c>
      <c r="Q212" s="29"/>
      <c r="R212" s="81" t="s">
        <v>1106</v>
      </c>
      <c r="S212" s="81"/>
      <c r="T212" s="81" t="s">
        <v>524</v>
      </c>
      <c r="U212" s="81"/>
      <c r="V212" s="81" t="s">
        <v>506</v>
      </c>
      <c r="W212" s="81"/>
      <c r="X212" s="81" t="s">
        <v>523</v>
      </c>
      <c r="Y212" s="81"/>
      <c r="Z212" s="81" t="s">
        <v>2332</v>
      </c>
      <c r="AA212" s="1001"/>
      <c r="AB212" s="81" t="s">
        <v>2323</v>
      </c>
      <c r="AC212" s="75"/>
      <c r="AD212" s="77"/>
      <c r="AE212" s="110"/>
      <c r="AF212" s="78"/>
      <c r="AG212" s="78"/>
      <c r="AH212" s="78"/>
      <c r="AI212" s="78"/>
      <c r="AJ212" s="78">
        <f>COUNTA(A212:AC212)</f>
        <v>14</v>
      </c>
      <c r="AK212" s="71"/>
    </row>
    <row r="213" spans="1:37" s="1" customFormat="1" ht="14.1" customHeight="1">
      <c r="A213" s="42"/>
      <c r="B213" s="34" t="s">
        <v>1101</v>
      </c>
      <c r="C213" s="34"/>
      <c r="D213" s="34" t="s">
        <v>921</v>
      </c>
      <c r="E213" s="34"/>
      <c r="F213" s="34" t="s">
        <v>925</v>
      </c>
      <c r="G213" s="34"/>
      <c r="H213" s="27" t="s">
        <v>936</v>
      </c>
      <c r="I213" s="27"/>
      <c r="J213" s="55" t="s">
        <v>1083</v>
      </c>
      <c r="K213" s="55"/>
      <c r="L213" s="55" t="s">
        <v>1081</v>
      </c>
      <c r="M213" s="28"/>
      <c r="N213" s="27" t="s">
        <v>1076</v>
      </c>
      <c r="O213" s="27"/>
      <c r="P213" s="28" t="s">
        <v>1071</v>
      </c>
      <c r="Q213" s="46"/>
      <c r="R213" s="27" t="s">
        <v>1072</v>
      </c>
      <c r="S213" s="34"/>
      <c r="T213" s="35" t="s">
        <v>932</v>
      </c>
      <c r="U213" s="36"/>
      <c r="V213" s="36" t="s">
        <v>918</v>
      </c>
      <c r="W213" s="36"/>
      <c r="X213" s="36" t="s">
        <v>917</v>
      </c>
      <c r="Y213" s="36"/>
      <c r="Z213" s="36" t="s">
        <v>1094</v>
      </c>
      <c r="AA213" s="27"/>
      <c r="AB213" s="27" t="s">
        <v>1096</v>
      </c>
      <c r="AC213" s="125"/>
      <c r="AD213" s="77"/>
      <c r="AE213" s="110"/>
      <c r="AF213" s="78"/>
      <c r="AG213" s="78"/>
      <c r="AH213" s="78"/>
      <c r="AI213" s="78">
        <f>COUNTA(A213:AB213)</f>
        <v>14</v>
      </c>
      <c r="AJ213" s="78"/>
      <c r="AK213" s="78"/>
    </row>
    <row r="214" spans="1:37" s="1" customFormat="1" ht="14.1" customHeight="1">
      <c r="A214" s="113"/>
      <c r="B214" s="29"/>
      <c r="C214" s="29"/>
      <c r="D214" s="29"/>
      <c r="E214" s="29"/>
      <c r="F214" s="29"/>
      <c r="G214" s="29"/>
      <c r="H214" s="29"/>
      <c r="I214" s="29"/>
      <c r="J214" s="29"/>
      <c r="K214" s="29"/>
      <c r="L214" s="29"/>
      <c r="M214" s="29"/>
      <c r="N214" s="29"/>
      <c r="O214" s="29"/>
      <c r="P214" s="29"/>
      <c r="Q214" s="46"/>
      <c r="R214" s="29"/>
      <c r="S214" s="43"/>
      <c r="T214" s="29"/>
      <c r="U214" s="29"/>
      <c r="V214" s="29"/>
      <c r="W214" s="29"/>
      <c r="X214" s="29"/>
      <c r="Y214" s="29"/>
      <c r="Z214" s="29"/>
      <c r="AA214" s="29"/>
      <c r="AB214" s="29"/>
      <c r="AC214" s="75"/>
      <c r="AD214" s="77"/>
      <c r="AE214" s="110"/>
      <c r="AF214" s="78"/>
      <c r="AG214" s="78"/>
      <c r="AH214" s="78"/>
      <c r="AI214" s="78"/>
      <c r="AJ214" s="78"/>
      <c r="AK214" s="78"/>
    </row>
    <row r="215" spans="1:37" s="1" customFormat="1" ht="14.1" customHeight="1">
      <c r="A215" s="113"/>
      <c r="B215" s="29"/>
      <c r="C215" s="29"/>
      <c r="D215" s="29"/>
      <c r="E215" s="29"/>
      <c r="F215" s="29"/>
      <c r="G215" s="29"/>
      <c r="H215" s="29"/>
      <c r="I215" s="29"/>
      <c r="J215" s="29"/>
      <c r="K215" s="29"/>
      <c r="L215" s="29"/>
      <c r="M215" s="29"/>
      <c r="N215" s="29"/>
      <c r="O215" s="29"/>
      <c r="P215" s="29"/>
      <c r="Q215" s="46"/>
      <c r="R215" s="29"/>
      <c r="S215" s="43"/>
      <c r="T215" s="29"/>
      <c r="U215" s="29"/>
      <c r="V215" s="29"/>
      <c r="W215" s="29"/>
      <c r="X215" s="29"/>
      <c r="Y215" s="29"/>
      <c r="Z215" s="29"/>
      <c r="AA215" s="29"/>
      <c r="AB215" s="29"/>
      <c r="AC215" s="75"/>
      <c r="AD215" s="77"/>
      <c r="AE215" s="110"/>
      <c r="AF215" s="78"/>
      <c r="AG215" s="78"/>
      <c r="AH215" s="78"/>
      <c r="AI215" s="78"/>
      <c r="AJ215" s="78"/>
      <c r="AK215" s="78"/>
    </row>
    <row r="216" spans="1:37" s="3" customFormat="1" ht="14.1" customHeight="1">
      <c r="A216" s="44">
        <v>317.05</v>
      </c>
      <c r="B216" s="100" t="s">
        <v>1102</v>
      </c>
      <c r="C216" s="31">
        <v>467.94</v>
      </c>
      <c r="D216" s="106" t="s">
        <v>1791</v>
      </c>
      <c r="E216" s="31">
        <v>426.8</v>
      </c>
      <c r="F216" s="106" t="s">
        <v>1782</v>
      </c>
      <c r="G216" s="31">
        <v>412.96</v>
      </c>
      <c r="H216" s="100" t="s">
        <v>2120</v>
      </c>
      <c r="I216" s="122">
        <v>421.96</v>
      </c>
      <c r="J216" s="100" t="s">
        <v>502</v>
      </c>
      <c r="K216" s="31">
        <v>372.4</v>
      </c>
      <c r="L216" s="100" t="s">
        <v>523</v>
      </c>
      <c r="M216" s="31">
        <v>382.41</v>
      </c>
      <c r="N216" s="100" t="s">
        <v>1075</v>
      </c>
      <c r="O216" s="31">
        <v>434.06</v>
      </c>
      <c r="P216" s="100" t="s">
        <v>497</v>
      </c>
      <c r="Q216" s="31">
        <v>261.36</v>
      </c>
      <c r="R216" s="100" t="s">
        <v>519</v>
      </c>
      <c r="S216" s="124">
        <v>274.27</v>
      </c>
      <c r="T216" s="100" t="s">
        <v>2120</v>
      </c>
      <c r="U216" s="30">
        <v>374.16</v>
      </c>
      <c r="V216" s="100" t="s">
        <v>2121</v>
      </c>
      <c r="W216" s="31">
        <v>355.55</v>
      </c>
      <c r="X216" s="100" t="s">
        <v>2122</v>
      </c>
      <c r="Y216" s="31">
        <v>429</v>
      </c>
      <c r="Z216" s="100" t="s">
        <v>1093</v>
      </c>
      <c r="AA216" s="31">
        <v>397</v>
      </c>
      <c r="AB216" s="100" t="s">
        <v>535</v>
      </c>
      <c r="AC216" s="126"/>
      <c r="AD216" s="77">
        <f>SUM(A216:AC216)/1000</f>
        <v>5.3269200000000003</v>
      </c>
      <c r="AE216" s="78"/>
      <c r="AF216" s="111"/>
      <c r="AG216" s="111"/>
      <c r="AH216" s="111"/>
      <c r="AI216" s="111"/>
      <c r="AJ216" s="111"/>
      <c r="AK216" s="111"/>
    </row>
    <row r="217" spans="1:37" s="1" customFormat="1" ht="14.1" customHeight="1">
      <c r="A217" s="113"/>
      <c r="B217" s="101" t="s">
        <v>393</v>
      </c>
      <c r="C217" s="29"/>
      <c r="D217" s="107" t="s">
        <v>393</v>
      </c>
      <c r="E217" s="29"/>
      <c r="F217" s="107" t="s">
        <v>393</v>
      </c>
      <c r="G217" s="29"/>
      <c r="H217" s="101" t="s">
        <v>393</v>
      </c>
      <c r="I217" s="29"/>
      <c r="J217" s="101" t="s">
        <v>393</v>
      </c>
      <c r="K217" s="29"/>
      <c r="L217" s="101" t="s">
        <v>393</v>
      </c>
      <c r="M217" s="29"/>
      <c r="N217" s="101" t="s">
        <v>393</v>
      </c>
      <c r="O217" s="29"/>
      <c r="P217" s="101" t="s">
        <v>393</v>
      </c>
      <c r="Q217" s="46"/>
      <c r="R217" s="101" t="s">
        <v>393</v>
      </c>
      <c r="S217" s="43"/>
      <c r="T217" s="101" t="s">
        <v>393</v>
      </c>
      <c r="U217" s="29"/>
      <c r="V217" s="101" t="s">
        <v>393</v>
      </c>
      <c r="W217" s="29"/>
      <c r="X217" s="101" t="s">
        <v>393</v>
      </c>
      <c r="Y217" s="29"/>
      <c r="Z217" s="101" t="s">
        <v>393</v>
      </c>
      <c r="AA217" s="29"/>
      <c r="AB217" s="101" t="s">
        <v>393</v>
      </c>
      <c r="AC217" s="75"/>
      <c r="AD217" s="77"/>
      <c r="AE217" s="110"/>
      <c r="AF217" s="78"/>
      <c r="AG217" s="78">
        <f>COUNTA(A217:AC217)</f>
        <v>14</v>
      </c>
      <c r="AH217" s="78"/>
      <c r="AI217" s="78"/>
      <c r="AJ217" s="78"/>
      <c r="AK217" s="78"/>
    </row>
    <row r="218" spans="1:37" s="1" customFormat="1" ht="14.1" customHeight="1">
      <c r="A218" s="113"/>
      <c r="B218" s="103" t="s">
        <v>1362</v>
      </c>
      <c r="C218" s="29"/>
      <c r="D218" s="103" t="s">
        <v>1362</v>
      </c>
      <c r="E218" s="29"/>
      <c r="F218" s="103" t="s">
        <v>1362</v>
      </c>
      <c r="G218" s="29"/>
      <c r="H218" s="103" t="s">
        <v>1362</v>
      </c>
      <c r="I218" s="29"/>
      <c r="J218" s="103" t="s">
        <v>1362</v>
      </c>
      <c r="K218" s="29"/>
      <c r="L218" s="103" t="s">
        <v>1362</v>
      </c>
      <c r="M218" s="29"/>
      <c r="N218" s="103" t="s">
        <v>1362</v>
      </c>
      <c r="O218" s="29"/>
      <c r="P218" s="103" t="s">
        <v>1362</v>
      </c>
      <c r="Q218" s="46"/>
      <c r="R218" s="103" t="s">
        <v>1362</v>
      </c>
      <c r="S218" s="43"/>
      <c r="T218" s="103" t="s">
        <v>1362</v>
      </c>
      <c r="U218" s="29"/>
      <c r="V218" s="103" t="s">
        <v>1362</v>
      </c>
      <c r="W218" s="29"/>
      <c r="X218" s="103" t="s">
        <v>1362</v>
      </c>
      <c r="Y218" s="29"/>
      <c r="Z218" s="103" t="s">
        <v>1362</v>
      </c>
      <c r="AA218" s="29"/>
      <c r="AB218" s="103" t="s">
        <v>1362</v>
      </c>
      <c r="AC218" s="75"/>
      <c r="AD218" s="77"/>
      <c r="AE218" s="78">
        <f>COUNTA(A218:AB218)</f>
        <v>14</v>
      </c>
      <c r="AF218" s="78"/>
      <c r="AG218" s="78"/>
      <c r="AH218" s="78"/>
      <c r="AI218" s="78"/>
      <c r="AJ218" s="78"/>
      <c r="AK218" s="78"/>
    </row>
    <row r="219" spans="1:37" s="1" customFormat="1" ht="14.1" customHeight="1">
      <c r="A219" s="42"/>
      <c r="B219" s="114" t="s">
        <v>916</v>
      </c>
      <c r="C219" s="34"/>
      <c r="D219" s="34" t="s">
        <v>486</v>
      </c>
      <c r="E219" s="34"/>
      <c r="F219" s="34" t="s">
        <v>82</v>
      </c>
      <c r="G219" s="34"/>
      <c r="H219" s="27" t="s">
        <v>54</v>
      </c>
      <c r="I219" s="27"/>
      <c r="J219" s="55" t="s">
        <v>64</v>
      </c>
      <c r="K219" s="55"/>
      <c r="L219" s="55" t="s">
        <v>54</v>
      </c>
      <c r="M219" s="28"/>
      <c r="N219" s="27" t="s">
        <v>64</v>
      </c>
      <c r="O219" s="27"/>
      <c r="P219" s="28" t="s">
        <v>82</v>
      </c>
      <c r="Q219" s="46"/>
      <c r="R219" s="81" t="s">
        <v>231</v>
      </c>
      <c r="S219" s="43"/>
      <c r="T219" s="81" t="s">
        <v>64</v>
      </c>
      <c r="U219" s="29"/>
      <c r="V219" s="81" t="s">
        <v>54</v>
      </c>
      <c r="W219" s="54"/>
      <c r="X219" s="81" t="s">
        <v>270</v>
      </c>
      <c r="Y219" s="54"/>
      <c r="Z219" s="81" t="s">
        <v>82</v>
      </c>
      <c r="AA219" s="54"/>
      <c r="AB219" s="81" t="s">
        <v>82</v>
      </c>
      <c r="AC219" s="75"/>
      <c r="AD219" s="77"/>
      <c r="AE219" s="110"/>
      <c r="AF219" s="78">
        <f>COUNTA(B219:AC219)</f>
        <v>14</v>
      </c>
      <c r="AG219" s="78"/>
      <c r="AH219" s="78">
        <f>AF219-AG217</f>
        <v>0</v>
      </c>
      <c r="AI219" s="78"/>
      <c r="AJ219" s="78"/>
      <c r="AK219" s="78"/>
    </row>
    <row r="220" spans="1:37" s="1" customFormat="1" ht="14.1" customHeight="1">
      <c r="A220" s="23"/>
      <c r="B220" s="81" t="s">
        <v>2123</v>
      </c>
      <c r="C220" s="81"/>
      <c r="D220" s="81"/>
      <c r="E220" s="81"/>
      <c r="F220" s="81"/>
      <c r="G220" s="81"/>
      <c r="H220" s="81" t="s">
        <v>2124</v>
      </c>
      <c r="I220" s="81"/>
      <c r="J220" s="81" t="s">
        <v>2115</v>
      </c>
      <c r="K220" s="81"/>
      <c r="L220" s="81" t="s">
        <v>1712</v>
      </c>
      <c r="M220" s="81"/>
      <c r="N220" s="81" t="s">
        <v>1763</v>
      </c>
      <c r="O220" s="81"/>
      <c r="P220" s="81"/>
      <c r="Q220" s="43"/>
      <c r="R220" s="639" t="s">
        <v>1764</v>
      </c>
      <c r="S220" s="11"/>
      <c r="T220" s="639" t="s">
        <v>1764</v>
      </c>
      <c r="U220" s="11"/>
      <c r="V220" s="81"/>
      <c r="W220" s="81"/>
      <c r="X220" s="639" t="s">
        <v>2125</v>
      </c>
      <c r="Y220" s="81"/>
      <c r="Z220" s="639" t="s">
        <v>2126</v>
      </c>
      <c r="AA220" s="81"/>
      <c r="AB220" s="639" t="s">
        <v>2127</v>
      </c>
      <c r="AC220" s="75"/>
      <c r="AD220" s="77"/>
      <c r="AE220" s="110"/>
      <c r="AF220" s="78"/>
      <c r="AG220" s="78"/>
      <c r="AH220" s="78"/>
      <c r="AI220" s="78"/>
      <c r="AJ220" s="78"/>
      <c r="AK220" s="78"/>
    </row>
    <row r="221" spans="1:37" s="1" customFormat="1" ht="14.1" customHeight="1">
      <c r="A221" s="98"/>
      <c r="B221" s="81" t="s">
        <v>2316</v>
      </c>
      <c r="C221" s="29"/>
      <c r="D221" s="81" t="s">
        <v>2309</v>
      </c>
      <c r="E221" s="54"/>
      <c r="F221" s="81" t="s">
        <v>2302</v>
      </c>
      <c r="G221" s="54"/>
      <c r="H221" s="81" t="s">
        <v>2294</v>
      </c>
      <c r="I221" s="54"/>
      <c r="J221" s="81" t="s">
        <v>2281</v>
      </c>
      <c r="K221" s="54"/>
      <c r="L221" s="81" t="s">
        <v>601</v>
      </c>
      <c r="M221" s="54"/>
      <c r="N221" s="81" t="s">
        <v>2965</v>
      </c>
      <c r="O221" s="54"/>
      <c r="P221" s="81" t="s">
        <v>2924</v>
      </c>
      <c r="Q221" s="54"/>
      <c r="R221" s="81" t="s">
        <v>2977</v>
      </c>
      <c r="S221" s="54"/>
      <c r="T221" s="81" t="s">
        <v>3055</v>
      </c>
      <c r="U221" s="29"/>
      <c r="V221" s="81" t="s">
        <v>3104</v>
      </c>
      <c r="W221" s="29"/>
      <c r="X221" s="81" t="s">
        <v>3120</v>
      </c>
      <c r="Y221" s="29"/>
      <c r="Z221" s="81" t="s">
        <v>2292</v>
      </c>
      <c r="AA221" s="29"/>
      <c r="AB221" s="81" t="s">
        <v>2304</v>
      </c>
      <c r="AC221" s="75"/>
      <c r="AD221" s="77"/>
      <c r="AE221" s="110"/>
      <c r="AF221" s="78"/>
      <c r="AG221" s="78"/>
      <c r="AH221" s="78"/>
      <c r="AI221" s="78"/>
      <c r="AJ221" s="78">
        <f>COUNTA(A221:AC221)</f>
        <v>14</v>
      </c>
      <c r="AK221" s="71">
        <f>AI222-AJ221</f>
        <v>0</v>
      </c>
    </row>
    <row r="222" spans="1:37" s="1" customFormat="1" ht="14.1" customHeight="1">
      <c r="A222" s="42"/>
      <c r="B222" s="34" t="s">
        <v>924</v>
      </c>
      <c r="C222" s="34"/>
      <c r="D222" s="34" t="s">
        <v>1098</v>
      </c>
      <c r="E222" s="34"/>
      <c r="F222" s="34" t="s">
        <v>928</v>
      </c>
      <c r="G222" s="34"/>
      <c r="H222" s="27" t="s">
        <v>1032</v>
      </c>
      <c r="I222" s="27"/>
      <c r="J222" s="55" t="s">
        <v>1026</v>
      </c>
      <c r="K222" s="55"/>
      <c r="L222" s="55" t="s">
        <v>937</v>
      </c>
      <c r="M222" s="28"/>
      <c r="N222" s="27" t="s">
        <v>1089</v>
      </c>
      <c r="O222" s="27"/>
      <c r="P222" s="28" t="s">
        <v>938</v>
      </c>
      <c r="Q222" s="46"/>
      <c r="R222" s="27" t="s">
        <v>939</v>
      </c>
      <c r="S222" s="43"/>
      <c r="T222" s="46" t="s">
        <v>1050</v>
      </c>
      <c r="U222" s="46"/>
      <c r="V222" s="29" t="s">
        <v>1063</v>
      </c>
      <c r="W222" s="29"/>
      <c r="X222" s="29" t="s">
        <v>1070</v>
      </c>
      <c r="Y222" s="29"/>
      <c r="Z222" s="29" t="s">
        <v>1086</v>
      </c>
      <c r="AA222" s="29"/>
      <c r="AB222" s="29" t="s">
        <v>1088</v>
      </c>
      <c r="AC222" s="75"/>
      <c r="AD222" s="77"/>
      <c r="AE222" s="110"/>
      <c r="AF222" s="78"/>
      <c r="AG222" s="78"/>
      <c r="AH222" s="78"/>
      <c r="AI222" s="78">
        <f>COUNTA(A222:AB222)</f>
        <v>14</v>
      </c>
      <c r="AJ222" s="78"/>
      <c r="AK222" s="78"/>
    </row>
    <row r="223" spans="1:37" s="1" customFormat="1" ht="14.1" customHeight="1">
      <c r="A223" s="113"/>
      <c r="B223" s="29"/>
      <c r="C223" s="29"/>
      <c r="D223" s="29"/>
      <c r="E223" s="29"/>
      <c r="F223" s="29"/>
      <c r="G223" s="29"/>
      <c r="H223" s="29"/>
      <c r="I223" s="29"/>
      <c r="J223" s="29"/>
      <c r="K223" s="29"/>
      <c r="L223" s="29"/>
      <c r="M223" s="29"/>
      <c r="N223" s="29"/>
      <c r="O223" s="29"/>
      <c r="P223" s="29"/>
      <c r="Q223" s="46"/>
      <c r="R223" s="29"/>
      <c r="S223" s="43"/>
      <c r="T223" s="29"/>
      <c r="U223" s="29"/>
      <c r="V223" s="29"/>
      <c r="W223" s="29"/>
      <c r="X223" s="29"/>
      <c r="Y223" s="29"/>
      <c r="Z223" s="29"/>
      <c r="AA223" s="29"/>
      <c r="AB223" s="29"/>
      <c r="AC223" s="75"/>
      <c r="AD223" s="77"/>
      <c r="AE223" s="110"/>
      <c r="AF223" s="78"/>
      <c r="AG223" s="78"/>
      <c r="AH223" s="78"/>
      <c r="AI223" s="78"/>
      <c r="AJ223" s="78"/>
      <c r="AK223" s="78"/>
    </row>
    <row r="224" spans="1:37" s="1" customFormat="1" ht="14.1" customHeight="1">
      <c r="A224" s="113"/>
      <c r="B224" s="29"/>
      <c r="C224" s="29"/>
      <c r="D224" s="29"/>
      <c r="E224" s="29"/>
      <c r="F224" s="29"/>
      <c r="G224" s="29"/>
      <c r="H224" s="29"/>
      <c r="I224" s="29"/>
      <c r="J224" s="29"/>
      <c r="K224" s="29"/>
      <c r="L224" s="29"/>
      <c r="M224" s="29"/>
      <c r="N224" s="29"/>
      <c r="O224" s="29"/>
      <c r="P224" s="29"/>
      <c r="Q224" s="46"/>
      <c r="R224" s="29"/>
      <c r="S224" s="43"/>
      <c r="T224" s="29"/>
      <c r="U224" s="29"/>
      <c r="V224" s="29"/>
      <c r="W224" s="29"/>
      <c r="X224" s="29"/>
      <c r="Y224" s="29"/>
      <c r="Z224" s="29"/>
      <c r="AA224" s="29"/>
      <c r="AB224" s="29"/>
      <c r="AC224" s="75"/>
      <c r="AD224" s="77"/>
      <c r="AE224" s="110"/>
      <c r="AF224" s="78"/>
      <c r="AG224" s="78"/>
      <c r="AH224" s="78"/>
      <c r="AI224" s="78"/>
      <c r="AJ224" s="78"/>
      <c r="AK224" s="78"/>
    </row>
    <row r="225" spans="1:37" s="3" customFormat="1" ht="14.1" customHeight="1">
      <c r="A225" s="44">
        <v>370.31</v>
      </c>
      <c r="B225" s="106" t="s">
        <v>1782</v>
      </c>
      <c r="C225" s="31">
        <v>321.69</v>
      </c>
      <c r="D225" s="106" t="s">
        <v>538</v>
      </c>
      <c r="E225" s="31">
        <v>349.66</v>
      </c>
      <c r="F225" s="100" t="s">
        <v>2128</v>
      </c>
      <c r="G225" s="31">
        <v>343.32</v>
      </c>
      <c r="H225" s="100" t="s">
        <v>1034</v>
      </c>
      <c r="I225" s="122">
        <v>544.03</v>
      </c>
      <c r="J225" s="100" t="s">
        <v>1028</v>
      </c>
      <c r="K225" s="31">
        <v>231.71</v>
      </c>
      <c r="L225" s="100" t="s">
        <v>2120</v>
      </c>
      <c r="M225" s="31">
        <v>324.77</v>
      </c>
      <c r="N225" s="100" t="s">
        <v>525</v>
      </c>
      <c r="O225" s="31">
        <v>430.52</v>
      </c>
      <c r="P225" s="123" t="s">
        <v>2129</v>
      </c>
      <c r="Q225" s="31">
        <v>387</v>
      </c>
      <c r="R225" s="123" t="s">
        <v>2130</v>
      </c>
      <c r="S225" s="124">
        <v>391.62</v>
      </c>
      <c r="T225" s="123" t="s">
        <v>495</v>
      </c>
      <c r="U225" s="30">
        <v>274.37</v>
      </c>
      <c r="V225" s="100" t="s">
        <v>1065</v>
      </c>
      <c r="W225" s="31">
        <v>388</v>
      </c>
      <c r="X225" s="100" t="s">
        <v>497</v>
      </c>
      <c r="Y225" s="31">
        <v>315.77999999999997</v>
      </c>
      <c r="Z225" s="100" t="s">
        <v>515</v>
      </c>
      <c r="AA225" s="31">
        <v>301</v>
      </c>
      <c r="AB225" s="100" t="s">
        <v>518</v>
      </c>
      <c r="AC225" s="126"/>
      <c r="AD225" s="77">
        <f>SUM(A225:AC225)/1000</f>
        <v>4.9737799999999996</v>
      </c>
      <c r="AE225" s="78"/>
      <c r="AF225" s="111"/>
      <c r="AG225" s="111"/>
      <c r="AH225" s="111"/>
      <c r="AI225" s="111"/>
      <c r="AJ225" s="111"/>
      <c r="AK225" s="111"/>
    </row>
    <row r="226" spans="1:37" s="1" customFormat="1" ht="14.1" customHeight="1">
      <c r="A226" s="113"/>
      <c r="B226" s="107" t="s">
        <v>393</v>
      </c>
      <c r="C226" s="29"/>
      <c r="D226" s="107" t="s">
        <v>393</v>
      </c>
      <c r="E226" s="29"/>
      <c r="F226" s="101" t="s">
        <v>393</v>
      </c>
      <c r="G226" s="29"/>
      <c r="H226" s="101" t="s">
        <v>393</v>
      </c>
      <c r="I226" s="29"/>
      <c r="J226" s="101" t="s">
        <v>393</v>
      </c>
      <c r="K226" s="29"/>
      <c r="L226" s="101" t="s">
        <v>393</v>
      </c>
      <c r="M226" s="29"/>
      <c r="N226" s="101" t="s">
        <v>393</v>
      </c>
      <c r="O226" s="29"/>
      <c r="P226" s="101" t="s">
        <v>393</v>
      </c>
      <c r="Q226" s="46"/>
      <c r="R226" s="101" t="s">
        <v>393</v>
      </c>
      <c r="S226" s="43"/>
      <c r="T226" s="101" t="s">
        <v>393</v>
      </c>
      <c r="U226" s="29"/>
      <c r="V226" s="101" t="s">
        <v>393</v>
      </c>
      <c r="W226" s="29"/>
      <c r="X226" s="101" t="s">
        <v>393</v>
      </c>
      <c r="Y226" s="29"/>
      <c r="Z226" s="101" t="s">
        <v>393</v>
      </c>
      <c r="AA226" s="29"/>
      <c r="AB226" s="101" t="s">
        <v>393</v>
      </c>
      <c r="AC226" s="75"/>
      <c r="AD226" s="77"/>
      <c r="AE226" s="110"/>
      <c r="AF226" s="78"/>
      <c r="AG226" s="78">
        <f>COUNTA(A226:AC226)</f>
        <v>14</v>
      </c>
      <c r="AH226" s="78"/>
      <c r="AI226" s="78"/>
      <c r="AJ226" s="78"/>
      <c r="AK226" s="78"/>
    </row>
    <row r="227" spans="1:37" s="1" customFormat="1" ht="14.1" customHeight="1">
      <c r="A227" s="113"/>
      <c r="B227" s="103" t="s">
        <v>1362</v>
      </c>
      <c r="C227" s="29"/>
      <c r="D227" s="103" t="s">
        <v>1362</v>
      </c>
      <c r="E227" s="29"/>
      <c r="F227" s="103" t="s">
        <v>1362</v>
      </c>
      <c r="G227" s="29"/>
      <c r="H227" s="103" t="s">
        <v>1362</v>
      </c>
      <c r="I227" s="29"/>
      <c r="J227" s="103" t="s">
        <v>1362</v>
      </c>
      <c r="K227" s="29"/>
      <c r="L227" s="103" t="s">
        <v>1362</v>
      </c>
      <c r="M227" s="29"/>
      <c r="N227" s="103" t="s">
        <v>1362</v>
      </c>
      <c r="O227" s="29"/>
      <c r="P227" s="103" t="s">
        <v>1362</v>
      </c>
      <c r="Q227" s="46"/>
      <c r="R227" s="103" t="s">
        <v>1362</v>
      </c>
      <c r="S227" s="43"/>
      <c r="T227" s="103" t="s">
        <v>1362</v>
      </c>
      <c r="U227" s="29"/>
      <c r="V227" s="103" t="s">
        <v>1362</v>
      </c>
      <c r="W227" s="29"/>
      <c r="X227" s="103" t="s">
        <v>1362</v>
      </c>
      <c r="Y227" s="29"/>
      <c r="Z227" s="103" t="s">
        <v>1362</v>
      </c>
      <c r="AA227" s="29"/>
      <c r="AB227" s="103" t="s">
        <v>1362</v>
      </c>
      <c r="AC227" s="75"/>
      <c r="AD227" s="77"/>
      <c r="AE227" s="78">
        <f>COUNTA(A227:AB227)</f>
        <v>14</v>
      </c>
      <c r="AF227" s="78"/>
      <c r="AG227" s="78"/>
      <c r="AH227" s="78"/>
      <c r="AI227" s="78"/>
      <c r="AJ227" s="78"/>
      <c r="AK227" s="78"/>
    </row>
    <row r="228" spans="1:37" s="1" customFormat="1" ht="14.1" customHeight="1">
      <c r="A228" s="115"/>
      <c r="B228" s="81" t="s">
        <v>82</v>
      </c>
      <c r="C228" s="54"/>
      <c r="D228" s="81" t="s">
        <v>82</v>
      </c>
      <c r="E228" s="54"/>
      <c r="F228" s="81" t="s">
        <v>82</v>
      </c>
      <c r="G228" s="54"/>
      <c r="H228" s="81" t="s">
        <v>486</v>
      </c>
      <c r="I228" s="54"/>
      <c r="J228" s="81" t="s">
        <v>912</v>
      </c>
      <c r="K228" s="29"/>
      <c r="L228" s="81" t="s">
        <v>54</v>
      </c>
      <c r="M228" s="29"/>
      <c r="N228" s="81" t="s">
        <v>82</v>
      </c>
      <c r="O228" s="29"/>
      <c r="P228" s="81" t="s">
        <v>64</v>
      </c>
      <c r="Q228" s="46"/>
      <c r="R228" s="81" t="s">
        <v>82</v>
      </c>
      <c r="S228" s="43"/>
      <c r="T228" s="81" t="s">
        <v>64</v>
      </c>
      <c r="U228" s="81"/>
      <c r="V228" s="81" t="s">
        <v>82</v>
      </c>
      <c r="W228" s="81"/>
      <c r="X228" s="81" t="s">
        <v>82</v>
      </c>
      <c r="Y228" s="81"/>
      <c r="Z228" s="81" t="s">
        <v>309</v>
      </c>
      <c r="AA228" s="81"/>
      <c r="AB228" s="81" t="s">
        <v>82</v>
      </c>
      <c r="AC228" s="75"/>
      <c r="AD228" s="77"/>
      <c r="AE228" s="110"/>
      <c r="AF228" s="78">
        <f>COUNTA(B228:AC228)</f>
        <v>14</v>
      </c>
      <c r="AG228" s="78"/>
      <c r="AH228" s="78">
        <f>AF228-AG226</f>
        <v>0</v>
      </c>
      <c r="AI228" s="78"/>
      <c r="AJ228" s="78"/>
      <c r="AK228" s="78"/>
    </row>
    <row r="229" spans="1:37" s="1" customFormat="1" ht="14.1" customHeight="1">
      <c r="A229" s="23"/>
      <c r="B229" s="639" t="s">
        <v>2131</v>
      </c>
      <c r="C229" s="81"/>
      <c r="D229" s="639" t="s">
        <v>2088</v>
      </c>
      <c r="E229" s="81"/>
      <c r="F229" s="639" t="s">
        <v>2132</v>
      </c>
      <c r="G229" s="81"/>
      <c r="H229" s="639" t="s">
        <v>2133</v>
      </c>
      <c r="I229" s="81"/>
      <c r="J229" s="639" t="s">
        <v>2134</v>
      </c>
      <c r="K229" s="81"/>
      <c r="L229" s="639" t="s">
        <v>1710</v>
      </c>
      <c r="M229" s="81"/>
      <c r="N229" s="639" t="s">
        <v>2112</v>
      </c>
      <c r="O229" s="81"/>
      <c r="P229" s="639" t="s">
        <v>2088</v>
      </c>
      <c r="Q229" s="46"/>
      <c r="R229" s="639" t="s">
        <v>2135</v>
      </c>
      <c r="S229" s="81"/>
      <c r="T229" s="639" t="s">
        <v>2136</v>
      </c>
      <c r="U229" s="81"/>
      <c r="V229" s="639" t="s">
        <v>2137</v>
      </c>
      <c r="W229" s="81"/>
      <c r="X229" s="639" t="s">
        <v>1743</v>
      </c>
      <c r="Y229" s="81"/>
      <c r="Z229" s="639" t="s">
        <v>2138</v>
      </c>
      <c r="AA229" s="81"/>
      <c r="AB229" s="639" t="s">
        <v>2139</v>
      </c>
      <c r="AC229" s="75"/>
      <c r="AD229" s="77"/>
      <c r="AE229" s="110"/>
      <c r="AF229" s="78"/>
      <c r="AG229" s="78"/>
      <c r="AH229" s="78"/>
      <c r="AI229" s="78"/>
      <c r="AJ229" s="78"/>
      <c r="AK229" s="78"/>
    </row>
    <row r="230" spans="1:37" s="1" customFormat="1" ht="14.1" customHeight="1">
      <c r="A230" s="98"/>
      <c r="B230" s="81" t="s">
        <v>604</v>
      </c>
      <c r="C230" s="29"/>
      <c r="D230" s="81" t="s">
        <v>3107</v>
      </c>
      <c r="E230" s="54"/>
      <c r="F230" s="81" t="s">
        <v>2313</v>
      </c>
      <c r="G230" s="54"/>
      <c r="H230" s="81" t="s">
        <v>2330</v>
      </c>
      <c r="I230" s="54"/>
      <c r="J230" s="81" t="s">
        <v>2261</v>
      </c>
      <c r="K230" s="54"/>
      <c r="L230" s="54" t="s">
        <v>2272</v>
      </c>
      <c r="M230" s="46"/>
      <c r="N230" s="29" t="s">
        <v>3047</v>
      </c>
      <c r="O230" s="46"/>
      <c r="P230" s="54" t="s">
        <v>3058</v>
      </c>
      <c r="R230" s="54" t="s">
        <v>1411</v>
      </c>
      <c r="S230" s="46"/>
      <c r="T230" s="46" t="s">
        <v>1028</v>
      </c>
      <c r="U230" s="46"/>
      <c r="V230" s="46" t="s">
        <v>2235</v>
      </c>
      <c r="W230" s="46"/>
      <c r="X230" s="46" t="s">
        <v>1105</v>
      </c>
      <c r="Y230" s="46"/>
      <c r="Z230" s="46" t="s">
        <v>572</v>
      </c>
      <c r="AA230" s="46"/>
      <c r="AB230" s="46" t="s">
        <v>1093</v>
      </c>
      <c r="AC230" s="75"/>
      <c r="AD230" s="77"/>
      <c r="AE230" s="110"/>
      <c r="AF230" s="78"/>
      <c r="AG230" s="78"/>
      <c r="AH230" s="78"/>
      <c r="AI230" s="78"/>
      <c r="AJ230" s="78">
        <f>COUNTA(A230:AC230)</f>
        <v>14</v>
      </c>
      <c r="AK230" s="71">
        <f>AI231-AJ230</f>
        <v>0</v>
      </c>
    </row>
    <row r="231" spans="1:37" s="1" customFormat="1" ht="14.1" customHeight="1">
      <c r="A231" s="113"/>
      <c r="B231" s="29" t="s">
        <v>942</v>
      </c>
      <c r="C231" s="46"/>
      <c r="D231" s="29" t="s">
        <v>923</v>
      </c>
      <c r="E231" s="29"/>
      <c r="F231" s="29" t="s">
        <v>927</v>
      </c>
      <c r="G231" s="29"/>
      <c r="H231" s="1006" t="s">
        <v>915</v>
      </c>
      <c r="I231" s="29"/>
      <c r="J231" s="1006" t="s">
        <v>919</v>
      </c>
      <c r="K231" s="29"/>
      <c r="L231" s="1006" t="s">
        <v>1066</v>
      </c>
      <c r="M231" s="29"/>
      <c r="N231" s="1006" t="s">
        <v>1082</v>
      </c>
      <c r="O231" s="29"/>
      <c r="P231" s="1006" t="s">
        <v>1074</v>
      </c>
      <c r="Q231" s="46"/>
      <c r="R231" s="1006" t="s">
        <v>914</v>
      </c>
      <c r="S231" s="43"/>
      <c r="T231" s="46" t="s">
        <v>911</v>
      </c>
      <c r="U231" s="46"/>
      <c r="V231" s="29" t="s">
        <v>1067</v>
      </c>
      <c r="W231" s="29"/>
      <c r="X231" s="29" t="s">
        <v>1057</v>
      </c>
      <c r="Y231" s="29"/>
      <c r="Z231" s="29" t="s">
        <v>1053</v>
      </c>
      <c r="AA231" s="29"/>
      <c r="AB231" s="46" t="s">
        <v>1041</v>
      </c>
      <c r="AC231" s="75"/>
      <c r="AD231" s="77"/>
      <c r="AE231" s="110"/>
      <c r="AF231" s="78"/>
      <c r="AG231" s="78"/>
      <c r="AH231" s="78"/>
      <c r="AI231" s="78">
        <f>COUNTA(A231:AB231)</f>
        <v>14</v>
      </c>
      <c r="AJ231" s="78"/>
      <c r="AK231" s="78"/>
    </row>
    <row r="232" spans="1:37" s="1" customFormat="1" ht="14.1" customHeight="1">
      <c r="A232" s="113"/>
      <c r="B232" s="29"/>
      <c r="C232" s="29"/>
      <c r="D232" s="29"/>
      <c r="E232" s="29"/>
      <c r="F232" s="29"/>
      <c r="G232" s="29"/>
      <c r="H232" s="29"/>
      <c r="I232" s="29"/>
      <c r="J232" s="29"/>
      <c r="K232" s="29"/>
      <c r="L232" s="29"/>
      <c r="M232" s="29"/>
      <c r="N232" s="29"/>
      <c r="O232" s="29"/>
      <c r="P232" s="29"/>
      <c r="Q232" s="46"/>
      <c r="R232" s="29"/>
      <c r="S232" s="43"/>
      <c r="T232" s="29"/>
      <c r="U232" s="29"/>
      <c r="V232" s="29"/>
      <c r="W232" s="29"/>
      <c r="X232" s="29"/>
      <c r="Y232" s="29"/>
      <c r="Z232" s="29"/>
      <c r="AA232" s="29"/>
      <c r="AB232" s="29"/>
      <c r="AC232" s="75"/>
      <c r="AD232" s="77"/>
      <c r="AE232" s="110"/>
      <c r="AF232" s="78"/>
      <c r="AG232" s="78"/>
      <c r="AH232" s="78"/>
      <c r="AI232" s="78"/>
      <c r="AJ232" s="78"/>
      <c r="AK232" s="78"/>
    </row>
    <row r="233" spans="1:37" s="1" customFormat="1" ht="14.1" customHeight="1">
      <c r="A233" s="113"/>
      <c r="B233" s="29"/>
      <c r="C233" s="29"/>
      <c r="D233" s="29"/>
      <c r="E233" s="29"/>
      <c r="F233" s="29"/>
      <c r="G233" s="29"/>
      <c r="H233" s="29"/>
      <c r="I233" s="29"/>
      <c r="J233" s="29"/>
      <c r="K233" s="29"/>
      <c r="L233" s="29"/>
      <c r="M233" s="29"/>
      <c r="N233" s="29"/>
      <c r="O233" s="29"/>
      <c r="P233" s="29"/>
      <c r="Q233" s="46"/>
      <c r="R233" s="29"/>
      <c r="S233" s="43"/>
      <c r="T233" s="29"/>
      <c r="U233" s="29"/>
      <c r="V233" s="29"/>
      <c r="W233" s="29"/>
      <c r="X233" s="29"/>
      <c r="Y233" s="29"/>
      <c r="Z233" s="29"/>
      <c r="AA233" s="29"/>
      <c r="AB233" s="29"/>
      <c r="AC233" s="75"/>
      <c r="AD233" s="77"/>
      <c r="AE233" s="110"/>
      <c r="AF233" s="78"/>
      <c r="AG233" s="78"/>
      <c r="AH233" s="78"/>
      <c r="AI233" s="78"/>
      <c r="AJ233" s="78"/>
      <c r="AK233" s="78"/>
    </row>
    <row r="234" spans="1:37" s="3" customFormat="1" ht="14.1" customHeight="1">
      <c r="A234" s="44">
        <v>350.53</v>
      </c>
      <c r="B234" s="100" t="s">
        <v>2140</v>
      </c>
      <c r="C234" s="31">
        <v>383.36</v>
      </c>
      <c r="D234" s="100" t="s">
        <v>920</v>
      </c>
      <c r="E234" s="31">
        <v>411.18</v>
      </c>
      <c r="F234" s="100" t="s">
        <v>2128</v>
      </c>
      <c r="G234" s="31">
        <v>424.93</v>
      </c>
      <c r="H234" s="100" t="s">
        <v>1789</v>
      </c>
      <c r="I234" s="122">
        <v>456</v>
      </c>
      <c r="J234" s="100" t="s">
        <v>920</v>
      </c>
      <c r="K234" s="31">
        <v>311</v>
      </c>
      <c r="L234" s="100" t="s">
        <v>1065</v>
      </c>
      <c r="M234" s="31">
        <v>290.66000000000003</v>
      </c>
      <c r="N234" s="123" t="s">
        <v>498</v>
      </c>
      <c r="O234" s="31">
        <v>349.8</v>
      </c>
      <c r="P234" s="123" t="s">
        <v>1075</v>
      </c>
      <c r="Q234" s="31">
        <v>489.07900000000001</v>
      </c>
      <c r="R234" s="123" t="s">
        <v>2141</v>
      </c>
      <c r="S234" s="124">
        <v>403.22</v>
      </c>
      <c r="T234" s="100" t="s">
        <v>200</v>
      </c>
      <c r="U234" s="30">
        <v>434.31</v>
      </c>
      <c r="V234" s="100" t="s">
        <v>508</v>
      </c>
      <c r="W234" s="31">
        <v>235.55</v>
      </c>
      <c r="X234" s="100" t="s">
        <v>1064</v>
      </c>
      <c r="Y234" s="31">
        <v>332</v>
      </c>
      <c r="Z234" s="100" t="s">
        <v>495</v>
      </c>
      <c r="AA234" s="31">
        <v>332</v>
      </c>
      <c r="AB234" s="100" t="s">
        <v>1044</v>
      </c>
      <c r="AC234" s="75"/>
      <c r="AD234" s="77">
        <f>SUM(A234:AC234)/1000</f>
        <v>5.2036190000000007</v>
      </c>
      <c r="AE234" s="78"/>
      <c r="AF234" s="111"/>
      <c r="AG234" s="111"/>
      <c r="AH234" s="111"/>
      <c r="AI234" s="111"/>
      <c r="AJ234" s="111"/>
      <c r="AK234" s="111"/>
    </row>
    <row r="235" spans="1:37" s="1" customFormat="1" ht="14.1" customHeight="1">
      <c r="A235" s="113"/>
      <c r="B235" s="101" t="s">
        <v>393</v>
      </c>
      <c r="C235" s="29"/>
      <c r="D235" s="101" t="s">
        <v>393</v>
      </c>
      <c r="E235" s="29"/>
      <c r="F235" s="101" t="s">
        <v>393</v>
      </c>
      <c r="G235" s="29"/>
      <c r="H235" s="101" t="s">
        <v>393</v>
      </c>
      <c r="I235" s="29"/>
      <c r="J235" s="101" t="s">
        <v>393</v>
      </c>
      <c r="K235" s="29"/>
      <c r="L235" s="101" t="s">
        <v>393</v>
      </c>
      <c r="M235" s="29"/>
      <c r="N235" s="101" t="s">
        <v>393</v>
      </c>
      <c r="O235" s="29"/>
      <c r="P235" s="101" t="s">
        <v>393</v>
      </c>
      <c r="Q235" s="46"/>
      <c r="R235" s="101" t="s">
        <v>393</v>
      </c>
      <c r="S235" s="43"/>
      <c r="T235" s="101" t="s">
        <v>393</v>
      </c>
      <c r="U235" s="29"/>
      <c r="V235" s="101" t="s">
        <v>393</v>
      </c>
      <c r="W235" s="29"/>
      <c r="X235" s="101" t="s">
        <v>393</v>
      </c>
      <c r="Y235" s="29"/>
      <c r="Z235" s="101" t="s">
        <v>393</v>
      </c>
      <c r="AA235" s="29"/>
      <c r="AB235" s="101" t="s">
        <v>393</v>
      </c>
      <c r="AC235" s="75"/>
      <c r="AD235" s="77"/>
      <c r="AE235" s="110"/>
      <c r="AF235" s="78"/>
      <c r="AG235" s="78">
        <f>COUNTA(A235:AC235)</f>
        <v>14</v>
      </c>
      <c r="AH235" s="78"/>
      <c r="AI235" s="78"/>
      <c r="AJ235" s="78"/>
      <c r="AK235" s="78"/>
    </row>
    <row r="236" spans="1:37" s="1" customFormat="1" ht="14.1" customHeight="1">
      <c r="A236" s="113"/>
      <c r="B236" s="103" t="s">
        <v>1362</v>
      </c>
      <c r="C236" s="29"/>
      <c r="D236" s="103" t="s">
        <v>1362</v>
      </c>
      <c r="E236" s="29"/>
      <c r="F236" s="103" t="s">
        <v>1362</v>
      </c>
      <c r="G236" s="29"/>
      <c r="H236" s="103" t="s">
        <v>1362</v>
      </c>
      <c r="I236" s="29"/>
      <c r="J236" s="103" t="s">
        <v>1362</v>
      </c>
      <c r="K236" s="29"/>
      <c r="L236" s="103" t="s">
        <v>1362</v>
      </c>
      <c r="M236" s="29"/>
      <c r="N236" s="103" t="s">
        <v>1362</v>
      </c>
      <c r="O236" s="29"/>
      <c r="P236" s="103" t="s">
        <v>1362</v>
      </c>
      <c r="Q236" s="46"/>
      <c r="R236" s="103" t="s">
        <v>1362</v>
      </c>
      <c r="S236" s="43"/>
      <c r="T236" s="103" t="s">
        <v>1362</v>
      </c>
      <c r="U236" s="29"/>
      <c r="V236" s="103" t="s">
        <v>1362</v>
      </c>
      <c r="W236" s="29"/>
      <c r="X236" s="103" t="s">
        <v>1362</v>
      </c>
      <c r="Y236" s="29"/>
      <c r="Z236" s="103" t="s">
        <v>1362</v>
      </c>
      <c r="AA236" s="29"/>
      <c r="AB236" s="103" t="s">
        <v>1362</v>
      </c>
      <c r="AC236" s="75"/>
      <c r="AD236" s="77"/>
      <c r="AE236" s="78">
        <f>COUNTA(A236:AB236)</f>
        <v>14</v>
      </c>
      <c r="AF236" s="78"/>
      <c r="AG236" s="78"/>
      <c r="AH236" s="78"/>
      <c r="AI236" s="78"/>
      <c r="AJ236" s="78"/>
      <c r="AK236" s="78"/>
    </row>
    <row r="237" spans="1:37" s="1" customFormat="1" ht="14.1" customHeight="1">
      <c r="A237" s="23"/>
      <c r="B237" s="81" t="s">
        <v>916</v>
      </c>
      <c r="C237" s="54"/>
      <c r="D237" s="81" t="s">
        <v>64</v>
      </c>
      <c r="E237" s="54"/>
      <c r="F237" s="81" t="s">
        <v>270</v>
      </c>
      <c r="G237" s="54"/>
      <c r="H237" s="81" t="s">
        <v>916</v>
      </c>
      <c r="I237" s="54"/>
      <c r="J237" s="81" t="s">
        <v>64</v>
      </c>
      <c r="K237" s="29"/>
      <c r="L237" s="81" t="s">
        <v>64</v>
      </c>
      <c r="M237" s="81"/>
      <c r="N237" s="81" t="s">
        <v>82</v>
      </c>
      <c r="O237" s="81"/>
      <c r="P237" s="81" t="s">
        <v>82</v>
      </c>
      <c r="Q237" s="46"/>
      <c r="R237" s="81" t="s">
        <v>486</v>
      </c>
      <c r="S237" s="43"/>
      <c r="T237" s="81" t="s">
        <v>270</v>
      </c>
      <c r="U237" s="29"/>
      <c r="V237" s="81" t="s">
        <v>82</v>
      </c>
      <c r="W237" s="54"/>
      <c r="X237" s="81" t="s">
        <v>264</v>
      </c>
      <c r="Y237" s="54"/>
      <c r="Z237" s="81" t="s">
        <v>64</v>
      </c>
      <c r="AA237" s="54"/>
      <c r="AB237" s="81" t="s">
        <v>82</v>
      </c>
      <c r="AC237" s="75"/>
      <c r="AD237" s="77"/>
      <c r="AE237" s="110"/>
      <c r="AF237" s="78">
        <f>COUNTA(B237:AC237)</f>
        <v>14</v>
      </c>
      <c r="AG237" s="78"/>
      <c r="AH237" s="78">
        <f>AF237-AG235</f>
        <v>0</v>
      </c>
      <c r="AI237" s="78"/>
      <c r="AJ237" s="78"/>
      <c r="AK237" s="78"/>
    </row>
    <row r="238" spans="1:37" s="1" customFormat="1" ht="14.1" customHeight="1">
      <c r="A238" s="98"/>
      <c r="B238" s="81" t="s">
        <v>1755</v>
      </c>
      <c r="C238" s="29"/>
      <c r="D238" s="81" t="s">
        <v>1766</v>
      </c>
      <c r="E238" s="29"/>
      <c r="F238" s="87" t="s">
        <v>1724</v>
      </c>
      <c r="G238" s="29"/>
      <c r="H238" s="119"/>
      <c r="I238" s="29"/>
      <c r="J238" s="81" t="s">
        <v>2142</v>
      </c>
      <c r="K238" s="29"/>
      <c r="L238" s="87" t="s">
        <v>2143</v>
      </c>
      <c r="M238" s="87"/>
      <c r="N238" s="87" t="s">
        <v>1742</v>
      </c>
      <c r="O238" s="87"/>
      <c r="P238" s="87" t="s">
        <v>2144</v>
      </c>
      <c r="Q238" s="87"/>
      <c r="R238" s="87"/>
      <c r="S238" s="87"/>
      <c r="T238" s="87" t="s">
        <v>1712</v>
      </c>
      <c r="U238" s="87"/>
      <c r="V238" s="87" t="s">
        <v>2145</v>
      </c>
      <c r="W238" s="87"/>
      <c r="X238" s="87" t="s">
        <v>2146</v>
      </c>
      <c r="Y238" s="87"/>
      <c r="Z238" s="87" t="s">
        <v>1743</v>
      </c>
      <c r="AA238" s="54"/>
      <c r="AB238" s="81" t="s">
        <v>2106</v>
      </c>
      <c r="AC238" s="112"/>
      <c r="AD238" s="77"/>
      <c r="AE238" s="110"/>
      <c r="AF238" s="78"/>
      <c r="AG238" s="78"/>
      <c r="AH238" s="78"/>
      <c r="AI238" s="78"/>
      <c r="AJ238" s="78"/>
      <c r="AK238" s="78"/>
    </row>
    <row r="239" spans="1:37" s="1" customFormat="1" ht="14.1" customHeight="1">
      <c r="A239" s="98"/>
      <c r="B239" s="81"/>
      <c r="C239" s="29"/>
      <c r="D239" s="1001"/>
      <c r="E239" s="29"/>
      <c r="F239" s="119"/>
      <c r="G239" s="29"/>
      <c r="H239" s="119"/>
      <c r="I239" s="29"/>
      <c r="J239" s="81"/>
      <c r="K239" s="29"/>
      <c r="L239" s="119"/>
      <c r="M239" s="87"/>
      <c r="N239" s="119"/>
      <c r="O239" s="87"/>
      <c r="P239" s="87"/>
      <c r="Q239" s="87"/>
      <c r="R239" s="87"/>
      <c r="S239" s="87"/>
      <c r="T239" s="87"/>
      <c r="U239" s="87"/>
      <c r="V239" s="119"/>
      <c r="W239" s="87"/>
      <c r="X239" s="87"/>
      <c r="Y239" s="87"/>
      <c r="Z239" s="87"/>
      <c r="AA239" s="54"/>
      <c r="AB239" s="81"/>
      <c r="AC239" s="81"/>
      <c r="AD239" s="128"/>
      <c r="AE239" s="110"/>
      <c r="AF239" s="78"/>
      <c r="AG239" s="78"/>
      <c r="AH239" s="78"/>
      <c r="AI239" s="78"/>
      <c r="AJ239" s="78"/>
      <c r="AK239" s="78"/>
    </row>
    <row r="240" spans="1:37" s="1" customFormat="1" ht="14.1" customHeight="1">
      <c r="A240" s="98"/>
      <c r="B240" s="81" t="s">
        <v>549</v>
      </c>
      <c r="C240" s="29"/>
      <c r="D240" s="81" t="s">
        <v>215</v>
      </c>
      <c r="E240" s="29"/>
      <c r="F240" s="81" t="s">
        <v>196</v>
      </c>
      <c r="G240" s="29"/>
      <c r="H240" s="87" t="s">
        <v>1827</v>
      </c>
      <c r="I240" s="29"/>
      <c r="J240" s="81" t="s">
        <v>169</v>
      </c>
      <c r="K240" s="29"/>
      <c r="L240" s="81" t="s">
        <v>1784</v>
      </c>
      <c r="M240" s="87"/>
      <c r="N240" s="81" t="s">
        <v>2122</v>
      </c>
      <c r="O240" s="87"/>
      <c r="P240" s="81" t="s">
        <v>1812</v>
      </c>
      <c r="Q240" s="87"/>
      <c r="R240" s="81" t="s">
        <v>144</v>
      </c>
      <c r="S240" s="87"/>
      <c r="T240" s="81" t="s">
        <v>499</v>
      </c>
      <c r="U240" s="87"/>
      <c r="V240" s="81" t="s">
        <v>538</v>
      </c>
      <c r="W240" s="87"/>
      <c r="X240" s="81" t="s">
        <v>2257</v>
      </c>
      <c r="Y240" s="87"/>
      <c r="Z240" s="81" t="s">
        <v>1477</v>
      </c>
      <c r="AA240" s="54"/>
      <c r="AB240" s="81" t="s">
        <v>1018</v>
      </c>
      <c r="AC240" s="112"/>
      <c r="AD240" s="128"/>
      <c r="AE240" s="110"/>
      <c r="AF240" s="78"/>
      <c r="AG240" s="78"/>
      <c r="AH240" s="78"/>
      <c r="AI240" s="78"/>
      <c r="AJ240" s="78">
        <f>COUNTA(A240:AC240)</f>
        <v>14</v>
      </c>
      <c r="AK240" s="71">
        <f>AI241-AJ240</f>
        <v>0</v>
      </c>
    </row>
    <row r="241" spans="1:37" s="1" customFormat="1" ht="14.1" customHeight="1">
      <c r="A241" s="33"/>
      <c r="B241" s="29" t="s">
        <v>1047</v>
      </c>
      <c r="C241" s="29"/>
      <c r="D241" s="29" t="s">
        <v>903</v>
      </c>
      <c r="E241" s="29"/>
      <c r="F241" s="29" t="s">
        <v>899</v>
      </c>
      <c r="G241" s="29"/>
      <c r="H241" s="29" t="s">
        <v>901</v>
      </c>
      <c r="I241" s="29"/>
      <c r="J241" s="29" t="s">
        <v>855</v>
      </c>
      <c r="K241" s="46"/>
      <c r="L241" s="29" t="s">
        <v>905</v>
      </c>
      <c r="M241" s="29"/>
      <c r="N241" s="29" t="s">
        <v>904</v>
      </c>
      <c r="O241" s="29"/>
      <c r="P241" s="1006" t="s">
        <v>837</v>
      </c>
      <c r="Q241" s="29"/>
      <c r="R241" s="1006" t="s">
        <v>847</v>
      </c>
      <c r="S241" s="43"/>
      <c r="T241" s="1006" t="s">
        <v>906</v>
      </c>
      <c r="U241" s="29"/>
      <c r="V241" s="1006" t="s">
        <v>968</v>
      </c>
      <c r="W241" s="29"/>
      <c r="X241" s="1006" t="s">
        <v>994</v>
      </c>
      <c r="Y241" s="29"/>
      <c r="Z241" s="1007" t="s">
        <v>867</v>
      </c>
      <c r="AA241" s="46"/>
      <c r="AB241" s="1008" t="s">
        <v>908</v>
      </c>
      <c r="AC241" s="779"/>
      <c r="AD241" s="128"/>
      <c r="AE241" s="110"/>
      <c r="AF241" s="78"/>
      <c r="AG241" s="78"/>
      <c r="AH241" s="78"/>
      <c r="AI241" s="78">
        <f>COUNTA(A241:AB241)</f>
        <v>14</v>
      </c>
      <c r="AJ241" s="78"/>
      <c r="AK241" s="78"/>
    </row>
    <row r="242" spans="1:37" s="1" customFormat="1" ht="14.1" customHeight="1">
      <c r="A242" s="113"/>
      <c r="B242" s="29"/>
      <c r="C242" s="29"/>
      <c r="D242" s="29"/>
      <c r="E242" s="29"/>
      <c r="F242" s="29"/>
      <c r="G242" s="29"/>
      <c r="H242" s="29"/>
      <c r="I242" s="29"/>
      <c r="J242" s="29"/>
      <c r="K242" s="29"/>
      <c r="L242" s="29"/>
      <c r="M242" s="29"/>
      <c r="N242" s="29"/>
      <c r="O242" s="29"/>
      <c r="P242" s="29"/>
      <c r="Q242" s="29"/>
      <c r="R242" s="29"/>
      <c r="S242" s="43"/>
      <c r="T242" s="29"/>
      <c r="U242" s="29"/>
      <c r="V242" s="29"/>
      <c r="W242" s="29"/>
      <c r="X242" s="29"/>
      <c r="Y242" s="29"/>
      <c r="Z242" s="29"/>
      <c r="AA242" s="29"/>
      <c r="AB242" s="29"/>
      <c r="AC242" s="779"/>
      <c r="AD242" s="128"/>
      <c r="AE242" s="110"/>
      <c r="AF242" s="78"/>
      <c r="AG242" s="78"/>
      <c r="AH242" s="78"/>
      <c r="AI242" s="78"/>
      <c r="AJ242" s="78"/>
      <c r="AK242" s="78"/>
    </row>
    <row r="243" spans="1:37" s="1" customFormat="1" ht="14.1" customHeight="1">
      <c r="A243" s="113"/>
      <c r="B243" s="29"/>
      <c r="C243" s="29"/>
      <c r="D243" s="29"/>
      <c r="E243" s="29"/>
      <c r="F243" s="29"/>
      <c r="G243" s="29"/>
      <c r="H243" s="29"/>
      <c r="I243" s="29"/>
      <c r="J243" s="29"/>
      <c r="K243" s="29"/>
      <c r="L243" s="29"/>
      <c r="M243" s="29"/>
      <c r="N243" s="29"/>
      <c r="O243" s="29"/>
      <c r="P243" s="29"/>
      <c r="Q243" s="29"/>
      <c r="R243" s="29"/>
      <c r="S243" s="43"/>
      <c r="T243" s="29"/>
      <c r="U243" s="29"/>
      <c r="V243" s="29"/>
      <c r="W243" s="29"/>
      <c r="X243" s="29"/>
      <c r="Y243" s="29"/>
      <c r="Z243" s="29"/>
      <c r="AA243" s="29"/>
      <c r="AB243" s="29"/>
      <c r="AC243" s="779"/>
      <c r="AD243" s="128"/>
      <c r="AE243" s="110"/>
      <c r="AF243" s="78"/>
      <c r="AG243" s="78"/>
      <c r="AH243" s="78"/>
      <c r="AI243" s="78"/>
      <c r="AJ243" s="78"/>
      <c r="AK243" s="78"/>
    </row>
    <row r="244" spans="1:37" s="3" customFormat="1" ht="14.1" customHeight="1">
      <c r="A244" s="117">
        <v>247.72</v>
      </c>
      <c r="B244" s="100" t="s">
        <v>1046</v>
      </c>
      <c r="C244" s="31">
        <v>463.27</v>
      </c>
      <c r="D244" s="100" t="s">
        <v>125</v>
      </c>
      <c r="E244" s="31">
        <v>374.8</v>
      </c>
      <c r="F244" s="100" t="s">
        <v>57</v>
      </c>
      <c r="G244" s="31">
        <v>460.2</v>
      </c>
      <c r="H244" s="100" t="s">
        <v>109</v>
      </c>
      <c r="I244" s="120">
        <v>375</v>
      </c>
      <c r="J244" s="100" t="s">
        <v>2147</v>
      </c>
      <c r="K244" s="31">
        <v>416</v>
      </c>
      <c r="L244" s="100" t="s">
        <v>1821</v>
      </c>
      <c r="M244" s="31">
        <v>338</v>
      </c>
      <c r="N244" s="100" t="s">
        <v>144</v>
      </c>
      <c r="O244" s="31">
        <v>401.13</v>
      </c>
      <c r="P244" s="123" t="s">
        <v>1324</v>
      </c>
      <c r="Q244" s="31">
        <v>423.31599999999997</v>
      </c>
      <c r="R244" s="123" t="s">
        <v>2148</v>
      </c>
      <c r="S244" s="124">
        <v>400.39</v>
      </c>
      <c r="T244" s="100" t="s">
        <v>1761</v>
      </c>
      <c r="U244" s="31">
        <v>416.58</v>
      </c>
      <c r="V244" s="100" t="s">
        <v>1337</v>
      </c>
      <c r="W244" s="31">
        <v>489.1</v>
      </c>
      <c r="X244" s="100" t="s">
        <v>403</v>
      </c>
      <c r="Y244" s="31">
        <v>456.24</v>
      </c>
      <c r="Z244" s="100" t="s">
        <v>871</v>
      </c>
      <c r="AA244" s="31">
        <v>377.56</v>
      </c>
      <c r="AB244" s="100" t="s">
        <v>1815</v>
      </c>
      <c r="AC244" s="779"/>
      <c r="AD244" s="77">
        <f>SUM(A244:AC244)/1000</f>
        <v>5.6393060000000004</v>
      </c>
      <c r="AE244" s="78"/>
      <c r="AF244" s="111"/>
      <c r="AG244" s="111"/>
      <c r="AH244" s="111"/>
      <c r="AI244" s="111"/>
      <c r="AJ244" s="111"/>
      <c r="AK244" s="111"/>
    </row>
    <row r="245" spans="1:37" s="1" customFormat="1" ht="14.1" customHeight="1">
      <c r="A245" s="113"/>
      <c r="B245" s="101" t="s">
        <v>393</v>
      </c>
      <c r="C245" s="29"/>
      <c r="D245" s="101" t="s">
        <v>393</v>
      </c>
      <c r="E245" s="29"/>
      <c r="F245" s="101" t="s">
        <v>393</v>
      </c>
      <c r="G245" s="29"/>
      <c r="H245" s="101" t="s">
        <v>393</v>
      </c>
      <c r="I245" s="29"/>
      <c r="J245" s="101" t="s">
        <v>393</v>
      </c>
      <c r="K245" s="29"/>
      <c r="L245" s="101" t="s">
        <v>393</v>
      </c>
      <c r="M245" s="29"/>
      <c r="N245" s="101" t="s">
        <v>393</v>
      </c>
      <c r="O245" s="29"/>
      <c r="P245" s="101" t="s">
        <v>143</v>
      </c>
      <c r="Q245" s="29"/>
      <c r="R245" s="101" t="s">
        <v>143</v>
      </c>
      <c r="S245" s="43"/>
      <c r="T245" s="101" t="s">
        <v>143</v>
      </c>
      <c r="U245" s="29"/>
      <c r="V245" s="101" t="s">
        <v>143</v>
      </c>
      <c r="W245" s="29"/>
      <c r="X245" s="101" t="s">
        <v>143</v>
      </c>
      <c r="Y245" s="29"/>
      <c r="Z245" s="101" t="s">
        <v>143</v>
      </c>
      <c r="AA245" s="29"/>
      <c r="AB245" s="101" t="s">
        <v>143</v>
      </c>
      <c r="AC245" s="779"/>
      <c r="AD245" s="128"/>
      <c r="AE245" s="110"/>
      <c r="AF245" s="78"/>
      <c r="AG245" s="78">
        <f>COUNTA(A245:AC245)</f>
        <v>14</v>
      </c>
      <c r="AH245" s="78"/>
      <c r="AI245" s="78"/>
      <c r="AJ245" s="78"/>
      <c r="AK245" s="78"/>
    </row>
    <row r="246" spans="1:37" s="1" customFormat="1" ht="14.1" customHeight="1">
      <c r="A246" s="113"/>
      <c r="B246" s="103" t="s">
        <v>1362</v>
      </c>
      <c r="C246" s="29"/>
      <c r="D246" s="103" t="s">
        <v>1362</v>
      </c>
      <c r="E246" s="29"/>
      <c r="F246" s="103" t="s">
        <v>1362</v>
      </c>
      <c r="G246" s="29"/>
      <c r="H246" s="103" t="s">
        <v>1362</v>
      </c>
      <c r="I246" s="29"/>
      <c r="J246" s="103" t="s">
        <v>1362</v>
      </c>
      <c r="K246" s="29"/>
      <c r="L246" s="103" t="s">
        <v>1362</v>
      </c>
      <c r="M246" s="29"/>
      <c r="N246" s="103" t="s">
        <v>1362</v>
      </c>
      <c r="O246" s="29"/>
      <c r="P246" s="103" t="s">
        <v>1362</v>
      </c>
      <c r="Q246" s="29"/>
      <c r="R246" s="103" t="s">
        <v>1362</v>
      </c>
      <c r="S246" s="43"/>
      <c r="T246" s="103" t="s">
        <v>1362</v>
      </c>
      <c r="U246" s="29"/>
      <c r="V246" s="103" t="s">
        <v>1362</v>
      </c>
      <c r="W246" s="29"/>
      <c r="X246" s="103" t="s">
        <v>1362</v>
      </c>
      <c r="Y246" s="29"/>
      <c r="Z246" s="103" t="s">
        <v>1362</v>
      </c>
      <c r="AA246" s="29"/>
      <c r="AB246" s="103" t="s">
        <v>1362</v>
      </c>
      <c r="AC246" s="779"/>
      <c r="AD246" s="128"/>
      <c r="AE246" s="78">
        <f>COUNTA(A246:AB246)</f>
        <v>14</v>
      </c>
      <c r="AF246" s="78"/>
      <c r="AG246" s="78"/>
      <c r="AH246" s="78"/>
      <c r="AI246" s="78"/>
      <c r="AJ246" s="78"/>
      <c r="AK246" s="78"/>
    </row>
    <row r="247" spans="1:37" s="1" customFormat="1" ht="14.1" customHeight="1">
      <c r="A247" s="113"/>
      <c r="B247" s="81" t="s">
        <v>82</v>
      </c>
      <c r="C247" s="54"/>
      <c r="D247" s="81" t="s">
        <v>82</v>
      </c>
      <c r="E247" s="54"/>
      <c r="F247" s="81" t="s">
        <v>82</v>
      </c>
      <c r="G247" s="54"/>
      <c r="H247" s="81" t="s">
        <v>82</v>
      </c>
      <c r="I247" s="54"/>
      <c r="J247" s="81" t="s">
        <v>64</v>
      </c>
      <c r="K247" s="54"/>
      <c r="L247" s="81" t="s">
        <v>82</v>
      </c>
      <c r="M247" s="54"/>
      <c r="N247" s="81" t="s">
        <v>82</v>
      </c>
      <c r="O247" s="54"/>
      <c r="P247" s="81" t="s">
        <v>64</v>
      </c>
      <c r="Q247" s="54"/>
      <c r="R247" s="81" t="s">
        <v>64</v>
      </c>
      <c r="S247" s="43"/>
      <c r="T247" s="81" t="s">
        <v>64</v>
      </c>
      <c r="U247" s="29"/>
      <c r="V247" s="81" t="s">
        <v>1266</v>
      </c>
      <c r="W247" s="81"/>
      <c r="X247" s="81" t="s">
        <v>1186</v>
      </c>
      <c r="Y247" s="29"/>
      <c r="Z247" s="81" t="s">
        <v>270</v>
      </c>
      <c r="AA247" s="29"/>
      <c r="AB247" s="81" t="s">
        <v>270</v>
      </c>
      <c r="AC247" s="779"/>
      <c r="AD247" s="128"/>
      <c r="AE247" s="110"/>
      <c r="AF247" s="78">
        <f>COUNTA(B247:AC247)</f>
        <v>14</v>
      </c>
      <c r="AG247" s="78"/>
      <c r="AH247" s="78">
        <f>AF247-AG245</f>
        <v>0</v>
      </c>
      <c r="AI247" s="78"/>
      <c r="AJ247" s="78"/>
      <c r="AK247" s="78"/>
    </row>
    <row r="248" spans="1:37" s="1" customFormat="1" ht="14.1" customHeight="1" thickBot="1">
      <c r="A248" s="1009"/>
      <c r="B248" s="1010" t="s">
        <v>1930</v>
      </c>
      <c r="C248" s="82"/>
      <c r="D248" s="1010" t="s">
        <v>2132</v>
      </c>
      <c r="E248" s="82"/>
      <c r="F248" s="1010" t="s">
        <v>1930</v>
      </c>
      <c r="G248" s="82"/>
      <c r="H248" s="82" t="s">
        <v>2125</v>
      </c>
      <c r="I248" s="1011"/>
      <c r="J248" s="173"/>
      <c r="K248" s="1012"/>
      <c r="L248" s="640" t="s">
        <v>1755</v>
      </c>
      <c r="M248" s="1011"/>
      <c r="N248" s="640" t="s">
        <v>2149</v>
      </c>
      <c r="O248" s="1011"/>
      <c r="P248" s="1013"/>
      <c r="Q248" s="127"/>
      <c r="R248" s="95"/>
      <c r="S248" s="127"/>
      <c r="T248" s="95" t="s">
        <v>1712</v>
      </c>
      <c r="U248" s="127"/>
      <c r="V248" s="1010" t="s">
        <v>1724</v>
      </c>
      <c r="W248" s="127"/>
      <c r="X248" s="1010" t="s">
        <v>2137</v>
      </c>
      <c r="Y248" s="127"/>
      <c r="Z248" s="95"/>
      <c r="AA248" s="127"/>
      <c r="AB248" s="82" t="s">
        <v>2088</v>
      </c>
      <c r="AC248" s="1014"/>
      <c r="AD248" s="128"/>
      <c r="AE248" s="110"/>
      <c r="AF248" s="78"/>
      <c r="AG248" s="78"/>
      <c r="AH248" s="78"/>
      <c r="AI248" s="78"/>
      <c r="AJ248" s="78"/>
      <c r="AK248" s="78"/>
    </row>
    <row r="249" spans="1:37" s="1" customFormat="1" ht="14.1" customHeight="1">
      <c r="A249" s="1015"/>
      <c r="B249" s="1016"/>
      <c r="C249" s="1017"/>
      <c r="D249" s="1018"/>
      <c r="E249" s="1017"/>
      <c r="F249" s="1019"/>
      <c r="G249" s="1017"/>
      <c r="H249" s="1019"/>
      <c r="I249" s="1017"/>
      <c r="J249" s="1016"/>
      <c r="K249" s="1017"/>
      <c r="L249" s="1019"/>
      <c r="M249" s="1020"/>
      <c r="N249" s="1019"/>
      <c r="O249" s="1020"/>
      <c r="P249" s="1020"/>
      <c r="Q249" s="1020"/>
      <c r="R249" s="1020"/>
      <c r="S249" s="1020"/>
      <c r="T249" s="1020"/>
      <c r="U249" s="1020"/>
      <c r="V249" s="1019"/>
      <c r="W249" s="1020"/>
      <c r="X249" s="1020"/>
      <c r="Y249" s="1020"/>
      <c r="Z249" s="1020"/>
      <c r="AA249" s="104"/>
      <c r="AB249" s="1016"/>
      <c r="AC249" s="1021"/>
      <c r="AD249" s="128"/>
      <c r="AE249" s="110"/>
      <c r="AF249" s="78"/>
      <c r="AG249" s="78"/>
      <c r="AH249" s="78"/>
      <c r="AI249" s="78"/>
      <c r="AJ249" s="78"/>
      <c r="AK249" s="78"/>
    </row>
    <row r="250" spans="1:37" s="1" customFormat="1" ht="14.1" customHeight="1">
      <c r="A250" s="115"/>
      <c r="B250" s="54" t="s">
        <v>2150</v>
      </c>
      <c r="C250" s="54"/>
      <c r="D250" s="54" t="s">
        <v>1454</v>
      </c>
      <c r="E250" s="54"/>
      <c r="F250" s="54" t="s">
        <v>2151</v>
      </c>
      <c r="G250" s="54"/>
      <c r="H250" s="54" t="s">
        <v>443</v>
      </c>
      <c r="I250" s="54"/>
      <c r="J250" s="54" t="s">
        <v>2282</v>
      </c>
      <c r="K250" s="54"/>
      <c r="L250" s="54" t="s">
        <v>200</v>
      </c>
      <c r="M250" s="54"/>
      <c r="N250" s="54" t="s">
        <v>113</v>
      </c>
      <c r="O250" s="29"/>
      <c r="P250" s="81" t="s">
        <v>1347</v>
      </c>
      <c r="Q250" s="29"/>
      <c r="R250" s="81" t="s">
        <v>127</v>
      </c>
      <c r="S250" s="29"/>
      <c r="T250" s="81" t="s">
        <v>2924</v>
      </c>
      <c r="U250" s="54"/>
      <c r="V250" s="81" t="s">
        <v>2988</v>
      </c>
      <c r="W250" s="54"/>
      <c r="X250" s="81" t="s">
        <v>3105</v>
      </c>
      <c r="Y250" s="54"/>
      <c r="Z250" s="81" t="s">
        <v>3018</v>
      </c>
      <c r="AA250" s="54"/>
      <c r="AB250" s="81" t="s">
        <v>206</v>
      </c>
      <c r="AC250" s="75"/>
      <c r="AD250" s="128"/>
      <c r="AE250" s="110"/>
      <c r="AF250" s="78"/>
      <c r="AG250" s="78"/>
      <c r="AH250" s="78"/>
      <c r="AI250" s="78"/>
      <c r="AJ250" s="78">
        <f>COUNTA(A250:AC250)</f>
        <v>14</v>
      </c>
      <c r="AK250" s="71">
        <f>AI251-AJ250</f>
        <v>0</v>
      </c>
    </row>
    <row r="251" spans="1:37" s="1" customFormat="1" ht="14.1" customHeight="1">
      <c r="A251" s="113"/>
      <c r="B251" s="29" t="s">
        <v>913</v>
      </c>
      <c r="C251" s="29"/>
      <c r="D251" s="29" t="s">
        <v>817</v>
      </c>
      <c r="E251" s="29"/>
      <c r="F251" s="29" t="s">
        <v>823</v>
      </c>
      <c r="H251" s="29" t="s">
        <v>955</v>
      </c>
      <c r="I251" s="46"/>
      <c r="J251" s="29" t="s">
        <v>954</v>
      </c>
      <c r="K251" s="29"/>
      <c r="L251" s="29" t="s">
        <v>546</v>
      </c>
      <c r="M251" s="29"/>
      <c r="N251" s="29" t="s">
        <v>547</v>
      </c>
      <c r="O251" s="29"/>
      <c r="P251" s="29" t="s">
        <v>600</v>
      </c>
      <c r="Q251" s="29"/>
      <c r="R251" s="1006" t="s">
        <v>565</v>
      </c>
      <c r="S251" s="29"/>
      <c r="T251" s="1006" t="s">
        <v>578</v>
      </c>
      <c r="U251" s="29"/>
      <c r="V251" s="1006" t="s">
        <v>555</v>
      </c>
      <c r="W251" s="29"/>
      <c r="X251" s="1006" t="s">
        <v>1155</v>
      </c>
      <c r="Y251" s="29"/>
      <c r="Z251" s="1007" t="s">
        <v>1113</v>
      </c>
      <c r="AA251" s="46"/>
      <c r="AB251" s="1008" t="s">
        <v>880</v>
      </c>
      <c r="AC251" s="75"/>
      <c r="AD251" s="77"/>
      <c r="AE251" s="110"/>
      <c r="AF251" s="78"/>
      <c r="AG251" s="78"/>
      <c r="AH251" s="78"/>
      <c r="AI251" s="78">
        <f>COUNTA(A251:AB251)</f>
        <v>14</v>
      </c>
      <c r="AJ251" s="78"/>
      <c r="AK251" s="78"/>
    </row>
    <row r="252" spans="1:37" s="1" customFormat="1" ht="14.1" customHeight="1">
      <c r="A252" s="113"/>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75"/>
      <c r="AD252" s="77"/>
      <c r="AE252" s="110"/>
      <c r="AF252" s="78"/>
      <c r="AG252" s="78"/>
      <c r="AH252" s="78"/>
      <c r="AI252" s="78"/>
      <c r="AJ252" s="78"/>
      <c r="AK252" s="78"/>
    </row>
    <row r="253" spans="1:37" s="1" customFormat="1" ht="14.1" customHeight="1">
      <c r="A253" s="113"/>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75"/>
      <c r="AD253" s="77"/>
      <c r="AE253" s="110"/>
      <c r="AF253" s="78"/>
      <c r="AG253" s="78"/>
      <c r="AH253" s="78"/>
      <c r="AI253" s="78"/>
      <c r="AJ253" s="78"/>
      <c r="AK253" s="78"/>
    </row>
    <row r="254" spans="1:37" s="3" customFormat="1" ht="14.1" customHeight="1">
      <c r="A254" s="44">
        <v>381.75</v>
      </c>
      <c r="B254" s="100" t="s">
        <v>2152</v>
      </c>
      <c r="C254" s="31">
        <v>426.4</v>
      </c>
      <c r="D254" s="100" t="s">
        <v>2153</v>
      </c>
      <c r="E254" s="31">
        <v>404.86</v>
      </c>
      <c r="F254" s="100" t="s">
        <v>2154</v>
      </c>
      <c r="G254" s="120">
        <v>430.51</v>
      </c>
      <c r="H254" s="100" t="s">
        <v>957</v>
      </c>
      <c r="I254" s="31">
        <v>378.47</v>
      </c>
      <c r="J254" s="100" t="s">
        <v>953</v>
      </c>
      <c r="K254" s="31">
        <v>439</v>
      </c>
      <c r="L254" s="100" t="s">
        <v>1324</v>
      </c>
      <c r="M254" s="31">
        <v>381</v>
      </c>
      <c r="N254" s="100" t="s">
        <v>1324</v>
      </c>
      <c r="O254" s="122">
        <v>401</v>
      </c>
      <c r="P254" s="123" t="s">
        <v>2155</v>
      </c>
      <c r="Q254" s="122">
        <v>401</v>
      </c>
      <c r="R254" s="123" t="s">
        <v>2156</v>
      </c>
      <c r="S254" s="31">
        <v>384</v>
      </c>
      <c r="T254" s="123" t="s">
        <v>1106</v>
      </c>
      <c r="U254" s="31">
        <v>452.98</v>
      </c>
      <c r="V254" s="100" t="s">
        <v>2296</v>
      </c>
      <c r="W254" s="31">
        <v>233.15</v>
      </c>
      <c r="X254" s="100" t="s">
        <v>2312</v>
      </c>
      <c r="Y254" s="31">
        <v>325</v>
      </c>
      <c r="Z254" s="100" t="s">
        <v>2249</v>
      </c>
      <c r="AA254" s="30">
        <v>391</v>
      </c>
      <c r="AB254" s="100" t="s">
        <v>697</v>
      </c>
      <c r="AC254" s="129"/>
      <c r="AD254" s="77">
        <f>SUM(A254:AC254)/1000</f>
        <v>5.4301199999999987</v>
      </c>
      <c r="AE254" s="78"/>
      <c r="AF254" s="111"/>
      <c r="AG254" s="111"/>
      <c r="AH254" s="111"/>
      <c r="AI254" s="111"/>
      <c r="AJ254" s="111"/>
      <c r="AK254" s="111"/>
    </row>
    <row r="255" spans="1:37" s="1" customFormat="1" ht="14.1" customHeight="1">
      <c r="A255" s="113"/>
      <c r="B255" s="101" t="s">
        <v>143</v>
      </c>
      <c r="C255" s="29"/>
      <c r="D255" s="101" t="s">
        <v>55</v>
      </c>
      <c r="E255" s="29"/>
      <c r="F255" s="101" t="s">
        <v>143</v>
      </c>
      <c r="G255" s="29"/>
      <c r="H255" s="121" t="s">
        <v>393</v>
      </c>
      <c r="I255" s="29"/>
      <c r="J255" s="101" t="s">
        <v>143</v>
      </c>
      <c r="K255" s="29"/>
      <c r="L255" s="101" t="s">
        <v>587</v>
      </c>
      <c r="M255" s="29"/>
      <c r="N255" s="101" t="s">
        <v>143</v>
      </c>
      <c r="O255" s="29"/>
      <c r="P255" s="101" t="s">
        <v>393</v>
      </c>
      <c r="Q255" s="29"/>
      <c r="R255" s="101" t="s">
        <v>587</v>
      </c>
      <c r="S255" s="29"/>
      <c r="T255" s="101" t="s">
        <v>587</v>
      </c>
      <c r="U255" s="29"/>
      <c r="V255" s="101" t="s">
        <v>143</v>
      </c>
      <c r="W255" s="29"/>
      <c r="X255" s="101" t="s">
        <v>143</v>
      </c>
      <c r="Y255" s="29"/>
      <c r="Z255" s="101" t="s">
        <v>143</v>
      </c>
      <c r="AA255" s="29"/>
      <c r="AB255" s="101" t="s">
        <v>55</v>
      </c>
      <c r="AC255" s="75"/>
      <c r="AD255" s="77"/>
      <c r="AE255" s="110"/>
      <c r="AF255" s="78"/>
      <c r="AG255" s="78">
        <f>COUNTA(A255:AC255)</f>
        <v>14</v>
      </c>
      <c r="AH255" s="78"/>
      <c r="AI255" s="78"/>
      <c r="AJ255" s="78"/>
      <c r="AK255" s="78"/>
    </row>
    <row r="256" spans="1:37" s="1" customFormat="1" ht="14.1" customHeight="1">
      <c r="A256" s="113"/>
      <c r="B256" s="103" t="s">
        <v>1362</v>
      </c>
      <c r="C256" s="29"/>
      <c r="D256" s="103" t="s">
        <v>1362</v>
      </c>
      <c r="E256" s="29"/>
      <c r="F256" s="103" t="s">
        <v>1362</v>
      </c>
      <c r="G256" s="29"/>
      <c r="H256" s="103" t="s">
        <v>1362</v>
      </c>
      <c r="I256" s="29"/>
      <c r="J256" s="103" t="s">
        <v>1362</v>
      </c>
      <c r="K256" s="29"/>
      <c r="L256" s="103" t="s">
        <v>1362</v>
      </c>
      <c r="M256" s="29"/>
      <c r="N256" s="103" t="s">
        <v>1362</v>
      </c>
      <c r="O256" s="29"/>
      <c r="P256" s="103" t="s">
        <v>1362</v>
      </c>
      <c r="Q256" s="29"/>
      <c r="R256" s="103" t="s">
        <v>1362</v>
      </c>
      <c r="S256" s="29"/>
      <c r="T256" s="103" t="s">
        <v>1362</v>
      </c>
      <c r="U256" s="29"/>
      <c r="V256" s="103" t="s">
        <v>1362</v>
      </c>
      <c r="W256" s="29"/>
      <c r="X256" s="103" t="s">
        <v>1362</v>
      </c>
      <c r="Y256" s="29"/>
      <c r="Z256" s="103" t="s">
        <v>1362</v>
      </c>
      <c r="AA256" s="29"/>
      <c r="AB256" s="103" t="s">
        <v>1362</v>
      </c>
      <c r="AC256" s="75"/>
      <c r="AD256" s="77"/>
      <c r="AE256" s="78">
        <f>COUNTA(A256:AB256)</f>
        <v>14</v>
      </c>
      <c r="AF256" s="78"/>
      <c r="AG256" s="78"/>
      <c r="AH256" s="78"/>
      <c r="AI256" s="78"/>
      <c r="AJ256" s="78"/>
      <c r="AK256" s="78"/>
    </row>
    <row r="257" spans="1:37" s="1" customFormat="1" ht="14.1" customHeight="1">
      <c r="A257" s="115"/>
      <c r="B257" s="81" t="s">
        <v>64</v>
      </c>
      <c r="C257" s="54"/>
      <c r="D257" s="81" t="s">
        <v>270</v>
      </c>
      <c r="E257" s="54"/>
      <c r="F257" s="81" t="s">
        <v>82</v>
      </c>
      <c r="G257" s="54"/>
      <c r="H257" s="81" t="s">
        <v>54</v>
      </c>
      <c r="I257" s="54"/>
      <c r="J257" s="81" t="s">
        <v>264</v>
      </c>
      <c r="K257" s="54"/>
      <c r="L257" s="81" t="s">
        <v>82</v>
      </c>
      <c r="M257" s="54"/>
      <c r="N257" s="81" t="s">
        <v>82</v>
      </c>
      <c r="O257" s="54"/>
      <c r="P257" s="81" t="s">
        <v>64</v>
      </c>
      <c r="Q257" s="29"/>
      <c r="R257" s="81" t="s">
        <v>82</v>
      </c>
      <c r="S257" s="29"/>
      <c r="T257" s="81" t="s">
        <v>54</v>
      </c>
      <c r="U257" s="29"/>
      <c r="V257" s="639" t="s">
        <v>1707</v>
      </c>
      <c r="W257" s="29"/>
      <c r="X257" s="639" t="s">
        <v>1707</v>
      </c>
      <c r="Y257" s="29"/>
      <c r="Z257" s="81" t="s">
        <v>54</v>
      </c>
      <c r="AA257" s="29"/>
      <c r="AB257" s="81" t="s">
        <v>82</v>
      </c>
      <c r="AC257" s="75"/>
      <c r="AD257" s="77"/>
      <c r="AE257" s="110"/>
      <c r="AF257" s="78">
        <f>COUNTA(B257:AC257)</f>
        <v>14</v>
      </c>
      <c r="AG257" s="78"/>
      <c r="AH257" s="78">
        <f>AF257-AG255</f>
        <v>0</v>
      </c>
      <c r="AI257" s="78"/>
      <c r="AJ257" s="78"/>
      <c r="AK257" s="78"/>
    </row>
    <row r="258" spans="1:37" s="1" customFormat="1" ht="14.1" customHeight="1">
      <c r="A258" s="118"/>
      <c r="B258" s="87" t="s">
        <v>2157</v>
      </c>
      <c r="C258" s="87"/>
      <c r="D258" s="87"/>
      <c r="E258" s="87"/>
      <c r="F258" s="87"/>
      <c r="G258" s="87"/>
      <c r="H258" s="87" t="s">
        <v>2126</v>
      </c>
      <c r="I258" s="87"/>
      <c r="J258" s="641" t="s">
        <v>1711</v>
      </c>
      <c r="K258" s="87"/>
      <c r="L258" s="87"/>
      <c r="M258" s="87"/>
      <c r="N258" s="87"/>
      <c r="O258" s="54"/>
      <c r="P258" s="81"/>
      <c r="Q258" s="29"/>
      <c r="R258" s="81"/>
      <c r="S258" s="29"/>
      <c r="T258" s="29"/>
      <c r="U258" s="29"/>
      <c r="V258" s="639" t="s">
        <v>2158</v>
      </c>
      <c r="W258" s="29"/>
      <c r="X258" s="639" t="s">
        <v>2159</v>
      </c>
      <c r="Y258" s="29"/>
      <c r="Z258" s="639" t="s">
        <v>1711</v>
      </c>
      <c r="AA258" s="29"/>
      <c r="AB258" s="81"/>
      <c r="AC258" s="75"/>
      <c r="AD258" s="77"/>
      <c r="AE258" s="110"/>
      <c r="AF258" s="78"/>
      <c r="AG258" s="78"/>
      <c r="AH258" s="78"/>
      <c r="AI258" s="78"/>
      <c r="AJ258" s="78"/>
      <c r="AK258" s="78"/>
    </row>
    <row r="259" spans="1:37" s="1" customFormat="1" ht="14.1" customHeight="1">
      <c r="A259" s="115"/>
      <c r="B259" s="81" t="s">
        <v>165</v>
      </c>
      <c r="C259" s="54"/>
      <c r="D259" s="81" t="s">
        <v>997</v>
      </c>
      <c r="E259" s="54"/>
      <c r="F259" s="81" t="s">
        <v>1477</v>
      </c>
      <c r="G259" s="54"/>
      <c r="H259" s="29" t="s">
        <v>2160</v>
      </c>
      <c r="I259" s="29"/>
      <c r="J259" s="81" t="s">
        <v>138</v>
      </c>
      <c r="K259" s="29"/>
      <c r="L259" s="81" t="s">
        <v>102</v>
      </c>
      <c r="M259" s="29"/>
      <c r="N259" s="81" t="s">
        <v>165</v>
      </c>
      <c r="O259" s="29"/>
      <c r="P259" s="81" t="s">
        <v>2161</v>
      </c>
      <c r="Q259" s="43"/>
      <c r="R259" s="81" t="s">
        <v>66</v>
      </c>
      <c r="S259" s="29"/>
      <c r="T259" s="81" t="s">
        <v>2268</v>
      </c>
      <c r="U259" s="29"/>
      <c r="V259" s="81" t="s">
        <v>443</v>
      </c>
      <c r="W259" s="29"/>
      <c r="X259" s="81" t="s">
        <v>1830</v>
      </c>
      <c r="Y259" s="29"/>
      <c r="Z259" s="81" t="s">
        <v>2162</v>
      </c>
      <c r="AA259" s="29"/>
      <c r="AB259" s="81" t="s">
        <v>1333</v>
      </c>
      <c r="AC259" s="75"/>
      <c r="AD259" s="77"/>
      <c r="AE259" s="110"/>
      <c r="AF259" s="78"/>
      <c r="AG259" s="78"/>
      <c r="AH259" s="78"/>
      <c r="AI259" s="78"/>
      <c r="AJ259" s="78">
        <f>COUNTA(A259:AC259)</f>
        <v>14</v>
      </c>
      <c r="AK259" s="71">
        <f>AI260-AJ259</f>
        <v>0</v>
      </c>
    </row>
    <row r="260" spans="1:37" s="1" customFormat="1" ht="14.1" customHeight="1">
      <c r="A260" s="113"/>
      <c r="B260" s="29" t="s">
        <v>892</v>
      </c>
      <c r="C260" s="29"/>
      <c r="D260" s="29" t="s">
        <v>907</v>
      </c>
      <c r="E260" s="29"/>
      <c r="F260" s="29" t="s">
        <v>876</v>
      </c>
      <c r="G260" s="29"/>
      <c r="H260" s="1" t="s">
        <v>608</v>
      </c>
      <c r="I260" s="46"/>
      <c r="J260" s="29" t="s">
        <v>348</v>
      </c>
      <c r="K260" s="29"/>
      <c r="L260" s="29" t="s">
        <v>364</v>
      </c>
      <c r="M260" s="29"/>
      <c r="N260" s="1006" t="s">
        <v>308</v>
      </c>
      <c r="O260" s="29"/>
      <c r="P260" s="1006" t="s">
        <v>316</v>
      </c>
      <c r="Q260" s="43"/>
      <c r="R260" s="1006" t="s">
        <v>810</v>
      </c>
      <c r="S260" s="29"/>
      <c r="T260" s="1006" t="s">
        <v>329</v>
      </c>
      <c r="U260" s="29"/>
      <c r="V260" s="1007" t="s">
        <v>374</v>
      </c>
      <c r="W260" s="46"/>
      <c r="X260" s="1008" t="s">
        <v>338</v>
      </c>
      <c r="Y260" s="29"/>
      <c r="Z260" s="29" t="s">
        <v>361</v>
      </c>
      <c r="AA260" s="29"/>
      <c r="AB260" s="29" t="s">
        <v>408</v>
      </c>
      <c r="AC260" s="75"/>
      <c r="AD260" s="77"/>
      <c r="AE260" s="110"/>
      <c r="AF260" s="78"/>
      <c r="AG260" s="78"/>
      <c r="AH260" s="78"/>
      <c r="AI260" s="78">
        <f>COUNTA(A260:AB260)</f>
        <v>14</v>
      </c>
      <c r="AJ260" s="78"/>
      <c r="AK260" s="78"/>
    </row>
    <row r="261" spans="1:37" s="1" customFormat="1" ht="14.1" customHeight="1">
      <c r="A261" s="113"/>
      <c r="B261" s="29"/>
      <c r="C261" s="29"/>
      <c r="D261" s="29"/>
      <c r="E261" s="29"/>
      <c r="F261" s="29"/>
      <c r="G261" s="29"/>
      <c r="H261" s="29"/>
      <c r="I261" s="29"/>
      <c r="J261" s="29"/>
      <c r="K261" s="29"/>
      <c r="L261" s="29"/>
      <c r="M261" s="29"/>
      <c r="N261" s="29"/>
      <c r="O261" s="29"/>
      <c r="P261" s="29"/>
      <c r="Q261" s="43"/>
      <c r="R261" s="29"/>
      <c r="S261" s="29"/>
      <c r="T261" s="29"/>
      <c r="U261" s="29"/>
      <c r="V261" s="29"/>
      <c r="W261" s="29"/>
      <c r="X261" s="29"/>
      <c r="Y261" s="29"/>
      <c r="Z261" s="29"/>
      <c r="AA261" s="29"/>
      <c r="AB261" s="29"/>
      <c r="AC261" s="75"/>
      <c r="AD261" s="77"/>
      <c r="AE261" s="110"/>
      <c r="AF261" s="32"/>
      <c r="AG261" s="78"/>
      <c r="AH261" s="78"/>
      <c r="AI261" s="32"/>
      <c r="AJ261" s="78"/>
      <c r="AK261" s="78"/>
    </row>
    <row r="262" spans="1:37" s="1" customFormat="1" ht="14.1" customHeight="1">
      <c r="A262" s="113"/>
      <c r="B262" s="29"/>
      <c r="C262" s="29"/>
      <c r="D262" s="29"/>
      <c r="E262" s="29"/>
      <c r="F262" s="29"/>
      <c r="G262" s="29"/>
      <c r="H262" s="29"/>
      <c r="I262" s="29"/>
      <c r="J262" s="29"/>
      <c r="K262" s="29"/>
      <c r="L262" s="29"/>
      <c r="M262" s="29"/>
      <c r="N262" s="29"/>
      <c r="O262" s="29"/>
      <c r="P262" s="29"/>
      <c r="Q262" s="43"/>
      <c r="R262" s="29"/>
      <c r="S262" s="29"/>
      <c r="T262" s="29"/>
      <c r="U262" s="29"/>
      <c r="V262" s="29"/>
      <c r="W262" s="29"/>
      <c r="X262" s="29"/>
      <c r="Y262" s="29"/>
      <c r="Z262" s="29"/>
      <c r="AA262" s="29"/>
      <c r="AB262" s="29"/>
      <c r="AC262" s="75"/>
      <c r="AD262" s="77"/>
      <c r="AE262" s="110"/>
      <c r="AF262" s="32"/>
      <c r="AG262" s="78"/>
      <c r="AH262" s="78"/>
      <c r="AI262" s="32"/>
      <c r="AJ262" s="78"/>
      <c r="AK262" s="78"/>
    </row>
    <row r="263" spans="1:37" s="3" customFormat="1" ht="14.1" customHeight="1">
      <c r="A263" s="44">
        <v>305</v>
      </c>
      <c r="B263" s="100" t="s">
        <v>2163</v>
      </c>
      <c r="C263" s="31">
        <v>368</v>
      </c>
      <c r="D263" s="100" t="s">
        <v>1477</v>
      </c>
      <c r="E263" s="31">
        <v>339.07</v>
      </c>
      <c r="F263" s="100" t="s">
        <v>877</v>
      </c>
      <c r="G263" s="120">
        <v>321</v>
      </c>
      <c r="H263" s="100" t="s">
        <v>975</v>
      </c>
      <c r="I263" s="31">
        <v>312</v>
      </c>
      <c r="J263" s="100" t="s">
        <v>2164</v>
      </c>
      <c r="K263" s="31">
        <v>320</v>
      </c>
      <c r="L263" s="100" t="s">
        <v>2165</v>
      </c>
      <c r="M263" s="1022">
        <v>321.27999999999997</v>
      </c>
      <c r="N263" s="100" t="s">
        <v>2166</v>
      </c>
      <c r="O263" s="31">
        <v>371</v>
      </c>
      <c r="P263" s="123" t="s">
        <v>2167</v>
      </c>
      <c r="Q263" s="31">
        <v>379</v>
      </c>
      <c r="R263" s="123" t="s">
        <v>2168</v>
      </c>
      <c r="S263" s="31">
        <v>411.98200000000003</v>
      </c>
      <c r="T263" s="100" t="s">
        <v>2169</v>
      </c>
      <c r="U263" s="31">
        <v>240.77</v>
      </c>
      <c r="V263" s="100" t="s">
        <v>2170</v>
      </c>
      <c r="W263" s="30">
        <v>425</v>
      </c>
      <c r="X263" s="100" t="s">
        <v>400</v>
      </c>
      <c r="Y263" s="31">
        <v>320</v>
      </c>
      <c r="Z263" s="100" t="s">
        <v>961</v>
      </c>
      <c r="AA263" s="31">
        <v>416</v>
      </c>
      <c r="AB263" s="100" t="s">
        <v>2156</v>
      </c>
      <c r="AC263" s="126"/>
      <c r="AD263" s="77">
        <f>SUM(A263:AC263)/1000</f>
        <v>4.8501019999999997</v>
      </c>
      <c r="AE263" s="78"/>
      <c r="AF263" s="130"/>
      <c r="AG263" s="111"/>
      <c r="AH263" s="111"/>
      <c r="AI263" s="130"/>
      <c r="AJ263" s="111"/>
      <c r="AK263" s="111"/>
    </row>
    <row r="264" spans="1:37" s="1" customFormat="1" ht="14.1" customHeight="1">
      <c r="A264" s="113"/>
      <c r="B264" s="101" t="s">
        <v>143</v>
      </c>
      <c r="C264" s="29"/>
      <c r="D264" s="101" t="s">
        <v>143</v>
      </c>
      <c r="E264" s="29"/>
      <c r="F264" s="101" t="s">
        <v>55</v>
      </c>
      <c r="G264" s="29"/>
      <c r="H264" s="101" t="s">
        <v>55</v>
      </c>
      <c r="I264" s="29"/>
      <c r="J264" s="101" t="s">
        <v>55</v>
      </c>
      <c r="K264" s="29"/>
      <c r="L264" s="101" t="s">
        <v>101</v>
      </c>
      <c r="M264" s="29"/>
      <c r="N264" s="101" t="s">
        <v>143</v>
      </c>
      <c r="O264" s="29"/>
      <c r="P264" s="101" t="s">
        <v>55</v>
      </c>
      <c r="Q264" s="43"/>
      <c r="R264" s="101" t="s">
        <v>55</v>
      </c>
      <c r="S264" s="29"/>
      <c r="T264" s="101" t="s">
        <v>143</v>
      </c>
      <c r="U264" s="29"/>
      <c r="V264" s="101" t="s">
        <v>143</v>
      </c>
      <c r="W264" s="29"/>
      <c r="X264" s="101" t="s">
        <v>101</v>
      </c>
      <c r="Y264" s="29"/>
      <c r="Z264" s="101" t="s">
        <v>101</v>
      </c>
      <c r="AA264" s="29"/>
      <c r="AB264" s="101" t="s">
        <v>101</v>
      </c>
      <c r="AC264" s="75"/>
      <c r="AD264" s="77"/>
      <c r="AE264" s="110"/>
      <c r="AF264" s="32"/>
      <c r="AG264" s="78">
        <f>COUNTA(A264:AC264)</f>
        <v>14</v>
      </c>
      <c r="AH264" s="78"/>
      <c r="AI264" s="32"/>
      <c r="AJ264" s="78"/>
      <c r="AK264" s="78"/>
    </row>
    <row r="265" spans="1:37" s="1" customFormat="1" ht="14.1" customHeight="1">
      <c r="A265" s="113"/>
      <c r="B265" s="103" t="s">
        <v>1362</v>
      </c>
      <c r="C265" s="29"/>
      <c r="D265" s="103" t="s">
        <v>1362</v>
      </c>
      <c r="E265" s="29"/>
      <c r="F265" s="103" t="s">
        <v>1362</v>
      </c>
      <c r="G265" s="29"/>
      <c r="H265" s="103" t="s">
        <v>1362</v>
      </c>
      <c r="I265" s="29"/>
      <c r="J265" s="103" t="s">
        <v>1362</v>
      </c>
      <c r="K265" s="29"/>
      <c r="L265" s="103" t="s">
        <v>1362</v>
      </c>
      <c r="M265" s="29"/>
      <c r="N265" s="103" t="s">
        <v>1362</v>
      </c>
      <c r="O265" s="29"/>
      <c r="P265" s="103" t="s">
        <v>1362</v>
      </c>
      <c r="Q265" s="43"/>
      <c r="R265" s="103" t="s">
        <v>1362</v>
      </c>
      <c r="S265" s="29"/>
      <c r="T265" s="103" t="s">
        <v>1362</v>
      </c>
      <c r="U265" s="29"/>
      <c r="V265" s="103" t="s">
        <v>1362</v>
      </c>
      <c r="W265" s="29"/>
      <c r="X265" s="103" t="s">
        <v>1362</v>
      </c>
      <c r="Z265" s="103" t="s">
        <v>1362</v>
      </c>
      <c r="AA265" s="29"/>
      <c r="AB265" s="103" t="s">
        <v>1362</v>
      </c>
      <c r="AC265" s="75"/>
      <c r="AD265" s="77"/>
      <c r="AE265" s="78">
        <f>COUNTA(A265:AB265)</f>
        <v>14</v>
      </c>
      <c r="AF265" s="32"/>
      <c r="AG265" s="78"/>
      <c r="AH265" s="78"/>
      <c r="AI265" s="32"/>
      <c r="AJ265" s="78"/>
      <c r="AK265" s="78"/>
    </row>
    <row r="266" spans="1:37" s="1" customFormat="1" ht="14.1" customHeight="1">
      <c r="A266" s="115"/>
      <c r="B266" s="81" t="s">
        <v>82</v>
      </c>
      <c r="C266" s="54"/>
      <c r="D266" s="81" t="s">
        <v>82</v>
      </c>
      <c r="E266" s="54"/>
      <c r="F266" s="81" t="s">
        <v>264</v>
      </c>
      <c r="G266" s="54"/>
      <c r="H266" s="81" t="s">
        <v>82</v>
      </c>
      <c r="I266" s="54"/>
      <c r="J266" s="81" t="s">
        <v>82</v>
      </c>
      <c r="K266" s="54"/>
      <c r="L266" s="81" t="s">
        <v>82</v>
      </c>
      <c r="M266" s="54"/>
      <c r="N266" s="81" t="s">
        <v>122</v>
      </c>
      <c r="O266" s="29"/>
      <c r="P266" s="81" t="s">
        <v>82</v>
      </c>
      <c r="Q266" s="43"/>
      <c r="R266" s="81" t="s">
        <v>64</v>
      </c>
      <c r="T266" s="81" t="s">
        <v>380</v>
      </c>
      <c r="U266" s="81"/>
      <c r="V266" s="81" t="s">
        <v>912</v>
      </c>
      <c r="W266" s="81"/>
      <c r="X266" s="81" t="s">
        <v>82</v>
      </c>
      <c r="Y266" s="54"/>
      <c r="Z266" s="81" t="s">
        <v>82</v>
      </c>
      <c r="AA266" s="54"/>
      <c r="AB266" s="81" t="s">
        <v>82</v>
      </c>
      <c r="AC266" s="76"/>
      <c r="AD266" s="77"/>
      <c r="AE266" s="110"/>
      <c r="AF266" s="78">
        <f>COUNTA(B266:AC266)</f>
        <v>14</v>
      </c>
      <c r="AG266" s="78"/>
      <c r="AH266" s="78">
        <f>AF266-AG264</f>
        <v>0</v>
      </c>
      <c r="AI266" s="78"/>
      <c r="AJ266" s="78"/>
      <c r="AK266" s="78"/>
    </row>
    <row r="267" spans="1:37" s="1" customFormat="1" ht="14.1" customHeight="1">
      <c r="A267" s="115"/>
      <c r="B267" s="639" t="s">
        <v>1778</v>
      </c>
      <c r="C267" s="54"/>
      <c r="D267" s="639" t="s">
        <v>2171</v>
      </c>
      <c r="E267" s="54"/>
      <c r="F267" s="81"/>
      <c r="G267" s="54"/>
      <c r="H267" s="54"/>
      <c r="I267" s="54"/>
      <c r="J267" s="81"/>
      <c r="K267" s="54"/>
      <c r="L267" s="81"/>
      <c r="M267" s="54"/>
      <c r="N267" s="54"/>
      <c r="O267" s="54"/>
      <c r="P267" s="54"/>
      <c r="Q267" s="54"/>
      <c r="R267" s="54"/>
      <c r="S267" s="54"/>
      <c r="T267" s="54"/>
      <c r="U267" s="54"/>
      <c r="V267" s="54"/>
      <c r="W267" s="54"/>
      <c r="X267" s="140" t="s">
        <v>2172</v>
      </c>
      <c r="Y267" s="54"/>
      <c r="Z267" s="54"/>
      <c r="AA267" s="54"/>
      <c r="AB267" s="54"/>
      <c r="AC267" s="76"/>
      <c r="AD267" s="77"/>
      <c r="AE267" s="110"/>
      <c r="AF267" s="143"/>
      <c r="AG267" s="78"/>
      <c r="AH267" s="78"/>
      <c r="AI267" s="143"/>
      <c r="AJ267" s="78"/>
      <c r="AK267" s="78"/>
    </row>
    <row r="268" spans="1:37" s="1" customFormat="1" ht="14.1" customHeight="1">
      <c r="A268" s="98"/>
      <c r="B268" s="81"/>
      <c r="C268" s="29"/>
      <c r="D268" s="81"/>
      <c r="E268" s="29"/>
      <c r="F268" s="81"/>
      <c r="G268" s="54"/>
      <c r="H268" s="54"/>
      <c r="I268" s="54"/>
      <c r="J268" s="54"/>
      <c r="K268" s="54"/>
      <c r="L268" s="54"/>
      <c r="M268" s="54"/>
      <c r="N268" s="54"/>
      <c r="P268" s="54"/>
      <c r="Q268" s="1023"/>
      <c r="R268" s="1023"/>
      <c r="S268" s="1023"/>
      <c r="T268" s="1023"/>
      <c r="U268" s="1023"/>
      <c r="V268" s="1023"/>
      <c r="W268" s="1023"/>
      <c r="X268" s="1023"/>
      <c r="Y268" s="1023"/>
      <c r="Z268" s="1023"/>
      <c r="AA268" s="1023"/>
      <c r="AB268" s="1023"/>
      <c r="AC268" s="144"/>
      <c r="AD268" s="77"/>
      <c r="AE268" s="110"/>
      <c r="AF268" s="78"/>
      <c r="AG268" s="78"/>
      <c r="AH268" s="78"/>
      <c r="AI268" s="78"/>
      <c r="AJ268" s="78"/>
      <c r="AK268" s="78"/>
    </row>
    <row r="269" spans="1:37" s="1" customFormat="1" ht="14.1" customHeight="1">
      <c r="A269" s="115"/>
      <c r="B269" s="81" t="s">
        <v>1451</v>
      </c>
      <c r="C269" s="54"/>
      <c r="D269" s="81" t="s">
        <v>1477</v>
      </c>
      <c r="E269" s="54"/>
      <c r="F269" s="81" t="s">
        <v>2173</v>
      </c>
      <c r="G269" s="54"/>
      <c r="H269" s="81" t="s">
        <v>874</v>
      </c>
      <c r="I269" s="54"/>
      <c r="J269" s="81" t="s">
        <v>888</v>
      </c>
      <c r="K269" s="54"/>
      <c r="L269" s="81" t="s">
        <v>872</v>
      </c>
      <c r="M269" s="54"/>
      <c r="N269" s="81" t="s">
        <v>697</v>
      </c>
      <c r="O269" s="54"/>
      <c r="P269" s="81" t="s">
        <v>165</v>
      </c>
      <c r="Q269" s="43"/>
      <c r="R269" s="81" t="s">
        <v>2174</v>
      </c>
      <c r="S269" s="29"/>
      <c r="T269" s="81" t="s">
        <v>125</v>
      </c>
      <c r="U269" s="29"/>
      <c r="V269" s="81" t="s">
        <v>102</v>
      </c>
      <c r="W269" s="29"/>
      <c r="X269" s="46" t="s">
        <v>1331</v>
      </c>
      <c r="Y269" s="46"/>
      <c r="Z269" s="46" t="s">
        <v>1477</v>
      </c>
      <c r="AA269" s="46"/>
      <c r="AB269" s="46" t="s">
        <v>859</v>
      </c>
      <c r="AC269" s="75"/>
      <c r="AD269" s="77"/>
      <c r="AE269" s="110"/>
      <c r="AF269" s="78"/>
      <c r="AG269" s="78"/>
      <c r="AH269" s="78"/>
      <c r="AI269" s="78"/>
      <c r="AJ269" s="78">
        <f>COUNTA(A269:AC269)</f>
        <v>14</v>
      </c>
      <c r="AK269" s="71">
        <f>AI270-AJ269</f>
        <v>0</v>
      </c>
    </row>
    <row r="270" spans="1:37" s="1" customFormat="1" ht="14.1" customHeight="1">
      <c r="A270" s="113"/>
      <c r="B270" s="29" t="s">
        <v>352</v>
      </c>
      <c r="C270" s="29"/>
      <c r="D270" s="29" t="s">
        <v>368</v>
      </c>
      <c r="E270" s="46"/>
      <c r="F270" s="54" t="s">
        <v>314</v>
      </c>
      <c r="G270" s="54"/>
      <c r="H270" s="29" t="s">
        <v>356</v>
      </c>
      <c r="I270" s="29"/>
      <c r="J270" s="29" t="s">
        <v>794</v>
      </c>
      <c r="K270" s="29"/>
      <c r="L270" s="29" t="s">
        <v>785</v>
      </c>
      <c r="M270" s="4"/>
      <c r="N270" s="29" t="s">
        <v>759</v>
      </c>
      <c r="O270" s="4"/>
      <c r="P270" s="1006" t="s">
        <v>889</v>
      </c>
      <c r="Q270" s="43"/>
      <c r="R270" s="1006" t="s">
        <v>744</v>
      </c>
      <c r="S270" s="29"/>
      <c r="T270" s="1006" t="s">
        <v>898</v>
      </c>
      <c r="U270" s="29"/>
      <c r="V270" s="1006" t="s">
        <v>886</v>
      </c>
      <c r="W270" s="29"/>
      <c r="X270" s="1007" t="s">
        <v>812</v>
      </c>
      <c r="Y270" s="46"/>
      <c r="Z270" s="1008" t="s">
        <v>577</v>
      </c>
      <c r="AA270" s="29"/>
      <c r="AB270" s="29" t="s">
        <v>510</v>
      </c>
      <c r="AC270" s="75"/>
      <c r="AD270" s="77"/>
      <c r="AE270" s="110"/>
      <c r="AF270" s="78"/>
      <c r="AG270" s="78"/>
      <c r="AH270" s="78"/>
      <c r="AI270" s="78">
        <f>COUNTA(A270:AB270)</f>
        <v>14</v>
      </c>
      <c r="AJ270" s="78"/>
      <c r="AK270" s="78"/>
    </row>
    <row r="271" spans="1:37" s="1" customFormat="1" ht="14.1" customHeight="1">
      <c r="A271" s="113"/>
      <c r="B271" s="29"/>
      <c r="C271" s="29"/>
      <c r="D271" s="29"/>
      <c r="E271" s="29"/>
      <c r="F271" s="29"/>
      <c r="G271" s="29"/>
      <c r="H271" s="29"/>
      <c r="I271" s="29"/>
      <c r="J271" s="54"/>
      <c r="K271" s="54"/>
      <c r="L271" s="29"/>
      <c r="M271" s="29"/>
      <c r="N271" s="29"/>
      <c r="O271" s="29"/>
      <c r="P271" s="29"/>
      <c r="Q271" s="43"/>
      <c r="R271" s="29"/>
      <c r="S271" s="29"/>
      <c r="T271" s="29"/>
      <c r="U271" s="29"/>
      <c r="V271" s="29"/>
      <c r="W271" s="29"/>
      <c r="X271" s="29"/>
      <c r="Y271" s="29"/>
      <c r="Z271" s="29"/>
      <c r="AA271" s="29"/>
      <c r="AB271" s="29"/>
      <c r="AC271" s="75"/>
      <c r="AD271" s="77"/>
      <c r="AE271" s="110"/>
      <c r="AF271" s="78"/>
      <c r="AG271" s="78"/>
      <c r="AH271" s="78"/>
      <c r="AI271" s="78"/>
      <c r="AJ271" s="78"/>
      <c r="AK271" s="78"/>
    </row>
    <row r="272" spans="1:37" s="1" customFormat="1" ht="14.1" customHeight="1">
      <c r="A272" s="113"/>
      <c r="B272" s="29"/>
      <c r="C272" s="29"/>
      <c r="D272" s="29"/>
      <c r="E272" s="29"/>
      <c r="F272" s="29"/>
      <c r="G272" s="29"/>
      <c r="H272" s="29"/>
      <c r="I272" s="29"/>
      <c r="J272" s="54"/>
      <c r="K272" s="54"/>
      <c r="L272" s="29"/>
      <c r="M272" s="29"/>
      <c r="N272" s="29"/>
      <c r="O272" s="29"/>
      <c r="P272" s="29"/>
      <c r="Q272" s="43"/>
      <c r="R272" s="29"/>
      <c r="S272" s="29"/>
      <c r="T272" s="29"/>
      <c r="U272" s="29"/>
      <c r="V272" s="29"/>
      <c r="W272" s="29"/>
      <c r="X272" s="29"/>
      <c r="Y272" s="29"/>
      <c r="Z272" s="29"/>
      <c r="AA272" s="29"/>
      <c r="AB272" s="29"/>
      <c r="AC272" s="75"/>
      <c r="AD272" s="77"/>
      <c r="AE272" s="110"/>
      <c r="AF272" s="78"/>
      <c r="AG272" s="78"/>
      <c r="AH272" s="78"/>
      <c r="AI272" s="78"/>
      <c r="AJ272" s="78"/>
      <c r="AK272" s="78"/>
    </row>
    <row r="273" spans="1:37" s="3" customFormat="1" ht="14.1" customHeight="1">
      <c r="A273" s="44">
        <v>401</v>
      </c>
      <c r="B273" s="100" t="s">
        <v>2175</v>
      </c>
      <c r="C273" s="120">
        <v>408.86</v>
      </c>
      <c r="D273" s="100" t="s">
        <v>698</v>
      </c>
      <c r="E273" s="31">
        <v>348</v>
      </c>
      <c r="F273" s="100" t="s">
        <v>2176</v>
      </c>
      <c r="G273" s="31">
        <v>383</v>
      </c>
      <c r="H273" s="100" t="s">
        <v>2175</v>
      </c>
      <c r="I273" s="31">
        <v>385</v>
      </c>
      <c r="J273" s="100" t="s">
        <v>2177</v>
      </c>
      <c r="K273" s="31">
        <v>426</v>
      </c>
      <c r="L273" s="100" t="s">
        <v>2178</v>
      </c>
      <c r="M273" s="122">
        <v>405</v>
      </c>
      <c r="N273" s="100" t="s">
        <v>2179</v>
      </c>
      <c r="O273" s="1022">
        <v>401</v>
      </c>
      <c r="P273" s="123" t="s">
        <v>715</v>
      </c>
      <c r="Q273" s="31">
        <v>417</v>
      </c>
      <c r="R273" s="123" t="s">
        <v>2180</v>
      </c>
      <c r="S273" s="31">
        <v>418</v>
      </c>
      <c r="T273" s="100" t="s">
        <v>2161</v>
      </c>
      <c r="U273" s="31">
        <v>408</v>
      </c>
      <c r="V273" s="100" t="s">
        <v>705</v>
      </c>
      <c r="W273" s="31">
        <v>428</v>
      </c>
      <c r="X273" s="100" t="s">
        <v>2181</v>
      </c>
      <c r="Y273" s="30">
        <v>383.86</v>
      </c>
      <c r="Z273" s="100" t="s">
        <v>2166</v>
      </c>
      <c r="AA273" s="31">
        <v>385</v>
      </c>
      <c r="AB273" s="100" t="s">
        <v>2182</v>
      </c>
      <c r="AC273" s="126"/>
      <c r="AD273" s="77">
        <f>SUM(A273:AC273)/1000</f>
        <v>5.5977200000000007</v>
      </c>
      <c r="AE273" s="78"/>
      <c r="AF273" s="111"/>
      <c r="AG273" s="111"/>
      <c r="AH273" s="111"/>
      <c r="AI273" s="111"/>
      <c r="AJ273" s="111"/>
      <c r="AK273" s="111"/>
    </row>
    <row r="274" spans="1:37" s="4" customFormat="1" ht="14.1" customHeight="1">
      <c r="A274" s="113"/>
      <c r="B274" s="101" t="s">
        <v>55</v>
      </c>
      <c r="C274" s="29"/>
      <c r="D274" s="101" t="s">
        <v>101</v>
      </c>
      <c r="E274" s="29"/>
      <c r="F274" s="101" t="s">
        <v>101</v>
      </c>
      <c r="G274" s="29"/>
      <c r="H274" s="101" t="s">
        <v>55</v>
      </c>
      <c r="I274" s="29"/>
      <c r="J274" s="137" t="s">
        <v>101</v>
      </c>
      <c r="K274" s="46"/>
      <c r="L274" s="101" t="s">
        <v>101</v>
      </c>
      <c r="M274" s="29"/>
      <c r="N274" s="101" t="s">
        <v>55</v>
      </c>
      <c r="O274" s="29"/>
      <c r="P274" s="101" t="s">
        <v>55</v>
      </c>
      <c r="Q274" s="28"/>
      <c r="R274" s="101" t="s">
        <v>101</v>
      </c>
      <c r="S274" s="29"/>
      <c r="T274" s="101" t="s">
        <v>101</v>
      </c>
      <c r="U274" s="29"/>
      <c r="V274" s="101" t="s">
        <v>55</v>
      </c>
      <c r="W274" s="29"/>
      <c r="X274" s="101" t="s">
        <v>101</v>
      </c>
      <c r="Y274" s="29"/>
      <c r="Z274" s="101" t="s">
        <v>55</v>
      </c>
      <c r="AA274" s="29"/>
      <c r="AB274" s="101" t="s">
        <v>101</v>
      </c>
      <c r="AC274" s="75"/>
      <c r="AD274" s="77"/>
      <c r="AE274" s="78"/>
      <c r="AF274" s="78"/>
      <c r="AG274" s="78">
        <f>COUNTA(A274:AC274)</f>
        <v>14</v>
      </c>
      <c r="AH274" s="78"/>
      <c r="AI274" s="78"/>
      <c r="AJ274" s="78"/>
      <c r="AK274" s="78"/>
    </row>
    <row r="275" spans="1:37" s="1" customFormat="1" ht="14.1" customHeight="1">
      <c r="A275" s="113"/>
      <c r="B275" s="103" t="s">
        <v>1362</v>
      </c>
      <c r="C275" s="29"/>
      <c r="D275" s="103" t="s">
        <v>1362</v>
      </c>
      <c r="E275" s="29"/>
      <c r="F275" s="103" t="s">
        <v>1362</v>
      </c>
      <c r="G275" s="29"/>
      <c r="H275" s="103" t="s">
        <v>1362</v>
      </c>
      <c r="I275" s="29"/>
      <c r="J275" s="103" t="s">
        <v>1362</v>
      </c>
      <c r="K275" s="54"/>
      <c r="L275" s="103" t="s">
        <v>1362</v>
      </c>
      <c r="M275" s="29"/>
      <c r="N275" s="103" t="s">
        <v>1362</v>
      </c>
      <c r="O275" s="29"/>
      <c r="P275" s="103" t="s">
        <v>1362</v>
      </c>
      <c r="Q275" s="43"/>
      <c r="R275" s="103" t="s">
        <v>1362</v>
      </c>
      <c r="S275" s="29"/>
      <c r="T275" s="103" t="s">
        <v>1362</v>
      </c>
      <c r="U275" s="29"/>
      <c r="V275" s="103" t="s">
        <v>1362</v>
      </c>
      <c r="W275" s="29"/>
      <c r="X275" s="103" t="s">
        <v>1362</v>
      </c>
      <c r="Y275" s="29"/>
      <c r="Z275" s="103" t="s">
        <v>1362</v>
      </c>
      <c r="AA275" s="29"/>
      <c r="AB275" s="103" t="s">
        <v>1362</v>
      </c>
      <c r="AC275" s="75"/>
      <c r="AD275" s="77"/>
      <c r="AE275" s="78">
        <f>COUNTA(A275:AB275)</f>
        <v>14</v>
      </c>
      <c r="AF275" s="78"/>
      <c r="AG275" s="78"/>
      <c r="AH275" s="78"/>
      <c r="AI275" s="78"/>
      <c r="AJ275" s="78"/>
      <c r="AK275" s="78"/>
    </row>
    <row r="276" spans="1:37" s="1" customFormat="1" ht="14.1" customHeight="1">
      <c r="A276" s="115"/>
      <c r="B276" s="81" t="s">
        <v>64</v>
      </c>
      <c r="C276" s="54"/>
      <c r="D276" s="81" t="s">
        <v>122</v>
      </c>
      <c r="E276" s="54"/>
      <c r="F276" s="54" t="s">
        <v>82</v>
      </c>
      <c r="G276" s="54"/>
      <c r="H276" s="81" t="s">
        <v>82</v>
      </c>
      <c r="I276" s="54"/>
      <c r="J276" s="81" t="s">
        <v>82</v>
      </c>
      <c r="K276" s="54"/>
      <c r="L276" s="81" t="s">
        <v>64</v>
      </c>
      <c r="M276" s="4"/>
      <c r="N276" s="81" t="s">
        <v>82</v>
      </c>
      <c r="O276" s="4"/>
      <c r="P276" s="4" t="s">
        <v>82</v>
      </c>
      <c r="Q276" s="43"/>
      <c r="R276" s="81" t="s">
        <v>64</v>
      </c>
      <c r="S276" s="29"/>
      <c r="T276" s="81" t="s">
        <v>64</v>
      </c>
      <c r="U276" s="29"/>
      <c r="V276" s="81" t="s">
        <v>64</v>
      </c>
      <c r="W276" s="29"/>
      <c r="X276" s="81" t="s">
        <v>64</v>
      </c>
      <c r="Y276" s="29"/>
      <c r="Z276" s="1023" t="s">
        <v>122</v>
      </c>
      <c r="AA276" s="54"/>
      <c r="AB276" s="81" t="s">
        <v>82</v>
      </c>
      <c r="AC276" s="75"/>
      <c r="AD276" s="77"/>
      <c r="AE276" s="110"/>
      <c r="AF276" s="78">
        <f>COUNTA(B276:AC276)</f>
        <v>14</v>
      </c>
      <c r="AG276" s="78"/>
      <c r="AH276" s="78">
        <f>AF276-AG274</f>
        <v>0</v>
      </c>
      <c r="AI276" s="78"/>
      <c r="AJ276" s="78"/>
      <c r="AK276" s="78"/>
    </row>
    <row r="277" spans="1:37" s="1" customFormat="1" ht="14.1" customHeight="1">
      <c r="A277" s="115"/>
      <c r="B277" s="81"/>
      <c r="C277" s="54"/>
      <c r="D277" s="54"/>
      <c r="E277" s="54"/>
      <c r="F277" s="81"/>
      <c r="G277" s="54"/>
      <c r="H277" s="81"/>
      <c r="I277" s="54"/>
      <c r="J277" s="4"/>
      <c r="K277" s="54"/>
      <c r="L277" s="81"/>
      <c r="M277" s="54"/>
      <c r="N277" s="81"/>
      <c r="O277" s="54"/>
      <c r="P277" s="1001" t="s">
        <v>1712</v>
      </c>
      <c r="Q277" s="46"/>
      <c r="R277" s="46"/>
      <c r="S277" s="46"/>
      <c r="T277" s="46"/>
      <c r="U277" s="46"/>
      <c r="V277" s="46"/>
      <c r="W277" s="46"/>
      <c r="X277" s="46"/>
      <c r="Y277" s="46"/>
      <c r="Z277" s="46"/>
      <c r="AA277" s="46"/>
      <c r="AB277" s="46"/>
      <c r="AC277" s="75"/>
      <c r="AD277" s="77"/>
      <c r="AE277" s="110"/>
      <c r="AF277" s="78"/>
      <c r="AG277" s="78"/>
      <c r="AH277" s="78"/>
      <c r="AI277" s="78"/>
      <c r="AJ277" s="78"/>
      <c r="AK277" s="78"/>
    </row>
    <row r="278" spans="1:37" s="1" customFormat="1" ht="14.1" customHeight="1">
      <c r="A278" s="33"/>
      <c r="B278" s="46" t="s">
        <v>1446</v>
      </c>
      <c r="C278" s="46"/>
      <c r="D278" s="4" t="s">
        <v>336</v>
      </c>
      <c r="E278" s="29"/>
      <c r="F278" s="29" t="s">
        <v>79</v>
      </c>
      <c r="G278" s="29"/>
      <c r="H278" s="29" t="s">
        <v>1449</v>
      </c>
      <c r="I278" s="29"/>
      <c r="J278" s="29" t="s">
        <v>2183</v>
      </c>
      <c r="K278" s="29"/>
      <c r="L278" s="29" t="s">
        <v>2184</v>
      </c>
      <c r="M278" s="29"/>
      <c r="N278" s="29" t="s">
        <v>136</v>
      </c>
      <c r="O278" s="29"/>
      <c r="P278" s="29" t="s">
        <v>1450</v>
      </c>
      <c r="Q278" s="43"/>
      <c r="R278" s="81" t="s">
        <v>1367</v>
      </c>
      <c r="S278" s="81"/>
      <c r="T278" s="81" t="s">
        <v>1824</v>
      </c>
      <c r="U278" s="81"/>
      <c r="V278" s="54" t="s">
        <v>2161</v>
      </c>
      <c r="W278" s="54"/>
      <c r="X278" s="54" t="s">
        <v>108</v>
      </c>
      <c r="Y278" s="54"/>
      <c r="Z278" s="54" t="s">
        <v>73</v>
      </c>
      <c r="AA278" s="81"/>
      <c r="AB278" s="81" t="s">
        <v>1332</v>
      </c>
      <c r="AC278" s="145"/>
      <c r="AD278" s="77"/>
      <c r="AE278" s="110"/>
      <c r="AF278" s="78"/>
      <c r="AG278" s="78"/>
      <c r="AH278" s="78"/>
      <c r="AI278" s="78"/>
      <c r="AJ278" s="78">
        <f>COUNTA(A278:AC278)</f>
        <v>14</v>
      </c>
      <c r="AK278" s="71">
        <f>AI279-AJ278</f>
        <v>0</v>
      </c>
    </row>
    <row r="279" spans="1:37" s="1" customFormat="1" ht="14.1" customHeight="1">
      <c r="A279" s="113"/>
      <c r="B279" s="29" t="s">
        <v>526</v>
      </c>
      <c r="C279" s="29"/>
      <c r="D279" s="29" t="s">
        <v>345</v>
      </c>
      <c r="E279" s="29"/>
      <c r="F279" s="29" t="s">
        <v>536</v>
      </c>
      <c r="G279" s="46"/>
      <c r="H279" s="29" t="s">
        <v>202</v>
      </c>
      <c r="I279" s="29"/>
      <c r="J279" s="29" t="s">
        <v>559</v>
      </c>
      <c r="K279" s="29"/>
      <c r="L279" s="29" t="s">
        <v>550</v>
      </c>
      <c r="M279" s="29"/>
      <c r="N279" s="29" t="s">
        <v>532</v>
      </c>
      <c r="O279" s="4"/>
      <c r="P279" s="1006" t="s">
        <v>570</v>
      </c>
      <c r="Q279" s="43"/>
      <c r="R279" s="1006" t="s">
        <v>574</v>
      </c>
      <c r="S279" s="29"/>
      <c r="T279" s="1006" t="s">
        <v>611</v>
      </c>
      <c r="U279" s="29"/>
      <c r="V279" s="1007" t="s">
        <v>791</v>
      </c>
      <c r="W279" s="46"/>
      <c r="X279" s="1008" t="s">
        <v>586</v>
      </c>
      <c r="Y279" s="29"/>
      <c r="Z279" s="29" t="s">
        <v>148</v>
      </c>
      <c r="AA279" s="29"/>
      <c r="AB279" s="29" t="s">
        <v>153</v>
      </c>
      <c r="AC279" s="76"/>
      <c r="AD279" s="77"/>
      <c r="AE279" s="110"/>
      <c r="AF279" s="78"/>
      <c r="AG279" s="78"/>
      <c r="AH279" s="78"/>
      <c r="AI279" s="78">
        <f>COUNTA(A279:AB279)</f>
        <v>14</v>
      </c>
      <c r="AJ279" s="78"/>
      <c r="AK279" s="78"/>
    </row>
    <row r="280" spans="1:37" s="1" customFormat="1" ht="14.1" customHeight="1">
      <c r="A280" s="113"/>
      <c r="B280" s="29"/>
      <c r="C280" s="29"/>
      <c r="D280" s="29"/>
      <c r="E280" s="29"/>
      <c r="F280" s="29"/>
      <c r="G280" s="29"/>
      <c r="H280" s="29"/>
      <c r="I280" s="29"/>
      <c r="J280" s="29"/>
      <c r="K280" s="29"/>
      <c r="L280" s="29"/>
      <c r="M280" s="29"/>
      <c r="N280" s="29"/>
      <c r="O280" s="29"/>
      <c r="P280" s="29"/>
      <c r="Q280" s="43"/>
      <c r="R280" s="29"/>
      <c r="S280" s="29"/>
      <c r="T280" s="29"/>
      <c r="U280" s="29"/>
      <c r="V280" s="29"/>
      <c r="W280" s="29"/>
      <c r="X280" s="29"/>
      <c r="Y280" s="29"/>
      <c r="Z280" s="29"/>
      <c r="AA280" s="29"/>
      <c r="AB280" s="29"/>
      <c r="AC280" s="76"/>
      <c r="AD280" s="77"/>
      <c r="AE280" s="32"/>
      <c r="AF280" s="78"/>
      <c r="AG280" s="78"/>
      <c r="AH280" s="78"/>
      <c r="AI280" s="78"/>
      <c r="AJ280" s="78"/>
      <c r="AK280" s="78"/>
    </row>
    <row r="281" spans="1:37" s="1" customFormat="1" ht="14.1" customHeight="1">
      <c r="A281" s="113"/>
      <c r="B281" s="29"/>
      <c r="C281" s="29"/>
      <c r="D281" s="29"/>
      <c r="E281" s="29"/>
      <c r="F281" s="29"/>
      <c r="G281" s="29"/>
      <c r="H281" s="29"/>
      <c r="I281" s="29"/>
      <c r="J281" s="29"/>
      <c r="K281" s="29"/>
      <c r="L281" s="29"/>
      <c r="M281" s="29"/>
      <c r="N281" s="29"/>
      <c r="O281" s="29"/>
      <c r="P281" s="29"/>
      <c r="Q281" s="43"/>
      <c r="R281" s="29"/>
      <c r="S281" s="29"/>
      <c r="T281" s="29"/>
      <c r="U281" s="29"/>
      <c r="V281" s="29"/>
      <c r="W281" s="29"/>
      <c r="X281" s="29"/>
      <c r="Y281" s="29"/>
      <c r="Z281" s="29"/>
      <c r="AA281" s="29"/>
      <c r="AB281" s="29"/>
      <c r="AC281" s="76"/>
      <c r="AD281" s="77"/>
      <c r="AE281" s="110"/>
      <c r="AF281" s="78"/>
      <c r="AG281" s="78"/>
      <c r="AH281" s="78"/>
      <c r="AI281" s="78"/>
      <c r="AJ281" s="78"/>
      <c r="AK281" s="78"/>
    </row>
    <row r="282" spans="1:37" s="3" customFormat="1" ht="14.1" customHeight="1">
      <c r="A282" s="44">
        <v>373</v>
      </c>
      <c r="B282" s="100" t="s">
        <v>2185</v>
      </c>
      <c r="C282" s="31">
        <v>328</v>
      </c>
      <c r="D282" s="100" t="s">
        <v>83</v>
      </c>
      <c r="E282" s="120">
        <v>439</v>
      </c>
      <c r="F282" s="100" t="s">
        <v>2177</v>
      </c>
      <c r="G282" s="31">
        <v>400</v>
      </c>
      <c r="H282" s="100" t="s">
        <v>2165</v>
      </c>
      <c r="I282" s="31">
        <v>439.09</v>
      </c>
      <c r="J282" s="100" t="s">
        <v>201</v>
      </c>
      <c r="K282" s="31">
        <v>393</v>
      </c>
      <c r="L282" s="100" t="s">
        <v>58</v>
      </c>
      <c r="M282" s="122">
        <v>399</v>
      </c>
      <c r="N282" s="100" t="s">
        <v>2186</v>
      </c>
      <c r="O282" s="138">
        <v>410</v>
      </c>
      <c r="P282" s="123" t="s">
        <v>2178</v>
      </c>
      <c r="Q282" s="133">
        <v>410</v>
      </c>
      <c r="R282" s="123" t="s">
        <v>2187</v>
      </c>
      <c r="S282" s="133">
        <v>401.46</v>
      </c>
      <c r="T282" s="100" t="s">
        <v>215</v>
      </c>
      <c r="U282" s="133">
        <v>408</v>
      </c>
      <c r="V282" s="100" t="s">
        <v>2188</v>
      </c>
      <c r="W282" s="30">
        <v>427</v>
      </c>
      <c r="X282" s="100" t="s">
        <v>2165</v>
      </c>
      <c r="Y282" s="133">
        <v>413</v>
      </c>
      <c r="Z282" s="100" t="s">
        <v>2189</v>
      </c>
      <c r="AA282" s="133">
        <v>410</v>
      </c>
      <c r="AB282" s="100" t="s">
        <v>844</v>
      </c>
      <c r="AC282" s="126"/>
      <c r="AD282" s="77">
        <f>SUM(A282:AC282)/1000</f>
        <v>5.65055</v>
      </c>
      <c r="AE282" s="78"/>
      <c r="AF282" s="111"/>
      <c r="AG282" s="111"/>
      <c r="AH282" s="111"/>
      <c r="AI282" s="111"/>
      <c r="AJ282" s="111"/>
      <c r="AK282" s="111"/>
    </row>
    <row r="283" spans="1:37" s="1" customFormat="1" ht="14.1" customHeight="1">
      <c r="A283" s="113"/>
      <c r="B283" s="101" t="s">
        <v>101</v>
      </c>
      <c r="C283" s="29"/>
      <c r="D283" s="101" t="s">
        <v>393</v>
      </c>
      <c r="E283" s="29"/>
      <c r="F283" s="101" t="s">
        <v>101</v>
      </c>
      <c r="G283" s="29"/>
      <c r="H283" s="101" t="s">
        <v>55</v>
      </c>
      <c r="I283" s="29"/>
      <c r="J283" s="101" t="s">
        <v>55</v>
      </c>
      <c r="K283" s="29"/>
      <c r="L283" s="101" t="s">
        <v>55</v>
      </c>
      <c r="M283" s="29"/>
      <c r="N283" s="101" t="s">
        <v>101</v>
      </c>
      <c r="O283" s="29"/>
      <c r="P283" s="101" t="s">
        <v>55</v>
      </c>
      <c r="Q283" s="43"/>
      <c r="R283" s="101" t="s">
        <v>101</v>
      </c>
      <c r="S283" s="29"/>
      <c r="T283" s="101" t="s">
        <v>55</v>
      </c>
      <c r="U283" s="29"/>
      <c r="V283" s="101" t="s">
        <v>101</v>
      </c>
      <c r="W283" s="29"/>
      <c r="X283" s="101" t="s">
        <v>101</v>
      </c>
      <c r="Y283" s="29"/>
      <c r="Z283" s="101" t="s">
        <v>101</v>
      </c>
      <c r="AA283" s="29"/>
      <c r="AB283" s="101" t="s">
        <v>101</v>
      </c>
      <c r="AC283" s="76"/>
      <c r="AD283" s="77"/>
      <c r="AE283" s="110"/>
      <c r="AF283" s="78"/>
      <c r="AG283" s="78">
        <f>COUNTA(A283:AC283)</f>
        <v>14</v>
      </c>
      <c r="AH283" s="78"/>
      <c r="AI283" s="78"/>
      <c r="AJ283" s="78"/>
      <c r="AK283" s="78"/>
    </row>
    <row r="284" spans="1:37" s="1" customFormat="1" ht="14.1" customHeight="1">
      <c r="A284" s="113"/>
      <c r="B284" s="103" t="s">
        <v>1362</v>
      </c>
      <c r="C284" s="29"/>
      <c r="D284" s="103" t="s">
        <v>1362</v>
      </c>
      <c r="E284" s="29"/>
      <c r="F284" s="103" t="s">
        <v>1362</v>
      </c>
      <c r="G284" s="29"/>
      <c r="H284" s="103" t="s">
        <v>1362</v>
      </c>
      <c r="I284" s="29"/>
      <c r="J284" s="103" t="s">
        <v>1362</v>
      </c>
      <c r="K284" s="29"/>
      <c r="L284" s="103" t="s">
        <v>1362</v>
      </c>
      <c r="M284" s="29"/>
      <c r="N284" s="103" t="s">
        <v>1362</v>
      </c>
      <c r="O284" s="29"/>
      <c r="P284" s="103" t="s">
        <v>1362</v>
      </c>
      <c r="Q284" s="43"/>
      <c r="R284" s="103" t="s">
        <v>1362</v>
      </c>
      <c r="S284" s="29"/>
      <c r="T284" s="103" t="s">
        <v>1362</v>
      </c>
      <c r="U284" s="29"/>
      <c r="V284" s="103" t="s">
        <v>1362</v>
      </c>
      <c r="W284" s="29"/>
      <c r="X284" s="103" t="s">
        <v>1362</v>
      </c>
      <c r="Y284" s="29"/>
      <c r="Z284" s="103" t="s">
        <v>1362</v>
      </c>
      <c r="AA284" s="29"/>
      <c r="AB284" s="103" t="s">
        <v>1362</v>
      </c>
      <c r="AC284" s="76"/>
      <c r="AD284" s="77"/>
      <c r="AE284" s="78">
        <f>COUNTA(A284:AB284)</f>
        <v>14</v>
      </c>
      <c r="AF284" s="78"/>
      <c r="AG284" s="78"/>
      <c r="AH284" s="78"/>
      <c r="AI284" s="78"/>
      <c r="AJ284" s="78"/>
      <c r="AK284" s="78"/>
    </row>
    <row r="285" spans="1:37" s="1" customFormat="1" ht="14.1" customHeight="1">
      <c r="A285" s="115"/>
      <c r="B285" s="81" t="s">
        <v>64</v>
      </c>
      <c r="C285" s="54"/>
      <c r="D285" s="81" t="s">
        <v>82</v>
      </c>
      <c r="E285" s="54"/>
      <c r="F285" s="81" t="s">
        <v>82</v>
      </c>
      <c r="G285" s="54"/>
      <c r="H285" s="81" t="s">
        <v>64</v>
      </c>
      <c r="I285" s="54"/>
      <c r="J285" s="81" t="s">
        <v>912</v>
      </c>
      <c r="K285" s="4"/>
      <c r="L285" s="4" t="s">
        <v>82</v>
      </c>
      <c r="M285" s="54"/>
      <c r="N285" s="81" t="s">
        <v>64</v>
      </c>
      <c r="O285" s="54"/>
      <c r="P285" s="81" t="s">
        <v>64</v>
      </c>
      <c r="Q285" s="43"/>
      <c r="R285" s="81" t="s">
        <v>64</v>
      </c>
      <c r="S285" s="29"/>
      <c r="T285" s="81" t="s">
        <v>231</v>
      </c>
      <c r="U285" s="29"/>
      <c r="V285" s="81" t="s">
        <v>64</v>
      </c>
      <c r="W285" s="29"/>
      <c r="X285" s="81" t="s">
        <v>64</v>
      </c>
      <c r="Y285" s="54"/>
      <c r="Z285" s="81" t="s">
        <v>82</v>
      </c>
      <c r="AA285" s="54"/>
      <c r="AB285" s="81" t="s">
        <v>64</v>
      </c>
      <c r="AC285" s="76"/>
      <c r="AD285" s="77"/>
      <c r="AE285" s="110"/>
      <c r="AF285" s="78">
        <f>COUNTA(B285:AC285)</f>
        <v>14</v>
      </c>
      <c r="AG285" s="78"/>
      <c r="AH285" s="78">
        <f>AF285-AG283</f>
        <v>0</v>
      </c>
      <c r="AI285" s="78"/>
      <c r="AJ285" s="78"/>
      <c r="AK285" s="78"/>
    </row>
    <row r="286" spans="1:37" s="1" customFormat="1" ht="14.1" customHeight="1">
      <c r="A286" s="98"/>
      <c r="B286" s="81"/>
      <c r="C286" s="54"/>
      <c r="D286" s="54" t="s">
        <v>1750</v>
      </c>
      <c r="E286" s="54"/>
      <c r="F286" s="81"/>
      <c r="G286" s="54"/>
      <c r="H286" s="81"/>
      <c r="I286" s="54"/>
      <c r="J286" s="87"/>
      <c r="K286" s="87"/>
      <c r="L286" s="87" t="s">
        <v>2190</v>
      </c>
      <c r="M286" s="87"/>
      <c r="N286" s="87"/>
      <c r="O286" s="87"/>
      <c r="P286" s="87"/>
      <c r="Q286" s="54"/>
      <c r="R286" s="81"/>
      <c r="S286" s="29"/>
      <c r="T286" s="81"/>
      <c r="U286" s="29"/>
      <c r="V286" s="81"/>
      <c r="W286" s="29"/>
      <c r="X286" s="81"/>
      <c r="Y286" s="29"/>
      <c r="Z286" s="81"/>
      <c r="AA286" s="54"/>
      <c r="AB286" s="81"/>
      <c r="AC286" s="75"/>
      <c r="AD286" s="77"/>
      <c r="AE286" s="110"/>
      <c r="AF286" s="78"/>
      <c r="AG286" s="78"/>
      <c r="AH286" s="78"/>
      <c r="AI286" s="78"/>
      <c r="AJ286" s="78"/>
      <c r="AK286" s="78"/>
    </row>
    <row r="287" spans="1:37" s="1" customFormat="1" ht="14.1" customHeight="1">
      <c r="A287" s="98"/>
      <c r="B287" s="81" t="s">
        <v>2191</v>
      </c>
      <c r="C287" s="54"/>
      <c r="D287" s="54" t="s">
        <v>2163</v>
      </c>
      <c r="E287" s="54"/>
      <c r="F287" s="81" t="s">
        <v>891</v>
      </c>
      <c r="G287" s="54"/>
      <c r="H287" s="81" t="s">
        <v>95</v>
      </c>
      <c r="I287" s="54"/>
      <c r="J287" s="87" t="s">
        <v>1416</v>
      </c>
      <c r="K287" s="87"/>
      <c r="L287" s="87" t="s">
        <v>71</v>
      </c>
      <c r="M287" s="87"/>
      <c r="N287" s="87" t="s">
        <v>1333</v>
      </c>
      <c r="O287" s="87"/>
      <c r="P287" s="87" t="s">
        <v>113</v>
      </c>
      <c r="Q287" s="54"/>
      <c r="R287" s="81" t="s">
        <v>325</v>
      </c>
      <c r="S287" s="29"/>
      <c r="T287" s="81" t="s">
        <v>896</v>
      </c>
      <c r="U287" s="29"/>
      <c r="V287" s="81" t="s">
        <v>1450</v>
      </c>
      <c r="W287" s="29"/>
      <c r="X287" s="81" t="s">
        <v>1332</v>
      </c>
      <c r="Y287" s="29"/>
      <c r="Z287" s="81" t="s">
        <v>79</v>
      </c>
      <c r="AA287" s="54"/>
      <c r="AB287" s="81" t="s">
        <v>95</v>
      </c>
      <c r="AC287" s="75"/>
      <c r="AD287" s="77"/>
      <c r="AE287" s="110"/>
      <c r="AF287" s="78"/>
      <c r="AG287" s="78"/>
      <c r="AH287" s="78"/>
      <c r="AI287" s="78"/>
      <c r="AJ287" s="78">
        <f>COUNTA(A287:AC287)</f>
        <v>14</v>
      </c>
      <c r="AK287" s="71">
        <f>AI288-AJ287</f>
        <v>0</v>
      </c>
    </row>
    <row r="288" spans="1:37" s="1" customFormat="1" ht="14.1" customHeight="1">
      <c r="A288" s="113"/>
      <c r="B288" s="29" t="s">
        <v>183</v>
      </c>
      <c r="C288" s="29"/>
      <c r="D288" s="29" t="s">
        <v>185</v>
      </c>
      <c r="E288" s="46"/>
      <c r="F288" s="29" t="s">
        <v>190</v>
      </c>
      <c r="G288" s="54"/>
      <c r="H288" s="29" t="s">
        <v>602</v>
      </c>
      <c r="I288" s="29"/>
      <c r="J288" s="29" t="s">
        <v>805</v>
      </c>
      <c r="K288" s="29"/>
      <c r="L288" s="29" t="s">
        <v>830</v>
      </c>
      <c r="M288" s="4"/>
      <c r="N288" s="29" t="s">
        <v>848</v>
      </c>
      <c r="O288" s="29"/>
      <c r="P288" s="29" t="s">
        <v>882</v>
      </c>
      <c r="Q288" s="29"/>
      <c r="R288" s="29" t="s">
        <v>852</v>
      </c>
      <c r="S288" s="29"/>
      <c r="T288" s="29" t="s">
        <v>860</v>
      </c>
      <c r="U288" s="29"/>
      <c r="V288" s="29" t="s">
        <v>834</v>
      </c>
      <c r="W288" s="29"/>
      <c r="X288" s="29" t="s">
        <v>845</v>
      </c>
      <c r="Y288" s="46"/>
      <c r="Z288" s="29" t="s">
        <v>850</v>
      </c>
      <c r="AA288" s="29"/>
      <c r="AB288" s="29" t="s">
        <v>839</v>
      </c>
      <c r="AC288" s="75"/>
      <c r="AD288" s="77"/>
      <c r="AE288" s="110"/>
      <c r="AF288" s="78"/>
      <c r="AG288" s="78"/>
      <c r="AH288" s="78"/>
      <c r="AI288" s="78">
        <f>COUNTA(A288:AB288)</f>
        <v>14</v>
      </c>
      <c r="AJ288" s="78"/>
      <c r="AK288" s="78"/>
    </row>
    <row r="289" spans="1:37" s="1" customFormat="1" ht="14.1" customHeight="1">
      <c r="A289" s="113"/>
      <c r="B289" s="29"/>
      <c r="C289" s="29"/>
      <c r="D289" s="29"/>
      <c r="E289" s="29"/>
      <c r="F289" s="29"/>
      <c r="G289" s="29"/>
      <c r="H289" s="29"/>
      <c r="I289" s="54"/>
      <c r="J289" s="29"/>
      <c r="K289" s="29"/>
      <c r="L289" s="29"/>
      <c r="M289" s="29"/>
      <c r="N289" s="29"/>
      <c r="O289" s="29"/>
      <c r="P289" s="29"/>
      <c r="Q289" s="29"/>
      <c r="R289" s="29"/>
      <c r="S289" s="29"/>
      <c r="T289" s="29"/>
      <c r="U289" s="29"/>
      <c r="V289" s="29"/>
      <c r="W289" s="29"/>
      <c r="X289" s="29"/>
      <c r="Y289" s="29"/>
      <c r="Z289" s="29"/>
      <c r="AA289" s="29"/>
      <c r="AB289" s="29"/>
      <c r="AC289" s="75"/>
      <c r="AD289" s="77"/>
      <c r="AE289" s="110"/>
      <c r="AF289" s="78"/>
      <c r="AG289" s="78"/>
      <c r="AH289" s="78"/>
      <c r="AI289" s="78"/>
      <c r="AJ289" s="78"/>
      <c r="AK289" s="78"/>
    </row>
    <row r="290" spans="1:37" s="1" customFormat="1" ht="14.1" customHeight="1">
      <c r="A290" s="113"/>
      <c r="B290" s="29"/>
      <c r="C290" s="29"/>
      <c r="D290" s="29"/>
      <c r="E290" s="29"/>
      <c r="F290" s="29"/>
      <c r="G290" s="29"/>
      <c r="H290" s="29"/>
      <c r="I290" s="54"/>
      <c r="J290" s="29"/>
      <c r="K290" s="29"/>
      <c r="L290" s="29"/>
      <c r="M290" s="29"/>
      <c r="N290" s="29"/>
      <c r="O290" s="29"/>
      <c r="P290" s="29"/>
      <c r="Q290" s="29"/>
      <c r="R290" s="29"/>
      <c r="S290" s="29"/>
      <c r="T290" s="29"/>
      <c r="U290" s="29"/>
      <c r="V290" s="29"/>
      <c r="W290" s="29"/>
      <c r="X290" s="29"/>
      <c r="Y290" s="29"/>
      <c r="Z290" s="29"/>
      <c r="AA290" s="29"/>
      <c r="AB290" s="29"/>
      <c r="AC290" s="75"/>
      <c r="AD290" s="77"/>
      <c r="AE290" s="110"/>
      <c r="AF290" s="78"/>
      <c r="AG290" s="78"/>
      <c r="AH290" s="78"/>
      <c r="AI290" s="78"/>
      <c r="AJ290" s="78"/>
      <c r="AK290" s="78"/>
    </row>
    <row r="291" spans="1:37" s="3" customFormat="1" ht="14.1" customHeight="1">
      <c r="A291" s="131">
        <v>414</v>
      </c>
      <c r="B291" s="100" t="s">
        <v>2192</v>
      </c>
      <c r="C291" s="132">
        <v>417</v>
      </c>
      <c r="D291" s="100" t="s">
        <v>872</v>
      </c>
      <c r="E291" s="133">
        <v>421</v>
      </c>
      <c r="F291" s="100" t="s">
        <v>786</v>
      </c>
      <c r="G291" s="31">
        <v>405</v>
      </c>
      <c r="H291" s="100" t="s">
        <v>2177</v>
      </c>
      <c r="I291" s="133">
        <v>425</v>
      </c>
      <c r="J291" s="100" t="s">
        <v>2167</v>
      </c>
      <c r="K291" s="133">
        <v>389</v>
      </c>
      <c r="L291" s="100" t="s">
        <v>827</v>
      </c>
      <c r="M291" s="3">
        <v>434</v>
      </c>
      <c r="N291" s="100" t="s">
        <v>2193</v>
      </c>
      <c r="O291" s="139">
        <v>336.65</v>
      </c>
      <c r="P291" s="123" t="s">
        <v>698</v>
      </c>
      <c r="Q291" s="31">
        <v>404</v>
      </c>
      <c r="R291" s="123" t="s">
        <v>2194</v>
      </c>
      <c r="S291" s="31">
        <v>433</v>
      </c>
      <c r="T291" s="100" t="s">
        <v>862</v>
      </c>
      <c r="U291" s="31">
        <v>407</v>
      </c>
      <c r="V291" s="100" t="s">
        <v>1324</v>
      </c>
      <c r="W291" s="120">
        <v>400</v>
      </c>
      <c r="X291" s="100" t="s">
        <v>2148</v>
      </c>
      <c r="Y291" s="31">
        <v>408</v>
      </c>
      <c r="Z291" s="100" t="s">
        <v>2195</v>
      </c>
      <c r="AA291" s="31">
        <v>399</v>
      </c>
      <c r="AB291" s="100" t="s">
        <v>1324</v>
      </c>
      <c r="AC291" s="75"/>
      <c r="AD291" s="77">
        <f>SUM(A291:AC291)/1000</f>
        <v>5.6926499999999995</v>
      </c>
      <c r="AE291" s="78"/>
      <c r="AF291" s="111"/>
      <c r="AG291" s="111"/>
      <c r="AH291" s="111"/>
      <c r="AI291" s="111"/>
      <c r="AJ291" s="111"/>
      <c r="AK291" s="111"/>
    </row>
    <row r="292" spans="1:37" s="1" customFormat="1" ht="14.1" customHeight="1">
      <c r="A292" s="113"/>
      <c r="B292" s="101" t="s">
        <v>101</v>
      </c>
      <c r="C292" s="29"/>
      <c r="D292" s="134" t="s">
        <v>55</v>
      </c>
      <c r="E292" s="29"/>
      <c r="F292" s="101" t="s">
        <v>101</v>
      </c>
      <c r="G292" s="29"/>
      <c r="H292" s="134" t="s">
        <v>55</v>
      </c>
      <c r="I292" s="54"/>
      <c r="J292" s="134" t="s">
        <v>55</v>
      </c>
      <c r="K292" s="29"/>
      <c r="L292" s="134" t="s">
        <v>55</v>
      </c>
      <c r="M292" s="29"/>
      <c r="N292" s="134" t="s">
        <v>55</v>
      </c>
      <c r="O292" s="29"/>
      <c r="P292" s="134" t="s">
        <v>101</v>
      </c>
      <c r="Q292" s="29"/>
      <c r="R292" s="101" t="s">
        <v>55</v>
      </c>
      <c r="S292" s="29"/>
      <c r="T292" s="101" t="s">
        <v>101</v>
      </c>
      <c r="U292" s="29"/>
      <c r="V292" s="101" t="s">
        <v>55</v>
      </c>
      <c r="W292" s="29"/>
      <c r="X292" s="101" t="s">
        <v>55</v>
      </c>
      <c r="Y292" s="29"/>
      <c r="Z292" s="101" t="s">
        <v>55</v>
      </c>
      <c r="AA292" s="29"/>
      <c r="AB292" s="101" t="s">
        <v>55</v>
      </c>
      <c r="AC292" s="75"/>
      <c r="AD292" s="77"/>
      <c r="AE292" s="110"/>
      <c r="AF292" s="78"/>
      <c r="AG292" s="78">
        <f>COUNTA(A292:AC292)</f>
        <v>14</v>
      </c>
      <c r="AH292" s="78"/>
      <c r="AI292" s="78"/>
      <c r="AJ292" s="78"/>
      <c r="AK292" s="78"/>
    </row>
    <row r="293" spans="1:37" s="1" customFormat="1" ht="14.1" customHeight="1">
      <c r="A293" s="113"/>
      <c r="B293" s="103" t="s">
        <v>1362</v>
      </c>
      <c r="C293" s="29"/>
      <c r="D293" s="103" t="s">
        <v>1362</v>
      </c>
      <c r="E293" s="29"/>
      <c r="F293" s="103" t="s">
        <v>1362</v>
      </c>
      <c r="G293" s="29"/>
      <c r="H293" s="103" t="s">
        <v>1362</v>
      </c>
      <c r="I293" s="54"/>
      <c r="J293" s="103" t="s">
        <v>1362</v>
      </c>
      <c r="K293" s="29"/>
      <c r="L293" s="103" t="s">
        <v>1362</v>
      </c>
      <c r="M293" s="29"/>
      <c r="N293" s="103" t="s">
        <v>1362</v>
      </c>
      <c r="O293" s="29"/>
      <c r="P293" s="103" t="s">
        <v>1362</v>
      </c>
      <c r="Q293" s="29"/>
      <c r="R293" s="103" t="s">
        <v>1362</v>
      </c>
      <c r="S293" s="29"/>
      <c r="T293" s="103" t="s">
        <v>1362</v>
      </c>
      <c r="U293" s="29"/>
      <c r="V293" s="103" t="s">
        <v>1362</v>
      </c>
      <c r="W293" s="29"/>
      <c r="X293" s="103" t="s">
        <v>1362</v>
      </c>
      <c r="Y293" s="29"/>
      <c r="Z293" s="103" t="s">
        <v>1362</v>
      </c>
      <c r="AA293" s="29"/>
      <c r="AB293" s="103" t="s">
        <v>1362</v>
      </c>
      <c r="AC293" s="75"/>
      <c r="AD293" s="77"/>
      <c r="AE293" s="78">
        <f>COUNTA(A293:AB293)</f>
        <v>14</v>
      </c>
      <c r="AF293" s="78"/>
      <c r="AG293" s="78"/>
      <c r="AH293" s="78"/>
      <c r="AI293" s="78"/>
      <c r="AJ293" s="78"/>
      <c r="AK293" s="78"/>
    </row>
    <row r="294" spans="1:37" s="1" customFormat="1" ht="14.1" customHeight="1" thickBot="1">
      <c r="A294" s="1024"/>
      <c r="B294" s="95" t="s">
        <v>82</v>
      </c>
      <c r="C294" s="1011"/>
      <c r="D294" s="95" t="s">
        <v>64</v>
      </c>
      <c r="E294" s="1011"/>
      <c r="F294" s="95" t="s">
        <v>82</v>
      </c>
      <c r="G294" s="1011"/>
      <c r="H294" s="95" t="s">
        <v>64</v>
      </c>
      <c r="I294" s="1011"/>
      <c r="J294" s="95" t="s">
        <v>64</v>
      </c>
      <c r="K294" s="1011"/>
      <c r="L294" s="95" t="s">
        <v>64</v>
      </c>
      <c r="M294" s="1025"/>
      <c r="N294" s="95" t="s">
        <v>64</v>
      </c>
      <c r="O294" s="1011"/>
      <c r="P294" s="95" t="s">
        <v>264</v>
      </c>
      <c r="Q294" s="1011"/>
      <c r="R294" s="95" t="s">
        <v>64</v>
      </c>
      <c r="S294" s="1011"/>
      <c r="T294" s="95" t="s">
        <v>64</v>
      </c>
      <c r="U294" s="1011"/>
      <c r="V294" s="95" t="s">
        <v>82</v>
      </c>
      <c r="W294" s="1011"/>
      <c r="X294" s="95" t="s">
        <v>64</v>
      </c>
      <c r="Y294" s="1011"/>
      <c r="Z294" s="95" t="s">
        <v>82</v>
      </c>
      <c r="AA294" s="1011"/>
      <c r="AB294" s="95" t="s">
        <v>64</v>
      </c>
      <c r="AC294" s="1004"/>
      <c r="AD294" s="77"/>
      <c r="AE294" s="110"/>
      <c r="AF294" s="78">
        <f>COUNTA(B294:AC294)</f>
        <v>14</v>
      </c>
      <c r="AG294" s="78"/>
      <c r="AH294" s="78">
        <f>AF294-AG292</f>
        <v>0</v>
      </c>
      <c r="AI294" s="78"/>
      <c r="AJ294" s="78"/>
      <c r="AK294" s="78"/>
    </row>
    <row r="295" spans="1:37" s="1" customFormat="1" ht="14.1" customHeight="1">
      <c r="A295" s="1015"/>
      <c r="B295" s="1016"/>
      <c r="C295" s="104"/>
      <c r="D295" s="104"/>
      <c r="E295" s="104"/>
      <c r="F295" s="1016"/>
      <c r="G295" s="104"/>
      <c r="H295" s="1016"/>
      <c r="I295" s="104"/>
      <c r="J295" s="1020"/>
      <c r="K295" s="1020"/>
      <c r="L295" s="1020"/>
      <c r="M295" s="1020"/>
      <c r="N295" s="1020"/>
      <c r="O295" s="1020"/>
      <c r="P295" s="1020"/>
      <c r="Q295" s="104"/>
      <c r="R295" s="1016"/>
      <c r="S295" s="1017"/>
      <c r="T295" s="1016"/>
      <c r="U295" s="1017"/>
      <c r="V295" s="1016"/>
      <c r="W295" s="1017"/>
      <c r="X295" s="1016"/>
      <c r="Y295" s="1017"/>
      <c r="Z295" s="1016"/>
      <c r="AA295" s="104"/>
      <c r="AB295" s="1016"/>
      <c r="AC295" s="80"/>
      <c r="AD295" s="77"/>
      <c r="AE295" s="110"/>
      <c r="AF295" s="78"/>
      <c r="AG295" s="78"/>
      <c r="AH295" s="78"/>
      <c r="AI295" s="78"/>
      <c r="AJ295" s="78"/>
      <c r="AK295" s="78"/>
    </row>
    <row r="296" spans="1:37" s="1" customFormat="1" ht="14.1" customHeight="1">
      <c r="A296" s="33"/>
      <c r="B296" s="46" t="s">
        <v>1449</v>
      </c>
      <c r="C296" s="46"/>
      <c r="D296" s="46" t="s">
        <v>891</v>
      </c>
      <c r="E296" s="54"/>
      <c r="F296" s="81" t="s">
        <v>707</v>
      </c>
      <c r="G296" s="54"/>
      <c r="H296" s="81" t="s">
        <v>73</v>
      </c>
      <c r="I296" s="29"/>
      <c r="J296" s="81" t="s">
        <v>705</v>
      </c>
      <c r="K296" s="29"/>
      <c r="L296" s="81" t="s">
        <v>869</v>
      </c>
      <c r="M296" s="29"/>
      <c r="N296" s="81" t="s">
        <v>871</v>
      </c>
      <c r="O296" s="29"/>
      <c r="P296" s="81" t="s">
        <v>877</v>
      </c>
      <c r="Q296" s="29"/>
      <c r="R296" s="81" t="s">
        <v>883</v>
      </c>
      <c r="S296" s="29"/>
      <c r="T296" s="81" t="s">
        <v>57</v>
      </c>
      <c r="U296" s="54"/>
      <c r="V296" s="81" t="s">
        <v>2196</v>
      </c>
      <c r="W296" s="54"/>
      <c r="X296" s="81" t="s">
        <v>701</v>
      </c>
      <c r="Y296" s="54"/>
      <c r="Z296" s="81" t="s">
        <v>2197</v>
      </c>
      <c r="AA296" s="54"/>
      <c r="AB296" s="81" t="s">
        <v>2198</v>
      </c>
      <c r="AC296" s="75"/>
      <c r="AD296" s="77"/>
      <c r="AE296" s="110"/>
      <c r="AF296" s="78"/>
      <c r="AG296" s="78"/>
      <c r="AH296" s="78"/>
      <c r="AI296" s="78"/>
      <c r="AJ296" s="78">
        <f>COUNTA(A296:AC296)</f>
        <v>14</v>
      </c>
      <c r="AK296" s="71">
        <f>AI297-AJ296</f>
        <v>0</v>
      </c>
    </row>
    <row r="297" spans="1:37" s="1" customFormat="1" ht="14.1" customHeight="1">
      <c r="A297" s="113"/>
      <c r="B297" s="29" t="s">
        <v>831</v>
      </c>
      <c r="C297" s="29"/>
      <c r="D297" s="29" t="s">
        <v>828</v>
      </c>
      <c r="E297" s="29"/>
      <c r="F297" s="29" t="s">
        <v>825</v>
      </c>
      <c r="G297" s="29"/>
      <c r="H297" s="29" t="s">
        <v>878</v>
      </c>
      <c r="I297" s="29"/>
      <c r="J297" s="29" t="s">
        <v>599</v>
      </c>
      <c r="K297" s="29"/>
      <c r="L297" s="29" t="s">
        <v>137</v>
      </c>
      <c r="M297" s="54"/>
      <c r="N297" s="46" t="s">
        <v>124</v>
      </c>
      <c r="O297" s="29"/>
      <c r="P297" s="29" t="s">
        <v>142</v>
      </c>
      <c r="Q297" s="54"/>
      <c r="R297" s="29" t="s">
        <v>156</v>
      </c>
      <c r="S297" s="29"/>
      <c r="T297" s="29" t="s">
        <v>172</v>
      </c>
      <c r="U297" s="29"/>
      <c r="V297" s="29" t="s">
        <v>385</v>
      </c>
      <c r="W297" s="29"/>
      <c r="X297" s="29" t="s">
        <v>777</v>
      </c>
      <c r="Y297" s="46"/>
      <c r="Z297" s="29" t="s">
        <v>752</v>
      </c>
      <c r="AA297" s="29"/>
      <c r="AB297" s="29" t="s">
        <v>757</v>
      </c>
      <c r="AC297" s="76"/>
      <c r="AD297" s="77"/>
      <c r="AE297" s="110"/>
      <c r="AF297" s="78"/>
      <c r="AG297" s="78"/>
      <c r="AH297" s="78"/>
      <c r="AI297" s="78">
        <f>COUNTA(A297:AB297)</f>
        <v>14</v>
      </c>
      <c r="AJ297" s="78"/>
      <c r="AK297" s="78"/>
    </row>
    <row r="298" spans="1:37" s="1" customFormat="1" ht="14.1" customHeight="1">
      <c r="A298" s="113"/>
      <c r="B298" s="29"/>
      <c r="C298" s="29"/>
      <c r="D298" s="29"/>
      <c r="E298" s="29"/>
      <c r="F298" s="29"/>
      <c r="G298" s="29"/>
      <c r="H298" s="29"/>
      <c r="I298" s="29"/>
      <c r="J298" s="29"/>
      <c r="K298" s="29"/>
      <c r="L298" s="29"/>
      <c r="M298" s="29"/>
      <c r="N298" s="29"/>
      <c r="O298" s="29"/>
      <c r="P298" s="29"/>
      <c r="Q298" s="54"/>
      <c r="R298" s="29"/>
      <c r="S298" s="29"/>
      <c r="T298" s="29"/>
      <c r="U298" s="29"/>
      <c r="V298" s="29"/>
      <c r="W298" s="29"/>
      <c r="X298" s="29"/>
      <c r="Y298" s="29"/>
      <c r="Z298" s="29"/>
      <c r="AA298" s="29"/>
      <c r="AB298" s="29"/>
      <c r="AC298" s="76"/>
      <c r="AD298" s="77"/>
      <c r="AE298" s="110"/>
      <c r="AF298" s="78"/>
      <c r="AG298" s="78"/>
      <c r="AH298" s="78"/>
      <c r="AI298" s="78"/>
      <c r="AJ298" s="78"/>
      <c r="AK298" s="78"/>
    </row>
    <row r="299" spans="1:37" s="1" customFormat="1" ht="14.1" customHeight="1">
      <c r="A299" s="113"/>
      <c r="B299" s="29"/>
      <c r="C299" s="29"/>
      <c r="D299" s="29"/>
      <c r="E299" s="29"/>
      <c r="F299" s="29"/>
      <c r="G299" s="29"/>
      <c r="H299" s="29"/>
      <c r="I299" s="29"/>
      <c r="J299" s="29"/>
      <c r="K299" s="29"/>
      <c r="L299" s="29"/>
      <c r="M299" s="29"/>
      <c r="N299" s="29"/>
      <c r="O299" s="29"/>
      <c r="P299" s="29"/>
      <c r="Q299" s="54"/>
      <c r="R299" s="29"/>
      <c r="S299" s="29"/>
      <c r="T299" s="29"/>
      <c r="U299" s="29"/>
      <c r="V299" s="29"/>
      <c r="W299" s="29"/>
      <c r="X299" s="29"/>
      <c r="Y299" s="29"/>
      <c r="Z299" s="29"/>
      <c r="AA299" s="29"/>
      <c r="AB299" s="29"/>
      <c r="AC299" s="76"/>
      <c r="AD299" s="77"/>
      <c r="AE299" s="110"/>
      <c r="AF299" s="78"/>
      <c r="AG299" s="78"/>
      <c r="AH299" s="78"/>
      <c r="AI299" s="78"/>
      <c r="AJ299" s="78"/>
      <c r="AK299" s="78"/>
    </row>
    <row r="300" spans="1:37" s="3" customFormat="1" ht="14.1" customHeight="1">
      <c r="A300" s="44">
        <v>428</v>
      </c>
      <c r="B300" s="100" t="s">
        <v>2199</v>
      </c>
      <c r="C300" s="122">
        <v>411</v>
      </c>
      <c r="D300" s="100" t="s">
        <v>2199</v>
      </c>
      <c r="E300" s="31">
        <v>429</v>
      </c>
      <c r="F300" s="100" t="s">
        <v>2197</v>
      </c>
      <c r="G300" s="31">
        <v>408.45</v>
      </c>
      <c r="H300" s="100" t="s">
        <v>879</v>
      </c>
      <c r="I300" s="31">
        <v>404</v>
      </c>
      <c r="J300" s="100" t="s">
        <v>2168</v>
      </c>
      <c r="K300" s="31">
        <v>401</v>
      </c>
      <c r="L300" s="100" t="s">
        <v>2177</v>
      </c>
      <c r="M300" s="31">
        <v>374</v>
      </c>
      <c r="N300" s="100" t="s">
        <v>2153</v>
      </c>
      <c r="O300" s="139">
        <v>384</v>
      </c>
      <c r="P300" s="123" t="s">
        <v>2178</v>
      </c>
      <c r="Q300" s="31">
        <v>390</v>
      </c>
      <c r="R300" s="123" t="s">
        <v>786</v>
      </c>
      <c r="S300" s="31">
        <v>391</v>
      </c>
      <c r="T300" s="100" t="s">
        <v>871</v>
      </c>
      <c r="U300" s="31">
        <v>383</v>
      </c>
      <c r="V300" s="100" t="s">
        <v>1319</v>
      </c>
      <c r="W300" s="31">
        <v>379</v>
      </c>
      <c r="X300" s="100" t="s">
        <v>2200</v>
      </c>
      <c r="Y300" s="120">
        <v>408</v>
      </c>
      <c r="Z300" s="100" t="s">
        <v>2201</v>
      </c>
      <c r="AA300" s="31">
        <v>387</v>
      </c>
      <c r="AB300" s="100" t="s">
        <v>2202</v>
      </c>
      <c r="AC300" s="126"/>
      <c r="AD300" s="77">
        <f>SUM(A300:AC300)/1000</f>
        <v>5.5774499999999998</v>
      </c>
      <c r="AE300" s="78"/>
      <c r="AF300" s="111"/>
      <c r="AG300" s="111"/>
      <c r="AH300" s="111"/>
      <c r="AI300" s="111"/>
      <c r="AJ300" s="111"/>
      <c r="AK300" s="111"/>
    </row>
    <row r="301" spans="1:37" s="4" customFormat="1" ht="14.1" customHeight="1">
      <c r="A301" s="113"/>
      <c r="B301" s="101" t="s">
        <v>55</v>
      </c>
      <c r="C301" s="29"/>
      <c r="D301" s="101" t="s">
        <v>55</v>
      </c>
      <c r="E301" s="29"/>
      <c r="F301" s="101" t="s">
        <v>55</v>
      </c>
      <c r="G301" s="29"/>
      <c r="H301" s="101" t="s">
        <v>55</v>
      </c>
      <c r="I301" s="29"/>
      <c r="J301" s="101" t="s">
        <v>55</v>
      </c>
      <c r="K301" s="29"/>
      <c r="L301" s="134" t="s">
        <v>55</v>
      </c>
      <c r="M301" s="29"/>
      <c r="N301" s="134" t="s">
        <v>55</v>
      </c>
      <c r="O301" s="29"/>
      <c r="P301" s="101" t="s">
        <v>55</v>
      </c>
      <c r="Q301" s="54"/>
      <c r="R301" s="101" t="s">
        <v>55</v>
      </c>
      <c r="S301" s="29"/>
      <c r="T301" s="101" t="s">
        <v>55</v>
      </c>
      <c r="U301" s="29"/>
      <c r="V301" s="101" t="s">
        <v>55</v>
      </c>
      <c r="W301" s="29"/>
      <c r="X301" s="101" t="s">
        <v>55</v>
      </c>
      <c r="Y301" s="29"/>
      <c r="Z301" s="101" t="s">
        <v>55</v>
      </c>
      <c r="AA301" s="29"/>
      <c r="AB301" s="101" t="s">
        <v>55</v>
      </c>
      <c r="AC301" s="76"/>
      <c r="AD301" s="77"/>
      <c r="AE301" s="78"/>
      <c r="AF301" s="78"/>
      <c r="AG301" s="78">
        <f>COUNTA(A301:AC301)</f>
        <v>14</v>
      </c>
      <c r="AH301" s="78"/>
      <c r="AI301" s="78"/>
      <c r="AJ301" s="78"/>
      <c r="AK301" s="78"/>
    </row>
    <row r="302" spans="1:37" s="1" customFormat="1" ht="14.1" customHeight="1">
      <c r="A302" s="113"/>
      <c r="B302" s="103" t="s">
        <v>1362</v>
      </c>
      <c r="C302" s="29"/>
      <c r="D302" s="103" t="s">
        <v>1362</v>
      </c>
      <c r="E302" s="29"/>
      <c r="F302" s="103" t="s">
        <v>1362</v>
      </c>
      <c r="G302" s="29"/>
      <c r="H302" s="103" t="s">
        <v>1362</v>
      </c>
      <c r="I302" s="29"/>
      <c r="J302" s="103" t="s">
        <v>1362</v>
      </c>
      <c r="K302" s="29"/>
      <c r="L302" s="103" t="s">
        <v>1362</v>
      </c>
      <c r="M302" s="29"/>
      <c r="N302" s="103" t="s">
        <v>1362</v>
      </c>
      <c r="O302" s="29"/>
      <c r="P302" s="103" t="s">
        <v>1362</v>
      </c>
      <c r="Q302" s="54"/>
      <c r="R302" s="103" t="s">
        <v>1362</v>
      </c>
      <c r="S302" s="29"/>
      <c r="T302" s="103" t="s">
        <v>1362</v>
      </c>
      <c r="U302" s="29"/>
      <c r="V302" s="103" t="s">
        <v>1362</v>
      </c>
      <c r="W302" s="29"/>
      <c r="X302" s="103" t="s">
        <v>1362</v>
      </c>
      <c r="Y302" s="29"/>
      <c r="Z302" s="103" t="s">
        <v>1362</v>
      </c>
      <c r="AA302" s="29"/>
      <c r="AB302" s="103" t="s">
        <v>1362</v>
      </c>
      <c r="AC302" s="76"/>
      <c r="AD302" s="77"/>
      <c r="AE302" s="78">
        <f>COUNTA(A302:AB302)</f>
        <v>14</v>
      </c>
      <c r="AF302" s="78"/>
      <c r="AG302" s="78"/>
      <c r="AH302" s="78"/>
      <c r="AI302" s="78"/>
      <c r="AJ302" s="78"/>
      <c r="AK302" s="78"/>
    </row>
    <row r="303" spans="1:37" s="1" customFormat="1" ht="14.1" customHeight="1">
      <c r="A303" s="115"/>
      <c r="B303" s="81" t="s">
        <v>64</v>
      </c>
      <c r="C303" s="54"/>
      <c r="D303" s="81" t="s">
        <v>64</v>
      </c>
      <c r="E303" s="29"/>
      <c r="F303" s="81" t="s">
        <v>64</v>
      </c>
      <c r="G303" s="29"/>
      <c r="H303" s="29" t="s">
        <v>122</v>
      </c>
      <c r="I303" s="29"/>
      <c r="J303" s="81" t="s">
        <v>64</v>
      </c>
      <c r="K303" s="29"/>
      <c r="L303" s="81" t="s">
        <v>82</v>
      </c>
      <c r="M303" s="54"/>
      <c r="N303" s="81" t="s">
        <v>82</v>
      </c>
      <c r="O303" s="29"/>
      <c r="P303" s="81" t="s">
        <v>82</v>
      </c>
      <c r="Q303" s="54"/>
      <c r="R303" s="81" t="s">
        <v>64</v>
      </c>
      <c r="S303" s="54"/>
      <c r="T303" s="81" t="s">
        <v>264</v>
      </c>
      <c r="U303" s="54"/>
      <c r="V303" s="81" t="s">
        <v>64</v>
      </c>
      <c r="W303" s="54"/>
      <c r="X303" s="81" t="s">
        <v>64</v>
      </c>
      <c r="Y303" s="54"/>
      <c r="Z303" s="81" t="s">
        <v>82</v>
      </c>
      <c r="AA303" s="54"/>
      <c r="AB303" s="81" t="s">
        <v>82</v>
      </c>
      <c r="AC303" s="76"/>
      <c r="AD303" s="77"/>
      <c r="AE303" s="110"/>
      <c r="AF303" s="78">
        <f>COUNTA(B303:AC303)</f>
        <v>14</v>
      </c>
      <c r="AG303" s="78"/>
      <c r="AH303" s="78">
        <f>AF303-AG301</f>
        <v>0</v>
      </c>
      <c r="AI303" s="78"/>
      <c r="AJ303" s="78"/>
      <c r="AK303" s="78"/>
    </row>
    <row r="304" spans="1:37" s="1" customFormat="1" ht="14.1" customHeight="1">
      <c r="A304" s="98"/>
      <c r="B304" s="81"/>
      <c r="C304" s="29"/>
      <c r="D304" s="81"/>
      <c r="E304" s="54"/>
      <c r="F304" s="81"/>
      <c r="G304" s="81"/>
      <c r="H304" s="81"/>
      <c r="I304" s="81"/>
      <c r="J304" s="81"/>
      <c r="K304" s="54"/>
      <c r="L304" s="81"/>
      <c r="M304" s="54"/>
      <c r="N304" s="81"/>
      <c r="O304" s="54"/>
      <c r="P304" s="81"/>
      <c r="Q304" s="54"/>
      <c r="R304" s="81"/>
      <c r="S304" s="54"/>
      <c r="T304" s="81"/>
      <c r="U304" s="29"/>
      <c r="V304" s="81"/>
      <c r="W304" s="81"/>
      <c r="X304" s="81"/>
      <c r="Y304" s="81"/>
      <c r="Z304" s="81"/>
      <c r="AA304" s="81"/>
      <c r="AB304" s="81"/>
      <c r="AC304" s="76"/>
      <c r="AD304" s="77"/>
      <c r="AE304" s="110"/>
      <c r="AF304" s="78"/>
      <c r="AG304" s="78"/>
      <c r="AH304" s="78"/>
      <c r="AI304" s="78"/>
      <c r="AJ304" s="78"/>
      <c r="AK304" s="78"/>
    </row>
    <row r="305" spans="1:37" s="1" customFormat="1" ht="14.1" customHeight="1">
      <c r="A305" s="115"/>
      <c r="B305" s="81" t="s">
        <v>2203</v>
      </c>
      <c r="C305" s="54"/>
      <c r="D305" s="81" t="s">
        <v>868</v>
      </c>
      <c r="E305" s="54"/>
      <c r="F305" s="81" t="s">
        <v>1325</v>
      </c>
      <c r="G305" s="54"/>
      <c r="H305" s="81" t="s">
        <v>325</v>
      </c>
      <c r="I305" s="29"/>
      <c r="J305" s="81" t="s">
        <v>1327</v>
      </c>
      <c r="K305" s="29"/>
      <c r="L305" s="81" t="s">
        <v>1733</v>
      </c>
      <c r="M305" s="29"/>
      <c r="N305" s="81" t="s">
        <v>875</v>
      </c>
      <c r="O305" s="46"/>
      <c r="P305" s="29" t="s">
        <v>2204</v>
      </c>
      <c r="Q305" s="43"/>
      <c r="R305" s="81" t="s">
        <v>698</v>
      </c>
      <c r="S305" s="29"/>
      <c r="T305" s="81" t="s">
        <v>891</v>
      </c>
      <c r="U305" s="54"/>
      <c r="V305" s="81" t="s">
        <v>127</v>
      </c>
      <c r="W305" s="54"/>
      <c r="X305" s="81" t="s">
        <v>868</v>
      </c>
      <c r="Y305" s="54"/>
      <c r="Z305" s="81" t="s">
        <v>1432</v>
      </c>
      <c r="AA305" s="54"/>
      <c r="AB305" s="81" t="s">
        <v>690</v>
      </c>
      <c r="AC305" s="75"/>
      <c r="AD305" s="77"/>
      <c r="AE305" s="110"/>
      <c r="AF305" s="78"/>
      <c r="AG305" s="78"/>
      <c r="AH305" s="78"/>
      <c r="AI305" s="78"/>
      <c r="AJ305" s="78">
        <f>COUNTA(A305:AC305)</f>
        <v>14</v>
      </c>
      <c r="AK305" s="71">
        <f>AI306-AJ305</f>
        <v>0</v>
      </c>
    </row>
    <row r="306" spans="1:37" s="1" customFormat="1" ht="14.1" customHeight="1">
      <c r="A306" s="113"/>
      <c r="B306" s="29" t="s">
        <v>767</v>
      </c>
      <c r="C306" s="29"/>
      <c r="D306" s="29" t="s">
        <v>773</v>
      </c>
      <c r="E306" s="54"/>
      <c r="F306" s="54" t="s">
        <v>764</v>
      </c>
      <c r="G306" s="29"/>
      <c r="H306" s="29" t="s">
        <v>379</v>
      </c>
      <c r="I306" s="29"/>
      <c r="J306" s="29" t="s">
        <v>738</v>
      </c>
      <c r="K306" s="29"/>
      <c r="L306" s="29" t="s">
        <v>806</v>
      </c>
      <c r="M306" s="29"/>
      <c r="N306" s="29" t="s">
        <v>742</v>
      </c>
      <c r="O306" s="29"/>
      <c r="P306" s="29" t="s">
        <v>858</v>
      </c>
      <c r="Q306" s="29"/>
      <c r="R306" s="29" t="s">
        <v>754</v>
      </c>
      <c r="S306" s="29"/>
      <c r="T306" s="29" t="s">
        <v>776</v>
      </c>
      <c r="U306" s="46"/>
      <c r="V306" s="29" t="s">
        <v>864</v>
      </c>
      <c r="W306" s="29"/>
      <c r="X306" s="29" t="s">
        <v>789</v>
      </c>
      <c r="Y306" s="29"/>
      <c r="Z306" s="29" t="s">
        <v>732</v>
      </c>
      <c r="AA306" s="29"/>
      <c r="AB306" s="29" t="s">
        <v>750</v>
      </c>
      <c r="AC306" s="76"/>
      <c r="AD306" s="77"/>
      <c r="AE306" s="110"/>
      <c r="AF306" s="78"/>
      <c r="AG306" s="78"/>
      <c r="AH306" s="78"/>
      <c r="AI306" s="78">
        <f>COUNTA(A306:AB306)</f>
        <v>14</v>
      </c>
      <c r="AJ306" s="78"/>
      <c r="AK306" s="78"/>
    </row>
    <row r="307" spans="1:37" s="1" customFormat="1" ht="14.1" customHeight="1">
      <c r="A307" s="113"/>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76"/>
      <c r="AD307" s="77"/>
      <c r="AE307" s="110"/>
      <c r="AF307" s="78"/>
      <c r="AG307" s="78"/>
      <c r="AH307" s="78"/>
      <c r="AI307" s="78"/>
      <c r="AJ307" s="78"/>
      <c r="AK307" s="78"/>
    </row>
    <row r="308" spans="1:37" s="1" customFormat="1" ht="14.1" customHeight="1">
      <c r="A308" s="113"/>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76"/>
      <c r="AD308" s="77"/>
      <c r="AE308" s="110"/>
      <c r="AF308" s="78"/>
      <c r="AG308" s="78"/>
      <c r="AH308" s="78"/>
      <c r="AI308" s="78"/>
      <c r="AJ308" s="78"/>
      <c r="AK308" s="78"/>
    </row>
    <row r="309" spans="1:37" s="3" customFormat="1" ht="14.1" customHeight="1">
      <c r="A309" s="44">
        <v>383</v>
      </c>
      <c r="B309" s="100" t="s">
        <v>2205</v>
      </c>
      <c r="C309" s="31">
        <v>407</v>
      </c>
      <c r="D309" s="100" t="s">
        <v>2206</v>
      </c>
      <c r="E309" s="122">
        <v>402</v>
      </c>
      <c r="F309" s="100" t="s">
        <v>2185</v>
      </c>
      <c r="G309" s="31">
        <v>391.56</v>
      </c>
      <c r="H309" s="100" t="s">
        <v>1789</v>
      </c>
      <c r="I309" s="31">
        <v>364.99</v>
      </c>
      <c r="J309" s="100" t="s">
        <v>2207</v>
      </c>
      <c r="K309" s="31">
        <v>388.37</v>
      </c>
      <c r="L309" s="100" t="s">
        <v>2208</v>
      </c>
      <c r="M309" s="31">
        <v>402.91</v>
      </c>
      <c r="N309" s="100" t="s">
        <v>2209</v>
      </c>
      <c r="O309" s="139">
        <v>407.24</v>
      </c>
      <c r="P309" s="123" t="s">
        <v>859</v>
      </c>
      <c r="Q309" s="30">
        <v>400.96</v>
      </c>
      <c r="R309" s="123" t="s">
        <v>2202</v>
      </c>
      <c r="S309" s="31">
        <v>431.19</v>
      </c>
      <c r="T309" s="100" t="s">
        <v>2186</v>
      </c>
      <c r="U309" s="120">
        <v>394.39</v>
      </c>
      <c r="V309" s="100" t="s">
        <v>866</v>
      </c>
      <c r="W309" s="31">
        <v>384.42</v>
      </c>
      <c r="X309" s="100" t="s">
        <v>786</v>
      </c>
      <c r="Y309" s="31">
        <v>383.12</v>
      </c>
      <c r="Z309" s="100" t="s">
        <v>2210</v>
      </c>
      <c r="AA309" s="31">
        <v>407</v>
      </c>
      <c r="AB309" s="100" t="s">
        <v>2211</v>
      </c>
      <c r="AC309" s="126"/>
      <c r="AD309" s="77">
        <f>SUM(A309:AC309)/1000</f>
        <v>5.5481499999999997</v>
      </c>
      <c r="AE309" s="78"/>
      <c r="AF309" s="111"/>
      <c r="AG309" s="111"/>
      <c r="AH309" s="111"/>
      <c r="AI309" s="111"/>
      <c r="AJ309" s="111"/>
      <c r="AK309" s="111"/>
    </row>
    <row r="310" spans="1:37" s="4" customFormat="1" ht="14.1" customHeight="1">
      <c r="A310" s="113"/>
      <c r="B310" s="101" t="s">
        <v>55</v>
      </c>
      <c r="C310" s="29"/>
      <c r="D310" s="101" t="s">
        <v>55</v>
      </c>
      <c r="E310" s="29"/>
      <c r="F310" s="101" t="s">
        <v>55</v>
      </c>
      <c r="G310" s="29"/>
      <c r="H310" s="101" t="s">
        <v>55</v>
      </c>
      <c r="I310" s="29"/>
      <c r="J310" s="101" t="s">
        <v>55</v>
      </c>
      <c r="K310" s="29"/>
      <c r="L310" s="101" t="s">
        <v>55</v>
      </c>
      <c r="M310" s="29"/>
      <c r="N310" s="101" t="s">
        <v>55</v>
      </c>
      <c r="O310" s="29"/>
      <c r="P310" s="101" t="s">
        <v>55</v>
      </c>
      <c r="Q310" s="29"/>
      <c r="R310" s="101" t="s">
        <v>55</v>
      </c>
      <c r="S310" s="29"/>
      <c r="T310" s="101" t="s">
        <v>55</v>
      </c>
      <c r="U310" s="29"/>
      <c r="V310" s="101" t="s">
        <v>55</v>
      </c>
      <c r="W310" s="29"/>
      <c r="X310" s="101" t="s">
        <v>55</v>
      </c>
      <c r="Y310" s="29"/>
      <c r="Z310" s="101" t="s">
        <v>55</v>
      </c>
      <c r="AA310" s="29"/>
      <c r="AB310" s="101" t="s">
        <v>55</v>
      </c>
      <c r="AC310" s="76"/>
      <c r="AD310" s="77"/>
      <c r="AE310" s="78"/>
      <c r="AF310" s="78"/>
      <c r="AG310" s="78">
        <f>COUNTA(A310:AC310)</f>
        <v>14</v>
      </c>
      <c r="AH310" s="78"/>
      <c r="AI310" s="78"/>
      <c r="AJ310" s="78"/>
      <c r="AK310" s="78"/>
    </row>
    <row r="311" spans="1:37" s="1" customFormat="1" ht="14.1" customHeight="1">
      <c r="A311" s="113"/>
      <c r="B311" s="103" t="s">
        <v>1362</v>
      </c>
      <c r="C311" s="29"/>
      <c r="D311" s="103" t="s">
        <v>1362</v>
      </c>
      <c r="E311" s="29"/>
      <c r="F311" s="103" t="s">
        <v>1362</v>
      </c>
      <c r="G311" s="29"/>
      <c r="H311" s="103" t="s">
        <v>1362</v>
      </c>
      <c r="I311" s="29"/>
      <c r="J311" s="103" t="s">
        <v>1362</v>
      </c>
      <c r="K311" s="29"/>
      <c r="L311" s="103" t="s">
        <v>1362</v>
      </c>
      <c r="M311" s="29"/>
      <c r="N311" s="103" t="s">
        <v>1362</v>
      </c>
      <c r="O311" s="29"/>
      <c r="P311" s="103" t="s">
        <v>1362</v>
      </c>
      <c r="Q311" s="29"/>
      <c r="R311" s="103" t="s">
        <v>1362</v>
      </c>
      <c r="S311" s="29"/>
      <c r="T311" s="103" t="s">
        <v>1362</v>
      </c>
      <c r="U311" s="29"/>
      <c r="V311" s="103" t="s">
        <v>1362</v>
      </c>
      <c r="W311" s="29"/>
      <c r="X311" s="103" t="s">
        <v>1362</v>
      </c>
      <c r="Y311" s="29"/>
      <c r="Z311" s="103" t="s">
        <v>1362</v>
      </c>
      <c r="AA311" s="29"/>
      <c r="AB311" s="103" t="s">
        <v>1362</v>
      </c>
      <c r="AC311" s="76"/>
      <c r="AD311" s="77"/>
      <c r="AE311" s="78">
        <f>COUNTA(A311:AB311)</f>
        <v>14</v>
      </c>
      <c r="AF311" s="78"/>
      <c r="AG311" s="78"/>
      <c r="AH311" s="78"/>
      <c r="AI311" s="78"/>
      <c r="AJ311" s="78"/>
      <c r="AK311" s="78"/>
    </row>
    <row r="312" spans="1:37" s="1" customFormat="1" ht="14.1" customHeight="1">
      <c r="A312" s="115"/>
      <c r="B312" s="81" t="s">
        <v>82</v>
      </c>
      <c r="C312" s="54"/>
      <c r="D312" s="81" t="s">
        <v>64</v>
      </c>
      <c r="E312" s="54"/>
      <c r="F312" s="81" t="s">
        <v>82</v>
      </c>
      <c r="G312" s="29"/>
      <c r="H312" s="81" t="s">
        <v>309</v>
      </c>
      <c r="I312" s="29"/>
      <c r="J312" s="81" t="s">
        <v>82</v>
      </c>
      <c r="K312" s="29"/>
      <c r="L312" s="81" t="s">
        <v>82</v>
      </c>
      <c r="M312" s="29"/>
      <c r="N312" s="81" t="s">
        <v>64</v>
      </c>
      <c r="O312" s="29"/>
      <c r="P312" s="81" t="s">
        <v>82</v>
      </c>
      <c r="Q312" s="54"/>
      <c r="R312" s="81" t="s">
        <v>64</v>
      </c>
      <c r="S312" s="54"/>
      <c r="T312" s="81" t="s">
        <v>64</v>
      </c>
      <c r="U312" s="54"/>
      <c r="V312" s="81" t="s">
        <v>264</v>
      </c>
      <c r="W312" s="54"/>
      <c r="X312" s="81" t="s">
        <v>82</v>
      </c>
      <c r="Y312" s="54"/>
      <c r="Z312" s="81" t="s">
        <v>82</v>
      </c>
      <c r="AA312" s="54"/>
      <c r="AB312" s="81" t="s">
        <v>64</v>
      </c>
      <c r="AC312" s="76"/>
      <c r="AD312" s="77"/>
      <c r="AE312" s="110"/>
      <c r="AF312" s="78">
        <f>COUNTA(B312:AC312)</f>
        <v>14</v>
      </c>
      <c r="AG312" s="78"/>
      <c r="AH312" s="78">
        <f>AF312-AG310</f>
        <v>0</v>
      </c>
      <c r="AI312" s="78"/>
      <c r="AJ312" s="78"/>
      <c r="AK312" s="78"/>
    </row>
    <row r="313" spans="1:37" s="1" customFormat="1" ht="14.1" customHeight="1">
      <c r="A313" s="98"/>
      <c r="B313" s="81"/>
      <c r="C313" s="81"/>
      <c r="D313" s="81"/>
      <c r="E313" s="81"/>
      <c r="F313" s="81"/>
      <c r="G313" s="54"/>
      <c r="H313" s="81"/>
      <c r="I313" s="54"/>
      <c r="J313" s="81"/>
      <c r="K313" s="54"/>
      <c r="L313" s="81"/>
      <c r="M313" s="54"/>
      <c r="N313" s="54"/>
      <c r="O313" s="54"/>
      <c r="P313" s="54"/>
      <c r="Q313" s="54"/>
      <c r="R313" s="54"/>
      <c r="S313" s="54"/>
      <c r="T313" s="54"/>
      <c r="U313" s="54"/>
      <c r="V313" s="54"/>
      <c r="W313" s="54"/>
      <c r="X313" s="54"/>
      <c r="Y313" s="54"/>
      <c r="Z313" s="54"/>
      <c r="AA313" s="54"/>
      <c r="AB313" s="54"/>
      <c r="AC313" s="75"/>
      <c r="AD313" s="77"/>
      <c r="AE313" s="110"/>
      <c r="AF313" s="78"/>
      <c r="AG313" s="78"/>
      <c r="AH313" s="78"/>
      <c r="AI313" s="78"/>
      <c r="AJ313" s="78"/>
      <c r="AK313" s="78"/>
    </row>
    <row r="314" spans="1:37" s="1" customFormat="1" ht="14.1" customHeight="1">
      <c r="A314" s="115"/>
      <c r="B314" s="81" t="s">
        <v>698</v>
      </c>
      <c r="C314" s="54"/>
      <c r="D314" s="81" t="s">
        <v>1324</v>
      </c>
      <c r="E314" s="54"/>
      <c r="F314" s="81" t="s">
        <v>506</v>
      </c>
      <c r="G314" s="54"/>
      <c r="H314" s="81" t="s">
        <v>2195</v>
      </c>
      <c r="I314" s="29"/>
      <c r="J314" s="81" t="s">
        <v>896</v>
      </c>
      <c r="K314" s="29"/>
      <c r="L314" s="81" t="s">
        <v>865</v>
      </c>
      <c r="M314" s="29"/>
      <c r="N314" s="81" t="s">
        <v>102</v>
      </c>
      <c r="O314" s="29"/>
      <c r="P314" s="29" t="s">
        <v>715</v>
      </c>
      <c r="Q314" s="43"/>
      <c r="R314" s="81" t="s">
        <v>1449</v>
      </c>
      <c r="S314" s="29"/>
      <c r="T314" s="81" t="s">
        <v>710</v>
      </c>
      <c r="U314" s="54"/>
      <c r="V314" s="81" t="s">
        <v>410</v>
      </c>
      <c r="W314" s="54"/>
      <c r="X314" s="81" t="s">
        <v>887</v>
      </c>
      <c r="Y314" s="54"/>
      <c r="Z314" s="81" t="s">
        <v>887</v>
      </c>
      <c r="AA314" s="54"/>
      <c r="AB314" s="81" t="s">
        <v>2260</v>
      </c>
      <c r="AC314" s="75"/>
      <c r="AD314" s="77"/>
      <c r="AE314" s="110"/>
      <c r="AF314" s="78"/>
      <c r="AG314" s="78"/>
      <c r="AH314" s="78"/>
      <c r="AI314" s="78"/>
      <c r="AJ314" s="78">
        <f>COUNTA(A314:AC314)</f>
        <v>14</v>
      </c>
      <c r="AK314" s="71">
        <f>AI315-AJ314</f>
        <v>0</v>
      </c>
    </row>
    <row r="315" spans="1:37" s="1" customFormat="1" ht="14.1" customHeight="1">
      <c r="A315" s="115"/>
      <c r="B315" s="54" t="s">
        <v>765</v>
      </c>
      <c r="C315" s="29"/>
      <c r="D315" s="29" t="s">
        <v>720</v>
      </c>
      <c r="E315" s="29"/>
      <c r="F315" s="29" t="s">
        <v>1045</v>
      </c>
      <c r="G315" s="29"/>
      <c r="H315" s="29" t="s">
        <v>729</v>
      </c>
      <c r="I315" s="29"/>
      <c r="J315" s="29" t="s">
        <v>771</v>
      </c>
      <c r="K315" s="29"/>
      <c r="L315" s="29" t="s">
        <v>781</v>
      </c>
      <c r="M315" s="29"/>
      <c r="N315" s="29" t="s">
        <v>456</v>
      </c>
      <c r="O315" s="29"/>
      <c r="P315" s="29" t="s">
        <v>439</v>
      </c>
      <c r="Q315" s="29"/>
      <c r="R315" s="29" t="s">
        <v>389</v>
      </c>
      <c r="S315" s="29"/>
      <c r="T315" s="29" t="s">
        <v>119</v>
      </c>
      <c r="U315" s="46"/>
      <c r="V315" s="29" t="s">
        <v>477</v>
      </c>
      <c r="W315" s="29"/>
      <c r="X315" s="29" t="s">
        <v>107</v>
      </c>
      <c r="Y315" s="29"/>
      <c r="Z315" s="29" t="s">
        <v>100</v>
      </c>
      <c r="AA315" s="29"/>
      <c r="AB315" s="29" t="s">
        <v>286</v>
      </c>
      <c r="AC315" s="76"/>
      <c r="AD315" s="77"/>
      <c r="AE315" s="110"/>
      <c r="AF315" s="78"/>
      <c r="AG315" s="78"/>
      <c r="AH315" s="78"/>
      <c r="AI315" s="78">
        <f>COUNTA(A315:AB315)</f>
        <v>14</v>
      </c>
      <c r="AJ315" s="78"/>
      <c r="AK315" s="78"/>
    </row>
    <row r="316" spans="1:37" s="1" customFormat="1" ht="14.1" customHeight="1">
      <c r="A316" s="113"/>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76"/>
      <c r="AD316" s="77"/>
      <c r="AE316" s="110"/>
      <c r="AF316" s="78"/>
      <c r="AG316" s="78"/>
      <c r="AH316" s="78"/>
      <c r="AI316" s="78"/>
      <c r="AJ316" s="78"/>
      <c r="AK316" s="78"/>
    </row>
    <row r="317" spans="1:37" s="1" customFormat="1" ht="14.1" customHeight="1">
      <c r="A317" s="113"/>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76"/>
      <c r="AD317" s="77"/>
      <c r="AE317" s="110"/>
      <c r="AF317" s="78"/>
      <c r="AG317" s="78"/>
      <c r="AH317" s="78"/>
      <c r="AI317" s="78"/>
      <c r="AJ317" s="78"/>
      <c r="AK317" s="78"/>
    </row>
    <row r="318" spans="1:37" s="3" customFormat="1" ht="14.1" customHeight="1">
      <c r="A318" s="135">
        <v>427.54</v>
      </c>
      <c r="B318" s="100" t="s">
        <v>2212</v>
      </c>
      <c r="C318" s="31">
        <v>411.38</v>
      </c>
      <c r="D318" s="100" t="s">
        <v>2213</v>
      </c>
      <c r="E318" s="31">
        <v>390.06</v>
      </c>
      <c r="F318" s="100" t="s">
        <v>1054</v>
      </c>
      <c r="G318" s="31">
        <v>385.2</v>
      </c>
      <c r="H318" s="100" t="s">
        <v>2214</v>
      </c>
      <c r="I318" s="31">
        <v>401.43</v>
      </c>
      <c r="J318" s="100" t="s">
        <v>2215</v>
      </c>
      <c r="K318" s="31">
        <v>397.87</v>
      </c>
      <c r="L318" s="100" t="s">
        <v>2182</v>
      </c>
      <c r="M318" s="31">
        <v>296.58</v>
      </c>
      <c r="N318" s="100" t="s">
        <v>877</v>
      </c>
      <c r="O318" s="139">
        <v>365.19</v>
      </c>
      <c r="P318" s="123" t="s">
        <v>2214</v>
      </c>
      <c r="Q318" s="31">
        <v>332.69</v>
      </c>
      <c r="R318" s="123" t="s">
        <v>2216</v>
      </c>
      <c r="S318" s="31">
        <v>371.69</v>
      </c>
      <c r="T318" s="100" t="s">
        <v>2217</v>
      </c>
      <c r="U318" s="120">
        <v>349.55</v>
      </c>
      <c r="V318" s="100" t="s">
        <v>1093</v>
      </c>
      <c r="W318" s="31">
        <v>377.59</v>
      </c>
      <c r="X318" s="100" t="s">
        <v>2177</v>
      </c>
      <c r="Y318" s="31">
        <v>386.21</v>
      </c>
      <c r="Z318" s="100" t="s">
        <v>2209</v>
      </c>
      <c r="AA318" s="31">
        <v>397.94</v>
      </c>
      <c r="AB318" s="100" t="s">
        <v>543</v>
      </c>
      <c r="AC318" s="126"/>
      <c r="AD318" s="77">
        <f>SUM(A318:AC318)/1000</f>
        <v>5.2909199999999998</v>
      </c>
      <c r="AE318" s="78"/>
      <c r="AF318" s="111"/>
      <c r="AG318" s="111"/>
      <c r="AH318" s="111"/>
      <c r="AI318" s="111"/>
      <c r="AJ318" s="111"/>
      <c r="AK318" s="111"/>
    </row>
    <row r="319" spans="1:37" s="4" customFormat="1" ht="14.1" customHeight="1">
      <c r="A319" s="113"/>
      <c r="B319" s="101" t="s">
        <v>55</v>
      </c>
      <c r="C319" s="29"/>
      <c r="D319" s="101" t="s">
        <v>55</v>
      </c>
      <c r="E319" s="29"/>
      <c r="F319" s="101" t="s">
        <v>55</v>
      </c>
      <c r="G319" s="29"/>
      <c r="H319" s="101" t="s">
        <v>55</v>
      </c>
      <c r="I319" s="29"/>
      <c r="J319" s="101" t="s">
        <v>55</v>
      </c>
      <c r="K319" s="29"/>
      <c r="L319" s="101" t="s">
        <v>55</v>
      </c>
      <c r="M319" s="29"/>
      <c r="N319" s="101" t="s">
        <v>55</v>
      </c>
      <c r="O319" s="29"/>
      <c r="P319" s="101" t="s">
        <v>55</v>
      </c>
      <c r="Q319" s="29"/>
      <c r="R319" s="101" t="s">
        <v>55</v>
      </c>
      <c r="S319" s="29"/>
      <c r="T319" s="101" t="s">
        <v>55</v>
      </c>
      <c r="U319" s="141"/>
      <c r="V319" s="101" t="s">
        <v>55</v>
      </c>
      <c r="W319" s="54"/>
      <c r="X319" s="101" t="s">
        <v>55</v>
      </c>
      <c r="Y319" s="54"/>
      <c r="Z319" s="101" t="s">
        <v>55</v>
      </c>
      <c r="AA319" s="54"/>
      <c r="AB319" s="101" t="s">
        <v>55</v>
      </c>
      <c r="AC319" s="76"/>
      <c r="AD319" s="77"/>
      <c r="AE319" s="78"/>
      <c r="AF319" s="78"/>
      <c r="AG319" s="78">
        <f>COUNTA(A319:AC319)</f>
        <v>14</v>
      </c>
      <c r="AH319" s="78"/>
      <c r="AI319" s="78"/>
      <c r="AJ319" s="78"/>
      <c r="AK319" s="78"/>
    </row>
    <row r="320" spans="1:37" s="1" customFormat="1" ht="14.1" customHeight="1">
      <c r="A320" s="113"/>
      <c r="B320" s="103" t="s">
        <v>1362</v>
      </c>
      <c r="C320" s="29"/>
      <c r="D320" s="103" t="s">
        <v>1362</v>
      </c>
      <c r="E320" s="29"/>
      <c r="F320" s="103" t="s">
        <v>1362</v>
      </c>
      <c r="G320" s="29"/>
      <c r="H320" s="103" t="s">
        <v>1362</v>
      </c>
      <c r="I320" s="29"/>
      <c r="J320" s="103" t="s">
        <v>1362</v>
      </c>
      <c r="K320" s="29"/>
      <c r="L320" s="103" t="s">
        <v>1362</v>
      </c>
      <c r="M320" s="29"/>
      <c r="N320" s="103" t="s">
        <v>1362</v>
      </c>
      <c r="O320" s="29"/>
      <c r="P320" s="103" t="s">
        <v>1362</v>
      </c>
      <c r="Q320" s="29"/>
      <c r="R320" s="103" t="s">
        <v>1362</v>
      </c>
      <c r="S320" s="29"/>
      <c r="T320" s="103" t="s">
        <v>1362</v>
      </c>
      <c r="U320" s="29"/>
      <c r="V320" s="103" t="s">
        <v>1362</v>
      </c>
      <c r="W320" s="29"/>
      <c r="X320" s="103" t="s">
        <v>1362</v>
      </c>
      <c r="Y320" s="29"/>
      <c r="Z320" s="103" t="s">
        <v>1362</v>
      </c>
      <c r="AA320" s="29"/>
      <c r="AB320" s="103" t="s">
        <v>1362</v>
      </c>
      <c r="AC320" s="76"/>
      <c r="AD320" s="77"/>
      <c r="AE320" s="78">
        <f>COUNTA(A320:AB320)</f>
        <v>14</v>
      </c>
      <c r="AF320" s="78"/>
      <c r="AG320" s="78"/>
      <c r="AH320" s="78"/>
      <c r="AI320" s="78"/>
      <c r="AJ320" s="78"/>
      <c r="AK320" s="78"/>
    </row>
    <row r="321" spans="1:37" s="1" customFormat="1" ht="14.1" customHeight="1">
      <c r="A321" s="115"/>
      <c r="B321" s="81" t="s">
        <v>64</v>
      </c>
      <c r="C321" s="29"/>
      <c r="D321" s="81" t="s">
        <v>82</v>
      </c>
      <c r="E321" s="29"/>
      <c r="F321" s="81" t="s">
        <v>82</v>
      </c>
      <c r="G321" s="29"/>
      <c r="H321" s="81" t="s">
        <v>82</v>
      </c>
      <c r="I321" s="29"/>
      <c r="J321" s="81" t="s">
        <v>64</v>
      </c>
      <c r="K321" s="29"/>
      <c r="L321" s="81" t="s">
        <v>82</v>
      </c>
      <c r="M321" s="29"/>
      <c r="N321" s="81" t="s">
        <v>122</v>
      </c>
      <c r="O321" s="29"/>
      <c r="P321" s="81" t="s">
        <v>82</v>
      </c>
      <c r="Q321" s="54"/>
      <c r="R321" s="81" t="s">
        <v>82</v>
      </c>
      <c r="S321" s="54"/>
      <c r="T321" s="81" t="s">
        <v>82</v>
      </c>
      <c r="U321" s="54"/>
      <c r="V321" s="81" t="s">
        <v>82</v>
      </c>
      <c r="W321" s="54"/>
      <c r="X321" s="81" t="s">
        <v>82</v>
      </c>
      <c r="Y321" s="54"/>
      <c r="Z321" s="81" t="s">
        <v>82</v>
      </c>
      <c r="AA321" s="54"/>
      <c r="AB321" s="81" t="s">
        <v>912</v>
      </c>
      <c r="AC321" s="76"/>
      <c r="AD321" s="77"/>
      <c r="AE321" s="110"/>
      <c r="AF321" s="78">
        <f>COUNTA(B321:AC321)</f>
        <v>14</v>
      </c>
      <c r="AG321" s="78"/>
      <c r="AH321" s="78">
        <f>AF321-AG319</f>
        <v>0</v>
      </c>
      <c r="AI321" s="78"/>
      <c r="AJ321" s="78"/>
      <c r="AK321" s="78"/>
    </row>
    <row r="322" spans="1:37" s="1" customFormat="1" ht="14.1" customHeight="1">
      <c r="A322" s="115"/>
      <c r="B322" s="81"/>
      <c r="C322" s="54"/>
      <c r="D322" s="81"/>
      <c r="E322" s="81"/>
      <c r="F322" s="81"/>
      <c r="G322" s="81"/>
      <c r="H322" s="81"/>
      <c r="I322" s="29"/>
      <c r="J322" s="29"/>
      <c r="K322" s="29"/>
      <c r="L322" s="81"/>
      <c r="M322" s="29"/>
      <c r="N322" s="81"/>
      <c r="O322" s="29"/>
      <c r="P322" s="81"/>
      <c r="Q322" s="43"/>
      <c r="R322" s="81"/>
      <c r="S322" s="54"/>
      <c r="T322" s="81"/>
      <c r="U322" s="81"/>
      <c r="V322" s="81"/>
      <c r="W322" s="54"/>
      <c r="X322" s="81"/>
      <c r="Y322" s="81"/>
      <c r="Z322" s="81"/>
      <c r="AA322" s="54"/>
      <c r="AB322" s="54"/>
      <c r="AC322" s="75"/>
      <c r="AD322" s="77"/>
      <c r="AE322" s="110"/>
      <c r="AF322" s="78"/>
      <c r="AG322" s="78"/>
      <c r="AH322" s="78"/>
      <c r="AI322" s="78"/>
      <c r="AJ322" s="78"/>
      <c r="AK322" s="78"/>
    </row>
    <row r="323" spans="1:37" s="1" customFormat="1" ht="14.1" customHeight="1">
      <c r="A323" s="115"/>
      <c r="B323" s="81" t="s">
        <v>2288</v>
      </c>
      <c r="C323" s="54"/>
      <c r="D323" s="81" t="s">
        <v>83</v>
      </c>
      <c r="E323" s="54"/>
      <c r="F323" s="81" t="s">
        <v>58</v>
      </c>
      <c r="G323" s="54"/>
      <c r="H323" s="81" t="s">
        <v>2955</v>
      </c>
      <c r="I323" s="29"/>
      <c r="J323" s="81" t="s">
        <v>2983</v>
      </c>
      <c r="K323" s="29"/>
      <c r="L323" s="81" t="s">
        <v>2891</v>
      </c>
      <c r="M323" s="29"/>
      <c r="N323" s="81" t="s">
        <v>2901</v>
      </c>
      <c r="O323" s="29"/>
      <c r="P323" s="29" t="s">
        <v>2911</v>
      </c>
      <c r="Q323" s="54"/>
      <c r="R323" s="81" t="s">
        <v>2901</v>
      </c>
      <c r="S323" s="54"/>
      <c r="T323" s="81" t="s">
        <v>2667</v>
      </c>
      <c r="U323" s="29"/>
      <c r="V323" s="81" t="s">
        <v>2890</v>
      </c>
      <c r="W323" s="29"/>
      <c r="X323" s="81" t="s">
        <v>3028</v>
      </c>
      <c r="Y323" s="29"/>
      <c r="Z323" s="81" t="s">
        <v>3052</v>
      </c>
      <c r="AA323" s="29"/>
      <c r="AB323" s="29" t="s">
        <v>3104</v>
      </c>
      <c r="AC323" s="75"/>
      <c r="AD323" s="77"/>
      <c r="AE323" s="110"/>
      <c r="AF323" s="78"/>
      <c r="AG323" s="78"/>
      <c r="AH323" s="78"/>
      <c r="AI323" s="78"/>
      <c r="AJ323" s="78">
        <f>COUNTA(A323:AC323)</f>
        <v>14</v>
      </c>
      <c r="AK323" s="71">
        <f>AI324-AJ323</f>
        <v>0</v>
      </c>
    </row>
    <row r="324" spans="1:37" s="1" customFormat="1" ht="14.1" customHeight="1">
      <c r="A324" s="115"/>
      <c r="B324" s="54" t="s">
        <v>163</v>
      </c>
      <c r="C324" s="29"/>
      <c r="D324" s="29" t="s">
        <v>187</v>
      </c>
      <c r="E324" s="29"/>
      <c r="F324" s="29" t="s">
        <v>197</v>
      </c>
      <c r="G324" s="29"/>
      <c r="H324" s="29" t="s">
        <v>275</v>
      </c>
      <c r="I324" s="29"/>
      <c r="J324" s="29" t="s">
        <v>230</v>
      </c>
      <c r="K324" s="29"/>
      <c r="L324" s="29" t="s">
        <v>173</v>
      </c>
      <c r="M324" s="29"/>
      <c r="N324" s="29" t="s">
        <v>186</v>
      </c>
      <c r="O324" s="29"/>
      <c r="P324" s="29" t="s">
        <v>194</v>
      </c>
      <c r="Q324" s="29"/>
      <c r="R324" s="29" t="s">
        <v>204</v>
      </c>
      <c r="S324" s="29"/>
      <c r="T324" s="29" t="s">
        <v>213</v>
      </c>
      <c r="U324" s="46"/>
      <c r="V324" s="29" t="s">
        <v>103</v>
      </c>
      <c r="W324" s="29"/>
      <c r="X324" s="29" t="s">
        <v>121</v>
      </c>
      <c r="Y324" s="29"/>
      <c r="Z324" s="29" t="s">
        <v>158</v>
      </c>
      <c r="AA324" s="29"/>
      <c r="AB324" s="29" t="s">
        <v>171</v>
      </c>
      <c r="AC324" s="76"/>
      <c r="AD324" s="77"/>
      <c r="AE324" s="110"/>
      <c r="AF324" s="78"/>
      <c r="AG324" s="78"/>
      <c r="AH324" s="78"/>
      <c r="AI324" s="78">
        <f>COUNTA(A324:AB324)</f>
        <v>14</v>
      </c>
      <c r="AJ324" s="78"/>
      <c r="AK324" s="78"/>
    </row>
    <row r="325" spans="1:37" s="1" customFormat="1" ht="14.1" customHeight="1">
      <c r="A325" s="113"/>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76"/>
      <c r="AD325" s="77"/>
      <c r="AE325" s="110"/>
      <c r="AF325" s="78"/>
      <c r="AG325" s="78"/>
      <c r="AH325" s="78"/>
      <c r="AI325" s="78"/>
      <c r="AJ325" s="78"/>
      <c r="AK325" s="78"/>
    </row>
    <row r="326" spans="1:37" s="1" customFormat="1" ht="14.1" customHeight="1">
      <c r="A326" s="113"/>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76"/>
      <c r="AD326" s="77"/>
      <c r="AE326" s="110"/>
      <c r="AF326" s="78"/>
      <c r="AG326" s="78"/>
      <c r="AH326" s="78"/>
      <c r="AI326" s="78"/>
      <c r="AJ326" s="78"/>
      <c r="AK326" s="78"/>
    </row>
    <row r="327" spans="1:37" s="3" customFormat="1" ht="14.1" customHeight="1">
      <c r="A327" s="135">
        <v>205.9</v>
      </c>
      <c r="B327" s="100" t="s">
        <v>1342</v>
      </c>
      <c r="C327" s="31">
        <v>348.303</v>
      </c>
      <c r="D327" s="100" t="s">
        <v>2218</v>
      </c>
      <c r="E327" s="31">
        <v>330.06</v>
      </c>
      <c r="F327" s="100" t="s">
        <v>2187</v>
      </c>
      <c r="G327" s="31">
        <v>349.34</v>
      </c>
      <c r="H327" s="100" t="s">
        <v>457</v>
      </c>
      <c r="I327" s="31">
        <v>221.05</v>
      </c>
      <c r="J327" s="100" t="s">
        <v>2219</v>
      </c>
      <c r="K327" s="31">
        <v>412.37</v>
      </c>
      <c r="L327" s="106" t="s">
        <v>538</v>
      </c>
      <c r="M327" s="31">
        <v>424.68</v>
      </c>
      <c r="N327" s="100" t="s">
        <v>2120</v>
      </c>
      <c r="O327" s="139">
        <v>402.02</v>
      </c>
      <c r="P327" s="100" t="s">
        <v>509</v>
      </c>
      <c r="Q327" s="31">
        <v>408.6</v>
      </c>
      <c r="R327" s="100" t="s">
        <v>525</v>
      </c>
      <c r="S327" s="31">
        <v>403.2</v>
      </c>
      <c r="T327" s="100" t="s">
        <v>1815</v>
      </c>
      <c r="U327" s="120">
        <v>430.57</v>
      </c>
      <c r="V327" s="100" t="s">
        <v>1803</v>
      </c>
      <c r="W327" s="31">
        <v>397.67</v>
      </c>
      <c r="X327" s="100" t="s">
        <v>1023</v>
      </c>
      <c r="Y327" s="54">
        <v>427</v>
      </c>
      <c r="Z327" s="100" t="s">
        <v>514</v>
      </c>
      <c r="AA327" s="31">
        <v>395.65</v>
      </c>
      <c r="AB327" s="100" t="s">
        <v>523</v>
      </c>
      <c r="AC327" s="126"/>
      <c r="AD327" s="77">
        <f>SUM(A327:AC327)/1000</f>
        <v>5.1564129999999988</v>
      </c>
      <c r="AE327" s="78"/>
      <c r="AF327" s="111"/>
      <c r="AG327" s="111"/>
      <c r="AH327" s="111"/>
      <c r="AI327" s="111"/>
      <c r="AJ327" s="111"/>
      <c r="AK327" s="111"/>
    </row>
    <row r="328" spans="1:37" s="1" customFormat="1" ht="14.1" customHeight="1">
      <c r="A328" s="136"/>
      <c r="B328" s="101" t="s">
        <v>55</v>
      </c>
      <c r="C328" s="29"/>
      <c r="D328" s="101" t="s">
        <v>55</v>
      </c>
      <c r="E328" s="29"/>
      <c r="F328" s="101" t="s">
        <v>55</v>
      </c>
      <c r="G328" s="29"/>
      <c r="H328" s="101" t="s">
        <v>55</v>
      </c>
      <c r="I328" s="29"/>
      <c r="J328" s="101" t="s">
        <v>55</v>
      </c>
      <c r="K328" s="29"/>
      <c r="L328" s="107" t="s">
        <v>55</v>
      </c>
      <c r="M328" s="29"/>
      <c r="N328" s="101" t="s">
        <v>55</v>
      </c>
      <c r="O328" s="29"/>
      <c r="P328" s="101" t="s">
        <v>55</v>
      </c>
      <c r="Q328" s="29"/>
      <c r="R328" s="101" t="s">
        <v>55</v>
      </c>
      <c r="S328" s="29"/>
      <c r="T328" s="101" t="s">
        <v>55</v>
      </c>
      <c r="U328" s="142"/>
      <c r="V328" s="101" t="s">
        <v>55</v>
      </c>
      <c r="W328" s="46"/>
      <c r="X328" s="101" t="s">
        <v>55</v>
      </c>
      <c r="Y328" s="46"/>
      <c r="Z328" s="101" t="s">
        <v>55</v>
      </c>
      <c r="AA328" s="46"/>
      <c r="AB328" s="101" t="s">
        <v>55</v>
      </c>
      <c r="AC328" s="76"/>
      <c r="AD328" s="77"/>
      <c r="AE328" s="110"/>
      <c r="AF328" s="78"/>
      <c r="AG328" s="78">
        <f>COUNTA(A328:AC328)</f>
        <v>14</v>
      </c>
      <c r="AH328" s="78"/>
      <c r="AI328" s="78"/>
      <c r="AJ328" s="78"/>
      <c r="AK328" s="78"/>
    </row>
    <row r="329" spans="1:37" s="1" customFormat="1" ht="14.1" customHeight="1">
      <c r="A329" s="113"/>
      <c r="B329" s="103" t="s">
        <v>1362</v>
      </c>
      <c r="C329" s="29"/>
      <c r="D329" s="103" t="s">
        <v>1362</v>
      </c>
      <c r="E329" s="29"/>
      <c r="F329" s="103" t="s">
        <v>1362</v>
      </c>
      <c r="G329" s="29"/>
      <c r="H329" s="103" t="s">
        <v>1362</v>
      </c>
      <c r="I329" s="29"/>
      <c r="J329" s="103" t="s">
        <v>1362</v>
      </c>
      <c r="K329" s="29"/>
      <c r="L329" s="103" t="s">
        <v>1362</v>
      </c>
      <c r="M329" s="29"/>
      <c r="N329" s="103" t="s">
        <v>1362</v>
      </c>
      <c r="O329" s="29"/>
      <c r="P329" s="103" t="s">
        <v>1362</v>
      </c>
      <c r="Q329" s="29"/>
      <c r="R329" s="103" t="s">
        <v>1362</v>
      </c>
      <c r="S329" s="29"/>
      <c r="T329" s="103" t="s">
        <v>1362</v>
      </c>
      <c r="U329" s="29"/>
      <c r="V329" s="103" t="s">
        <v>1362</v>
      </c>
      <c r="W329" s="29"/>
      <c r="X329" s="103" t="s">
        <v>1362</v>
      </c>
      <c r="Y329" s="29"/>
      <c r="Z329" s="103" t="s">
        <v>1362</v>
      </c>
      <c r="AA329" s="29"/>
      <c r="AB329" s="103" t="s">
        <v>1362</v>
      </c>
      <c r="AC329" s="76"/>
      <c r="AD329" s="77"/>
      <c r="AE329" s="78">
        <f>COUNTA(A329:AB329)</f>
        <v>14</v>
      </c>
      <c r="AF329" s="78"/>
      <c r="AG329" s="78"/>
      <c r="AH329" s="78"/>
      <c r="AI329" s="78"/>
      <c r="AJ329" s="78"/>
      <c r="AK329" s="78"/>
    </row>
    <row r="330" spans="1:37" s="1" customFormat="1" ht="14.1" customHeight="1">
      <c r="A330" s="115"/>
      <c r="B330" s="54" t="s">
        <v>486</v>
      </c>
      <c r="C330" s="29"/>
      <c r="D330" s="81" t="s">
        <v>82</v>
      </c>
      <c r="E330" s="29"/>
      <c r="F330" s="81" t="s">
        <v>82</v>
      </c>
      <c r="G330" s="29"/>
      <c r="H330" s="81" t="s">
        <v>309</v>
      </c>
      <c r="I330" s="29"/>
      <c r="J330" s="81" t="s">
        <v>330</v>
      </c>
      <c r="K330" s="29"/>
      <c r="L330" s="81" t="s">
        <v>54</v>
      </c>
      <c r="M330" s="29"/>
      <c r="N330" s="81" t="s">
        <v>82</v>
      </c>
      <c r="O330" s="29"/>
      <c r="P330" s="81" t="s">
        <v>64</v>
      </c>
      <c r="Q330" s="54"/>
      <c r="R330" s="81" t="s">
        <v>82</v>
      </c>
      <c r="S330" s="54"/>
      <c r="T330" s="81" t="s">
        <v>64</v>
      </c>
      <c r="U330" s="54"/>
      <c r="V330" s="81" t="s">
        <v>64</v>
      </c>
      <c r="W330" s="54"/>
      <c r="X330" s="81" t="s">
        <v>122</v>
      </c>
      <c r="Y330" s="54"/>
      <c r="Z330" s="81" t="s">
        <v>54</v>
      </c>
      <c r="AA330" s="54"/>
      <c r="AB330" s="81" t="s">
        <v>82</v>
      </c>
      <c r="AC330" s="76"/>
      <c r="AD330" s="77"/>
      <c r="AE330" s="110"/>
      <c r="AF330" s="78">
        <f>COUNTA(B330:AC330)</f>
        <v>14</v>
      </c>
      <c r="AG330" s="78"/>
      <c r="AH330" s="78">
        <f>AF330-AG328</f>
        <v>0</v>
      </c>
      <c r="AI330" s="78"/>
      <c r="AJ330" s="78"/>
      <c r="AK330" s="78"/>
    </row>
    <row r="331" spans="1:37" s="1" customFormat="1" ht="14.1" customHeight="1">
      <c r="A331" s="98"/>
      <c r="B331" s="54"/>
      <c r="C331" s="54"/>
      <c r="D331" s="54"/>
      <c r="E331" s="54"/>
      <c r="F331" s="54"/>
      <c r="G331" s="54"/>
      <c r="H331" s="54"/>
      <c r="I331" s="54"/>
      <c r="J331" s="54"/>
      <c r="K331" s="54"/>
      <c r="L331" s="54"/>
      <c r="M331" s="54"/>
      <c r="N331" s="81"/>
      <c r="O331" s="54"/>
      <c r="P331" s="54"/>
      <c r="Q331" s="54"/>
      <c r="R331" s="54"/>
      <c r="S331" s="54"/>
      <c r="T331" s="54"/>
      <c r="U331" s="54"/>
      <c r="V331" s="54"/>
      <c r="W331" s="54"/>
      <c r="X331" s="54"/>
      <c r="Y331" s="54"/>
      <c r="Z331" s="54"/>
      <c r="AA331" s="54"/>
      <c r="AB331" s="54"/>
      <c r="AC331" s="145"/>
      <c r="AD331" s="77"/>
      <c r="AE331" s="110"/>
      <c r="AF331" s="78"/>
      <c r="AG331" s="78"/>
      <c r="AH331" s="78"/>
      <c r="AI331" s="78"/>
      <c r="AJ331" s="78"/>
      <c r="AK331" s="78"/>
    </row>
    <row r="332" spans="1:37" s="1" customFormat="1" ht="14.1" customHeight="1">
      <c r="A332" s="98"/>
      <c r="B332" s="54" t="s">
        <v>3052</v>
      </c>
      <c r="C332" s="54"/>
      <c r="D332" s="54" t="s">
        <v>3141</v>
      </c>
      <c r="E332" s="54"/>
      <c r="F332" s="54" t="s">
        <v>3033</v>
      </c>
      <c r="G332" s="54"/>
      <c r="H332" s="54" t="s">
        <v>3001</v>
      </c>
      <c r="I332" s="54"/>
      <c r="J332" s="54" t="s">
        <v>3084</v>
      </c>
      <c r="K332" s="54"/>
      <c r="L332" s="54" t="s">
        <v>3009</v>
      </c>
      <c r="M332" s="54"/>
      <c r="N332" s="81" t="s">
        <v>2988</v>
      </c>
      <c r="O332" s="54"/>
      <c r="P332" s="54" t="s">
        <v>3074</v>
      </c>
      <c r="Q332" s="54"/>
      <c r="R332" s="54" t="s">
        <v>3129</v>
      </c>
      <c r="S332" s="54"/>
      <c r="T332" s="54" t="s">
        <v>3104</v>
      </c>
      <c r="U332" s="54"/>
      <c r="V332" s="54" t="s">
        <v>1459</v>
      </c>
      <c r="W332" s="54"/>
      <c r="X332" s="54" t="s">
        <v>1799</v>
      </c>
      <c r="Y332" s="54"/>
      <c r="Z332" s="54" t="s">
        <v>351</v>
      </c>
      <c r="AA332" s="54"/>
      <c r="AB332" s="54" t="s">
        <v>502</v>
      </c>
      <c r="AC332" s="145"/>
      <c r="AD332" s="77"/>
      <c r="AE332" s="110"/>
      <c r="AF332" s="78"/>
      <c r="AG332" s="78"/>
      <c r="AH332" s="78"/>
      <c r="AI332" s="78"/>
      <c r="AJ332" s="78">
        <f>COUNTA(A332:AC332)</f>
        <v>14</v>
      </c>
      <c r="AK332" s="71">
        <f>AI333-AJ332</f>
        <v>0</v>
      </c>
    </row>
    <row r="333" spans="1:37" s="1" customFormat="1" ht="14.1" customHeight="1">
      <c r="A333" s="115"/>
      <c r="B333" s="54" t="s">
        <v>192</v>
      </c>
      <c r="C333" s="29"/>
      <c r="D333" s="29" t="s">
        <v>145</v>
      </c>
      <c r="E333" s="29"/>
      <c r="F333" s="29" t="s">
        <v>161</v>
      </c>
      <c r="G333" s="29"/>
      <c r="H333" s="29" t="s">
        <v>211</v>
      </c>
      <c r="I333" s="29"/>
      <c r="J333" s="29" t="s">
        <v>199</v>
      </c>
      <c r="K333" s="54"/>
      <c r="L333" s="29" t="s">
        <v>195</v>
      </c>
      <c r="M333" s="29"/>
      <c r="N333" s="29" t="s">
        <v>176</v>
      </c>
      <c r="O333" s="29"/>
      <c r="P333" s="29" t="s">
        <v>263</v>
      </c>
      <c r="Q333" s="29"/>
      <c r="R333" s="29" t="s">
        <v>272</v>
      </c>
      <c r="S333" s="29"/>
      <c r="T333" s="29" t="s">
        <v>128</v>
      </c>
      <c r="U333" s="54"/>
      <c r="V333" s="54" t="s">
        <v>146</v>
      </c>
      <c r="W333" s="29"/>
      <c r="X333" s="29" t="s">
        <v>180</v>
      </c>
      <c r="Y333" s="29"/>
      <c r="Z333" s="29" t="s">
        <v>167</v>
      </c>
      <c r="AA333" s="29"/>
      <c r="AB333" s="29" t="s">
        <v>162</v>
      </c>
      <c r="AC333" s="76"/>
      <c r="AD333" s="77"/>
      <c r="AE333" s="110"/>
      <c r="AF333" s="78"/>
      <c r="AG333" s="78"/>
      <c r="AH333" s="78"/>
      <c r="AI333" s="78">
        <f>COUNTA(A333:AB333)</f>
        <v>14</v>
      </c>
      <c r="AJ333" s="78"/>
      <c r="AK333" s="78"/>
    </row>
    <row r="334" spans="1:37" s="1" customFormat="1" ht="14.1" customHeight="1">
      <c r="A334" s="113"/>
      <c r="B334" s="29"/>
      <c r="C334" s="29"/>
      <c r="D334" s="29"/>
      <c r="E334" s="29"/>
      <c r="F334" s="29"/>
      <c r="G334" s="29"/>
      <c r="H334" s="29"/>
      <c r="I334" s="29"/>
      <c r="J334" s="29"/>
      <c r="K334" s="54"/>
      <c r="L334" s="54"/>
      <c r="M334" s="54"/>
      <c r="N334" s="54"/>
      <c r="O334" s="29"/>
      <c r="P334" s="29"/>
      <c r="Q334" s="29"/>
      <c r="R334" s="29"/>
      <c r="S334" s="29"/>
      <c r="T334" s="29"/>
      <c r="U334" s="29"/>
      <c r="V334" s="29"/>
      <c r="W334" s="29"/>
      <c r="X334" s="29"/>
      <c r="Y334" s="29"/>
      <c r="Z334" s="29"/>
      <c r="AA334" s="29"/>
      <c r="AB334" s="29"/>
      <c r="AC334" s="76"/>
      <c r="AD334" s="77"/>
      <c r="AE334" s="110"/>
      <c r="AF334" s="78"/>
      <c r="AG334" s="78"/>
      <c r="AH334" s="78"/>
      <c r="AI334" s="78"/>
      <c r="AJ334" s="78"/>
      <c r="AK334" s="78"/>
    </row>
    <row r="335" spans="1:37" s="1" customFormat="1" ht="14.1" customHeight="1">
      <c r="A335" s="113"/>
      <c r="B335" s="29"/>
      <c r="C335" s="29"/>
      <c r="D335" s="29"/>
      <c r="E335" s="29"/>
      <c r="F335" s="29"/>
      <c r="G335" s="29"/>
      <c r="H335" s="29"/>
      <c r="I335" s="29"/>
      <c r="J335" s="29"/>
      <c r="K335" s="54"/>
      <c r="L335" s="54"/>
      <c r="M335" s="54"/>
      <c r="N335" s="54"/>
      <c r="O335" s="29"/>
      <c r="P335" s="29"/>
      <c r="Q335" s="29"/>
      <c r="R335" s="29"/>
      <c r="S335" s="29"/>
      <c r="T335" s="29"/>
      <c r="U335" s="29"/>
      <c r="V335" s="29"/>
      <c r="W335" s="29"/>
      <c r="X335" s="29"/>
      <c r="Y335" s="29"/>
      <c r="Z335" s="29"/>
      <c r="AA335" s="29"/>
      <c r="AB335" s="29"/>
      <c r="AC335" s="76"/>
      <c r="AD335" s="77"/>
      <c r="AE335" s="110"/>
      <c r="AF335" s="78"/>
      <c r="AG335" s="78"/>
      <c r="AH335" s="78"/>
      <c r="AI335" s="78"/>
      <c r="AJ335" s="78"/>
      <c r="AK335" s="78"/>
    </row>
    <row r="336" spans="1:37" s="3" customFormat="1" ht="14.1" customHeight="1">
      <c r="A336" s="135">
        <v>389.12</v>
      </c>
      <c r="B336" s="123" t="s">
        <v>521</v>
      </c>
      <c r="C336" s="31">
        <v>406.04</v>
      </c>
      <c r="D336" s="123" t="s">
        <v>497</v>
      </c>
      <c r="E336" s="31">
        <v>418.94</v>
      </c>
      <c r="F336" s="123" t="s">
        <v>1073</v>
      </c>
      <c r="G336" s="31">
        <v>410.64</v>
      </c>
      <c r="H336" s="123" t="s">
        <v>505</v>
      </c>
      <c r="I336" s="31">
        <v>418.84</v>
      </c>
      <c r="J336" s="123" t="s">
        <v>508</v>
      </c>
      <c r="K336" s="31">
        <v>412.03</v>
      </c>
      <c r="L336" s="123" t="s">
        <v>1062</v>
      </c>
      <c r="M336" s="31">
        <v>389.3</v>
      </c>
      <c r="N336" s="123" t="s">
        <v>498</v>
      </c>
      <c r="O336" s="139">
        <v>411.32</v>
      </c>
      <c r="P336" s="123" t="s">
        <v>2328</v>
      </c>
      <c r="Q336" s="133">
        <v>410.07</v>
      </c>
      <c r="R336" s="123" t="s">
        <v>1716</v>
      </c>
      <c r="S336" s="133">
        <v>353.17</v>
      </c>
      <c r="T336" s="100" t="s">
        <v>2220</v>
      </c>
      <c r="U336" s="133">
        <v>391.43</v>
      </c>
      <c r="V336" s="100" t="s">
        <v>1334</v>
      </c>
      <c r="W336" s="133">
        <v>362.79</v>
      </c>
      <c r="X336" s="100" t="s">
        <v>1794</v>
      </c>
      <c r="Y336" s="133">
        <v>357.3</v>
      </c>
      <c r="Z336" s="100" t="s">
        <v>2221</v>
      </c>
      <c r="AA336" s="133">
        <v>355.07</v>
      </c>
      <c r="AB336" s="100" t="s">
        <v>2222</v>
      </c>
      <c r="AC336" s="126"/>
      <c r="AD336" s="77">
        <f>SUM(A336:AC336)/1000</f>
        <v>5.4860600000000002</v>
      </c>
      <c r="AE336" s="78"/>
      <c r="AF336" s="111"/>
      <c r="AG336" s="111"/>
      <c r="AH336" s="111"/>
      <c r="AI336" s="111"/>
      <c r="AJ336" s="111"/>
      <c r="AK336" s="111"/>
    </row>
    <row r="337" spans="1:37" s="1" customFormat="1" ht="14.1" customHeight="1">
      <c r="A337" s="147"/>
      <c r="B337" s="101" t="s">
        <v>55</v>
      </c>
      <c r="C337" s="29"/>
      <c r="D337" s="101" t="s">
        <v>55</v>
      </c>
      <c r="E337" s="29"/>
      <c r="F337" s="101" t="s">
        <v>55</v>
      </c>
      <c r="G337" s="29"/>
      <c r="H337" s="101" t="s">
        <v>55</v>
      </c>
      <c r="I337" s="29"/>
      <c r="J337" s="101" t="s">
        <v>55</v>
      </c>
      <c r="K337" s="46"/>
      <c r="L337" s="101" t="s">
        <v>55</v>
      </c>
      <c r="M337" s="46"/>
      <c r="N337" s="101" t="s">
        <v>55</v>
      </c>
      <c r="O337" s="29"/>
      <c r="P337" s="101" t="s">
        <v>393</v>
      </c>
      <c r="Q337" s="29"/>
      <c r="R337" s="101" t="s">
        <v>55</v>
      </c>
      <c r="S337" s="29"/>
      <c r="T337" s="101" t="s">
        <v>393</v>
      </c>
      <c r="U337" s="29"/>
      <c r="V337" s="101" t="s">
        <v>55</v>
      </c>
      <c r="W337" s="29"/>
      <c r="X337" s="101" t="s">
        <v>55</v>
      </c>
      <c r="Y337" s="29"/>
      <c r="Z337" s="101" t="s">
        <v>55</v>
      </c>
      <c r="AA337" s="29"/>
      <c r="AB337" s="101" t="s">
        <v>55</v>
      </c>
      <c r="AC337" s="76"/>
      <c r="AD337" s="77"/>
      <c r="AE337" s="110"/>
      <c r="AF337" s="78"/>
      <c r="AG337" s="78">
        <f>COUNTA(A337:AC337)</f>
        <v>14</v>
      </c>
      <c r="AH337" s="78"/>
      <c r="AI337" s="78"/>
      <c r="AJ337" s="78"/>
      <c r="AK337" s="78"/>
    </row>
    <row r="338" spans="1:37" s="1" customFormat="1" ht="14.1" customHeight="1">
      <c r="A338" s="113"/>
      <c r="B338" s="103" t="s">
        <v>1362</v>
      </c>
      <c r="C338" s="29"/>
      <c r="D338" s="103" t="s">
        <v>1362</v>
      </c>
      <c r="E338" s="29"/>
      <c r="F338" s="103" t="s">
        <v>1362</v>
      </c>
      <c r="G338" s="29"/>
      <c r="H338" s="103" t="s">
        <v>1362</v>
      </c>
      <c r="I338" s="29"/>
      <c r="J338" s="103" t="s">
        <v>1362</v>
      </c>
      <c r="K338" s="54"/>
      <c r="L338" s="103" t="s">
        <v>1362</v>
      </c>
      <c r="M338" s="54"/>
      <c r="N338" s="103" t="s">
        <v>1362</v>
      </c>
      <c r="O338" s="29"/>
      <c r="P338" s="103" t="s">
        <v>1362</v>
      </c>
      <c r="Q338" s="29"/>
      <c r="R338" s="103" t="s">
        <v>1362</v>
      </c>
      <c r="S338" s="29"/>
      <c r="T338" s="103" t="s">
        <v>1362</v>
      </c>
      <c r="U338" s="29"/>
      <c r="V338" s="103" t="s">
        <v>1362</v>
      </c>
      <c r="W338" s="29"/>
      <c r="X338" s="103" t="s">
        <v>1362</v>
      </c>
      <c r="Y338" s="29"/>
      <c r="Z338" s="103" t="s">
        <v>1362</v>
      </c>
      <c r="AA338" s="29"/>
      <c r="AB338" s="103" t="s">
        <v>1362</v>
      </c>
      <c r="AC338" s="76"/>
      <c r="AD338" s="77"/>
      <c r="AE338" s="78">
        <f>COUNTA(A338:AB338)</f>
        <v>14</v>
      </c>
      <c r="AF338" s="78"/>
      <c r="AG338" s="78"/>
      <c r="AH338" s="78"/>
      <c r="AI338" s="78"/>
      <c r="AJ338" s="78"/>
      <c r="AK338" s="78"/>
    </row>
    <row r="339" spans="1:37" s="1" customFormat="1" ht="14.1" customHeight="1" thickBot="1">
      <c r="A339" s="1024"/>
      <c r="B339" s="95" t="s">
        <v>82</v>
      </c>
      <c r="C339" s="127"/>
      <c r="D339" s="95" t="s">
        <v>64</v>
      </c>
      <c r="E339" s="127"/>
      <c r="F339" s="1011" t="s">
        <v>64</v>
      </c>
      <c r="G339" s="127"/>
      <c r="H339" s="1011" t="s">
        <v>64</v>
      </c>
      <c r="I339" s="1011"/>
      <c r="J339" s="1011" t="s">
        <v>64</v>
      </c>
      <c r="K339" s="1011"/>
      <c r="L339" s="1011" t="s">
        <v>82</v>
      </c>
      <c r="M339" s="1011"/>
      <c r="N339" s="1011" t="s">
        <v>82</v>
      </c>
      <c r="O339" s="95"/>
      <c r="P339" s="95" t="s">
        <v>517</v>
      </c>
      <c r="Q339" s="1011"/>
      <c r="R339" s="95" t="s">
        <v>64</v>
      </c>
      <c r="S339" s="1011"/>
      <c r="T339" s="95" t="s">
        <v>82</v>
      </c>
      <c r="U339" s="1011"/>
      <c r="V339" s="95" t="s">
        <v>82</v>
      </c>
      <c r="W339" s="127"/>
      <c r="X339" s="95" t="s">
        <v>82</v>
      </c>
      <c r="Y339" s="127"/>
      <c r="Z339" s="95" t="s">
        <v>82</v>
      </c>
      <c r="AA339" s="127"/>
      <c r="AB339" s="95" t="s">
        <v>82</v>
      </c>
      <c r="AC339" s="1026"/>
      <c r="AD339" s="77"/>
      <c r="AE339" s="110"/>
      <c r="AF339" s="78">
        <f>COUNTA(B339:AC339)</f>
        <v>14</v>
      </c>
      <c r="AG339" s="78"/>
      <c r="AH339" s="78">
        <f>AF339-AG337</f>
        <v>0</v>
      </c>
      <c r="AI339" s="78"/>
      <c r="AJ339" s="78"/>
      <c r="AK339" s="78"/>
    </row>
    <row r="340" spans="1:37" s="1" customFormat="1" ht="14.1" customHeight="1">
      <c r="A340" s="1015"/>
      <c r="B340" s="104"/>
      <c r="C340" s="104"/>
      <c r="D340" s="104"/>
      <c r="E340" s="104"/>
      <c r="F340" s="104"/>
      <c r="G340" s="104"/>
      <c r="H340" s="104"/>
      <c r="I340" s="104"/>
      <c r="J340" s="104"/>
      <c r="K340" s="104"/>
      <c r="L340" s="104"/>
      <c r="M340" s="104"/>
      <c r="N340" s="1016"/>
      <c r="O340" s="104"/>
      <c r="P340" s="104"/>
      <c r="Q340" s="104"/>
      <c r="R340" s="104"/>
      <c r="S340" s="104"/>
      <c r="T340" s="104"/>
      <c r="U340" s="104"/>
      <c r="V340" s="104"/>
      <c r="W340" s="104"/>
      <c r="X340" s="104"/>
      <c r="Y340" s="104"/>
      <c r="Z340" s="104"/>
      <c r="AA340" s="104"/>
      <c r="AB340" s="104"/>
      <c r="AC340" s="1027"/>
      <c r="AD340" s="77"/>
      <c r="AE340" s="110"/>
      <c r="AF340" s="78"/>
      <c r="AG340" s="78"/>
      <c r="AH340" s="78"/>
      <c r="AI340" s="78"/>
      <c r="AJ340" s="78"/>
      <c r="AK340" s="78"/>
    </row>
    <row r="341" spans="1:37" s="1" customFormat="1" ht="14.1" customHeight="1">
      <c r="A341" s="98"/>
      <c r="B341" s="81" t="s">
        <v>518</v>
      </c>
      <c r="C341" s="29"/>
      <c r="D341" s="81" t="s">
        <v>538</v>
      </c>
      <c r="E341" s="54"/>
      <c r="F341" s="81" t="s">
        <v>2223</v>
      </c>
      <c r="G341" s="54"/>
      <c r="H341" s="81" t="s">
        <v>469</v>
      </c>
      <c r="I341" s="54"/>
      <c r="J341" s="81" t="s">
        <v>3036</v>
      </c>
      <c r="K341" s="54"/>
      <c r="L341" s="81" t="s">
        <v>1039</v>
      </c>
      <c r="M341" s="54"/>
      <c r="N341" s="81" t="s">
        <v>2223</v>
      </c>
      <c r="O341" s="54"/>
      <c r="P341" s="81" t="s">
        <v>479</v>
      </c>
      <c r="Q341" s="54"/>
      <c r="R341" s="81" t="s">
        <v>494</v>
      </c>
      <c r="S341" s="54"/>
      <c r="T341" s="81" t="s">
        <v>1350</v>
      </c>
      <c r="U341" s="29"/>
      <c r="V341" s="81" t="s">
        <v>469</v>
      </c>
      <c r="W341" s="29"/>
      <c r="X341" s="81" t="s">
        <v>1410</v>
      </c>
      <c r="Y341" s="29"/>
      <c r="Z341" s="81" t="s">
        <v>2224</v>
      </c>
      <c r="AA341" s="29"/>
      <c r="AB341" s="29" t="s">
        <v>1757</v>
      </c>
      <c r="AC341" s="75"/>
      <c r="AD341" s="77"/>
      <c r="AE341" s="110"/>
      <c r="AF341" s="78"/>
      <c r="AG341" s="78"/>
      <c r="AH341" s="78"/>
      <c r="AI341" s="78"/>
      <c r="AJ341" s="78">
        <f>COUNTA(A341:AC341)</f>
        <v>14</v>
      </c>
      <c r="AK341" s="71">
        <f>AI342-AJ341</f>
        <v>0</v>
      </c>
    </row>
    <row r="342" spans="1:37" s="1" customFormat="1" ht="14.1" customHeight="1">
      <c r="A342" s="113"/>
      <c r="B342" s="29" t="s">
        <v>493</v>
      </c>
      <c r="C342" s="29"/>
      <c r="D342" s="29" t="s">
        <v>444</v>
      </c>
      <c r="E342" s="29"/>
      <c r="F342" s="29" t="s">
        <v>980</v>
      </c>
      <c r="G342" s="54"/>
      <c r="H342" s="29" t="s">
        <v>972</v>
      </c>
      <c r="I342" s="29"/>
      <c r="J342" s="29" t="s">
        <v>1003</v>
      </c>
      <c r="K342" s="29"/>
      <c r="L342" s="29" t="s">
        <v>996</v>
      </c>
      <c r="M342" s="46"/>
      <c r="N342" s="29" t="s">
        <v>458</v>
      </c>
      <c r="O342" s="29"/>
      <c r="P342" s="29" t="s">
        <v>218</v>
      </c>
      <c r="Q342" s="29"/>
      <c r="R342" s="29" t="s">
        <v>1009</v>
      </c>
      <c r="S342" s="29"/>
      <c r="T342" s="29" t="s">
        <v>1001</v>
      </c>
      <c r="U342" s="54"/>
      <c r="V342" s="54" t="s">
        <v>992</v>
      </c>
      <c r="W342" s="29"/>
      <c r="X342" s="29" t="s">
        <v>1007</v>
      </c>
      <c r="Y342" s="54"/>
      <c r="Z342" s="29" t="s">
        <v>977</v>
      </c>
      <c r="AA342" s="29"/>
      <c r="AB342" s="29" t="s">
        <v>981</v>
      </c>
      <c r="AC342" s="76"/>
      <c r="AD342" s="77"/>
      <c r="AE342" s="110"/>
      <c r="AF342" s="78"/>
      <c r="AG342" s="78"/>
      <c r="AH342" s="78"/>
      <c r="AI342" s="78">
        <f>COUNTA(A342:AB342)</f>
        <v>14</v>
      </c>
      <c r="AJ342" s="78"/>
      <c r="AK342" s="78"/>
    </row>
    <row r="343" spans="1:37" s="1" customFormat="1" ht="14.1" customHeight="1">
      <c r="A343" s="113"/>
      <c r="B343" s="29"/>
      <c r="C343" s="29"/>
      <c r="D343" s="29"/>
      <c r="E343" s="29"/>
      <c r="F343" s="29"/>
      <c r="G343" s="1123"/>
      <c r="H343" s="29"/>
      <c r="I343" s="29"/>
      <c r="J343" s="29"/>
      <c r="K343" s="29"/>
      <c r="L343" s="29"/>
      <c r="M343" s="29"/>
      <c r="N343" s="29"/>
      <c r="O343" s="29"/>
      <c r="P343" s="29"/>
      <c r="Q343" s="29"/>
      <c r="R343" s="29"/>
      <c r="S343" s="29"/>
      <c r="T343" s="29"/>
      <c r="U343" s="29"/>
      <c r="V343" s="29"/>
      <c r="W343" s="29"/>
      <c r="X343" s="29"/>
      <c r="Y343" s="54"/>
      <c r="Z343" s="29"/>
      <c r="AA343" s="29"/>
      <c r="AB343" s="29"/>
      <c r="AC343" s="76"/>
      <c r="AD343" s="77"/>
      <c r="AE343" s="110"/>
      <c r="AF343" s="78"/>
      <c r="AG343" s="78"/>
      <c r="AH343" s="78"/>
      <c r="AI343" s="78"/>
      <c r="AJ343" s="78"/>
      <c r="AK343" s="78"/>
    </row>
    <row r="344" spans="1:37" s="1" customFormat="1" ht="14.1" customHeight="1">
      <c r="A344" s="113"/>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54"/>
      <c r="Z344" s="29"/>
      <c r="AA344" s="29"/>
      <c r="AB344" s="29"/>
      <c r="AC344" s="76"/>
      <c r="AD344" s="77"/>
      <c r="AE344" s="110"/>
      <c r="AF344" s="78"/>
      <c r="AG344" s="78"/>
      <c r="AH344" s="78"/>
      <c r="AI344" s="78"/>
      <c r="AJ344" s="78"/>
      <c r="AK344" s="78"/>
    </row>
    <row r="345" spans="1:37" s="3" customFormat="1" ht="14.1" customHeight="1">
      <c r="A345" s="131">
        <v>383.72</v>
      </c>
      <c r="B345" s="100" t="s">
        <v>442</v>
      </c>
      <c r="C345" s="133">
        <v>352.68</v>
      </c>
      <c r="D345" s="100" t="s">
        <v>455</v>
      </c>
      <c r="E345" s="133">
        <v>408.92</v>
      </c>
      <c r="F345" s="100" t="s">
        <v>975</v>
      </c>
      <c r="G345" s="133">
        <v>406.68</v>
      </c>
      <c r="H345" s="123" t="s">
        <v>1337</v>
      </c>
      <c r="I345" s="133">
        <v>401.21</v>
      </c>
      <c r="J345" s="100" t="s">
        <v>1002</v>
      </c>
      <c r="K345" s="133">
        <v>413.56</v>
      </c>
      <c r="L345" s="123" t="s">
        <v>997</v>
      </c>
      <c r="M345" s="133">
        <v>397.39</v>
      </c>
      <c r="N345" s="123" t="s">
        <v>406</v>
      </c>
      <c r="O345" s="1022">
        <v>437.55</v>
      </c>
      <c r="P345" s="123" t="s">
        <v>390</v>
      </c>
      <c r="Q345" s="31">
        <v>426.47</v>
      </c>
      <c r="R345" s="123" t="s">
        <v>462</v>
      </c>
      <c r="S345" s="31">
        <v>403.01</v>
      </c>
      <c r="T345" s="100" t="s">
        <v>1002</v>
      </c>
      <c r="U345" s="122">
        <v>413</v>
      </c>
      <c r="V345" s="100" t="s">
        <v>400</v>
      </c>
      <c r="W345" s="31">
        <v>415</v>
      </c>
      <c r="X345" s="100" t="s">
        <v>425</v>
      </c>
      <c r="Y345" s="31">
        <v>202</v>
      </c>
      <c r="Z345" s="100" t="s">
        <v>975</v>
      </c>
      <c r="AA345" s="31">
        <v>418</v>
      </c>
      <c r="AB345" s="123" t="s">
        <v>394</v>
      </c>
      <c r="AC345" s="126"/>
      <c r="AD345" s="77">
        <f>SUM(A345:AC345)/1000</f>
        <v>5.4791900000000009</v>
      </c>
      <c r="AE345" s="78"/>
      <c r="AF345" s="111"/>
      <c r="AG345" s="111"/>
      <c r="AH345" s="111"/>
      <c r="AI345" s="111"/>
      <c r="AJ345" s="111"/>
      <c r="AK345" s="111"/>
    </row>
    <row r="346" spans="1:37" s="1" customFormat="1" ht="14.1" customHeight="1">
      <c r="A346" s="113"/>
      <c r="B346" s="101" t="s">
        <v>55</v>
      </c>
      <c r="C346" s="29"/>
      <c r="D346" s="101" t="s">
        <v>55</v>
      </c>
      <c r="E346" s="29"/>
      <c r="F346" s="101" t="s">
        <v>55</v>
      </c>
      <c r="G346" s="29"/>
      <c r="H346" s="101" t="s">
        <v>55</v>
      </c>
      <c r="I346" s="29"/>
      <c r="J346" s="101" t="s">
        <v>55</v>
      </c>
      <c r="K346" s="29"/>
      <c r="L346" s="101" t="s">
        <v>55</v>
      </c>
      <c r="M346" s="29"/>
      <c r="N346" s="101" t="s">
        <v>55</v>
      </c>
      <c r="O346" s="29"/>
      <c r="P346" s="101" t="s">
        <v>55</v>
      </c>
      <c r="Q346" s="29"/>
      <c r="R346" s="101" t="s">
        <v>55</v>
      </c>
      <c r="S346" s="29"/>
      <c r="T346" s="101" t="s">
        <v>55</v>
      </c>
      <c r="U346" s="29"/>
      <c r="V346" s="101" t="s">
        <v>55</v>
      </c>
      <c r="W346" s="29"/>
      <c r="X346" s="101" t="s">
        <v>55</v>
      </c>
      <c r="Y346" s="54"/>
      <c r="Z346" s="101" t="s">
        <v>55</v>
      </c>
      <c r="AA346" s="29"/>
      <c r="AB346" s="101" t="s">
        <v>55</v>
      </c>
      <c r="AC346" s="76"/>
      <c r="AD346" s="77"/>
      <c r="AE346" s="110"/>
      <c r="AF346" s="78"/>
      <c r="AG346" s="78">
        <f>COUNTA(A346:AC346)</f>
        <v>14</v>
      </c>
      <c r="AH346" s="78"/>
      <c r="AI346" s="78"/>
      <c r="AJ346" s="78"/>
      <c r="AK346" s="78"/>
    </row>
    <row r="347" spans="1:37" s="1" customFormat="1" ht="14.1" customHeight="1">
      <c r="A347" s="113"/>
      <c r="B347" s="103" t="s">
        <v>1362</v>
      </c>
      <c r="C347" s="29"/>
      <c r="D347" s="103" t="s">
        <v>1362</v>
      </c>
      <c r="E347" s="29"/>
      <c r="F347" s="103" t="s">
        <v>1362</v>
      </c>
      <c r="G347" s="29"/>
      <c r="H347" s="103" t="s">
        <v>1362</v>
      </c>
      <c r="I347" s="29"/>
      <c r="J347" s="103" t="s">
        <v>1362</v>
      </c>
      <c r="K347" s="29"/>
      <c r="L347" s="103" t="s">
        <v>1362</v>
      </c>
      <c r="M347" s="29"/>
      <c r="N347" s="103" t="s">
        <v>1362</v>
      </c>
      <c r="O347" s="29"/>
      <c r="P347" s="103" t="s">
        <v>1362</v>
      </c>
      <c r="Q347" s="29"/>
      <c r="R347" s="103" t="s">
        <v>1362</v>
      </c>
      <c r="S347" s="29"/>
      <c r="T347" s="103" t="s">
        <v>1362</v>
      </c>
      <c r="U347" s="29"/>
      <c r="V347" s="103" t="s">
        <v>1362</v>
      </c>
      <c r="W347" s="29"/>
      <c r="X347" s="103" t="s">
        <v>1362</v>
      </c>
      <c r="Y347" s="54"/>
      <c r="Z347" s="103" t="s">
        <v>1362</v>
      </c>
      <c r="AA347" s="29"/>
      <c r="AB347" s="103" t="s">
        <v>1362</v>
      </c>
      <c r="AC347" s="76"/>
      <c r="AD347" s="77"/>
      <c r="AE347" s="78">
        <f>COUNTA(A347:AB347)</f>
        <v>14</v>
      </c>
      <c r="AF347" s="78"/>
      <c r="AG347" s="78"/>
      <c r="AH347" s="78"/>
      <c r="AI347" s="78"/>
      <c r="AJ347" s="78"/>
      <c r="AK347" s="78"/>
    </row>
    <row r="348" spans="1:37" s="1" customFormat="1" ht="14.1" customHeight="1">
      <c r="A348" s="113"/>
      <c r="B348" s="29" t="s">
        <v>82</v>
      </c>
      <c r="C348" s="29"/>
      <c r="D348" s="81" t="s">
        <v>330</v>
      </c>
      <c r="E348" s="29"/>
      <c r="F348" s="81" t="s">
        <v>64</v>
      </c>
      <c r="G348" s="54"/>
      <c r="H348" s="81" t="s">
        <v>82</v>
      </c>
      <c r="I348" s="54"/>
      <c r="J348" s="81" t="s">
        <v>64</v>
      </c>
      <c r="K348" s="54"/>
      <c r="L348" s="81" t="s">
        <v>64</v>
      </c>
      <c r="M348" s="54"/>
      <c r="N348" s="81" t="s">
        <v>330</v>
      </c>
      <c r="O348" s="29"/>
      <c r="P348" s="81" t="s">
        <v>916</v>
      </c>
      <c r="Q348" s="54"/>
      <c r="R348" s="81" t="s">
        <v>330</v>
      </c>
      <c r="S348" s="54"/>
      <c r="T348" s="81" t="s">
        <v>64</v>
      </c>
      <c r="U348" s="54"/>
      <c r="V348" s="81" t="s">
        <v>64</v>
      </c>
      <c r="W348" s="29"/>
      <c r="X348" s="81" t="s">
        <v>82</v>
      </c>
      <c r="Y348" s="54"/>
      <c r="Z348" s="81" t="s">
        <v>64</v>
      </c>
      <c r="AA348" s="29"/>
      <c r="AB348" s="81" t="s">
        <v>64</v>
      </c>
      <c r="AC348" s="76"/>
      <c r="AD348" s="77"/>
      <c r="AE348" s="110"/>
      <c r="AF348" s="78">
        <f>COUNTA(B348:AC348)</f>
        <v>14</v>
      </c>
      <c r="AG348" s="78"/>
      <c r="AH348" s="78">
        <f>AF348-AG346</f>
        <v>0</v>
      </c>
      <c r="AI348" s="78"/>
      <c r="AJ348" s="78"/>
      <c r="AK348" s="78"/>
    </row>
    <row r="349" spans="1:37" s="1" customFormat="1" ht="14.1" customHeight="1">
      <c r="A349" s="98"/>
      <c r="B349" s="29"/>
      <c r="C349" s="29"/>
      <c r="D349" s="29"/>
      <c r="E349" s="29"/>
      <c r="F349" s="29"/>
      <c r="H349" s="29"/>
      <c r="I349" s="29"/>
      <c r="J349" s="29"/>
      <c r="K349" s="29"/>
      <c r="L349" s="29"/>
      <c r="M349" s="29"/>
      <c r="N349" s="29"/>
      <c r="O349" s="29"/>
      <c r="P349" s="29"/>
      <c r="Q349" s="29"/>
      <c r="R349" s="29"/>
      <c r="S349" s="29"/>
      <c r="T349" s="29"/>
      <c r="U349" s="29"/>
      <c r="V349" s="29"/>
      <c r="W349" s="29"/>
      <c r="X349" s="29"/>
      <c r="Y349" s="29"/>
      <c r="Z349" s="29"/>
      <c r="AA349" s="29"/>
      <c r="AB349" s="29"/>
      <c r="AC349" s="76"/>
      <c r="AD349" s="77"/>
      <c r="AE349" s="110"/>
      <c r="AF349" s="78"/>
      <c r="AG349" s="78"/>
      <c r="AH349" s="78"/>
      <c r="AI349" s="78"/>
      <c r="AJ349" s="78"/>
      <c r="AK349" s="78"/>
    </row>
    <row r="350" spans="1:37" s="1" customFormat="1" ht="14.1" customHeight="1">
      <c r="A350" s="33"/>
      <c r="B350" s="46"/>
      <c r="C350" s="46"/>
      <c r="D350" s="46"/>
      <c r="E350" s="46"/>
      <c r="F350" s="46"/>
      <c r="G350" s="46"/>
      <c r="H350" s="46"/>
      <c r="I350" s="46"/>
      <c r="J350" s="46"/>
      <c r="K350" s="46"/>
      <c r="L350" s="46"/>
      <c r="M350" s="54"/>
      <c r="N350" s="81"/>
      <c r="O350" s="54"/>
      <c r="P350" s="81"/>
      <c r="Q350" s="54"/>
      <c r="R350" s="81"/>
      <c r="S350" s="29"/>
      <c r="T350" s="81"/>
      <c r="U350" s="29"/>
      <c r="V350" s="81"/>
      <c r="W350" s="29"/>
      <c r="X350" s="81"/>
      <c r="Y350" s="29"/>
      <c r="Z350" s="81"/>
      <c r="AA350" s="29"/>
      <c r="AB350" s="29"/>
      <c r="AC350" s="75"/>
      <c r="AD350" s="77"/>
      <c r="AE350" s="110"/>
      <c r="AF350" s="78"/>
      <c r="AG350" s="78"/>
      <c r="AH350" s="78"/>
      <c r="AI350" s="78"/>
      <c r="AJ350" s="78">
        <f>COUNTA(A351:AC351)</f>
        <v>14</v>
      </c>
      <c r="AK350" s="71">
        <f>AI351-AJ350</f>
        <v>0</v>
      </c>
    </row>
    <row r="351" spans="1:37" s="1" customFormat="1" ht="14.1" customHeight="1">
      <c r="A351" s="33"/>
      <c r="B351" s="46" t="s">
        <v>1473</v>
      </c>
      <c r="C351" s="46"/>
      <c r="D351" s="46" t="s">
        <v>495</v>
      </c>
      <c r="E351" s="46"/>
      <c r="F351" s="46" t="s">
        <v>1048</v>
      </c>
      <c r="G351" s="46"/>
      <c r="H351" s="46" t="s">
        <v>1042</v>
      </c>
      <c r="I351" s="46"/>
      <c r="J351" s="46" t="s">
        <v>1474</v>
      </c>
      <c r="K351" s="46"/>
      <c r="L351" s="46" t="s">
        <v>2224</v>
      </c>
      <c r="M351" s="46"/>
      <c r="N351" s="46" t="s">
        <v>1473</v>
      </c>
      <c r="O351" s="46"/>
      <c r="P351" s="54" t="s">
        <v>1469</v>
      </c>
      <c r="Q351" s="43"/>
      <c r="R351" s="81" t="s">
        <v>1471</v>
      </c>
      <c r="S351" s="29"/>
      <c r="T351" s="81" t="s">
        <v>518</v>
      </c>
      <c r="U351" s="54"/>
      <c r="V351" s="81" t="s">
        <v>2225</v>
      </c>
      <c r="W351" s="54"/>
      <c r="X351" s="81" t="s">
        <v>538</v>
      </c>
      <c r="Y351" s="54"/>
      <c r="Z351" s="81" t="s">
        <v>499</v>
      </c>
      <c r="AA351" s="54"/>
      <c r="AB351" s="81" t="s">
        <v>1772</v>
      </c>
      <c r="AC351" s="76"/>
      <c r="AD351" s="77"/>
      <c r="AE351" s="110"/>
      <c r="AF351" s="78"/>
      <c r="AG351" s="78"/>
      <c r="AH351" s="78"/>
      <c r="AI351" s="78">
        <f>COUNTA(B352:AC352)</f>
        <v>14</v>
      </c>
      <c r="AJ351" s="78"/>
      <c r="AK351" s="78"/>
    </row>
    <row r="352" spans="1:37" s="1" customFormat="1" ht="14.1" customHeight="1">
      <c r="A352" s="113"/>
      <c r="B352" s="29" t="s">
        <v>988</v>
      </c>
      <c r="C352" s="29"/>
      <c r="D352" s="29" t="s">
        <v>461</v>
      </c>
      <c r="E352" s="29"/>
      <c r="F352" s="29" t="s">
        <v>431</v>
      </c>
      <c r="G352" s="29"/>
      <c r="H352" s="29" t="s">
        <v>963</v>
      </c>
      <c r="I352" s="54"/>
      <c r="J352" s="29" t="s">
        <v>967</v>
      </c>
      <c r="K352" s="29"/>
      <c r="L352" s="29" t="s">
        <v>984</v>
      </c>
      <c r="M352" s="29"/>
      <c r="N352" s="29" t="s">
        <v>990</v>
      </c>
      <c r="O352" s="46"/>
      <c r="P352" s="29" t="s">
        <v>973</v>
      </c>
      <c r="Q352" s="54"/>
      <c r="R352" s="29" t="s">
        <v>982</v>
      </c>
      <c r="S352" s="29"/>
      <c r="T352" s="29" t="s">
        <v>1055</v>
      </c>
      <c r="U352" s="29"/>
      <c r="V352" s="29" t="s">
        <v>1020</v>
      </c>
      <c r="W352" s="54"/>
      <c r="X352" s="54" t="s">
        <v>1080</v>
      </c>
      <c r="Y352" s="29"/>
      <c r="Z352" s="29" t="s">
        <v>537</v>
      </c>
      <c r="AA352" s="29"/>
      <c r="AB352" s="29" t="s">
        <v>541</v>
      </c>
      <c r="AC352" s="76"/>
      <c r="AD352" s="77"/>
      <c r="AE352" s="110"/>
      <c r="AF352" s="78"/>
      <c r="AG352" s="78"/>
      <c r="AH352" s="78"/>
      <c r="AI352" s="78"/>
      <c r="AJ352" s="78"/>
      <c r="AK352" s="78"/>
    </row>
    <row r="353" spans="1:37" s="1" customFormat="1" ht="14.1" customHeight="1">
      <c r="A353" s="113"/>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76"/>
      <c r="AD353" s="77"/>
      <c r="AE353" s="110"/>
      <c r="AF353" s="78"/>
      <c r="AG353" s="78"/>
      <c r="AH353" s="78"/>
      <c r="AI353" s="78"/>
      <c r="AJ353" s="78"/>
      <c r="AK353" s="78"/>
    </row>
    <row r="354" spans="1:37" s="3" customFormat="1" ht="14.1" customHeight="1">
      <c r="A354" s="113"/>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126"/>
      <c r="AD354" s="77">
        <f>SUM(A355:AC355)/1000</f>
        <v>5.3170099999999989</v>
      </c>
      <c r="AE354" s="78"/>
      <c r="AF354" s="111"/>
      <c r="AG354" s="111"/>
      <c r="AH354" s="111"/>
      <c r="AI354" s="111"/>
      <c r="AJ354" s="111"/>
      <c r="AK354" s="111"/>
    </row>
    <row r="355" spans="1:37" s="1" customFormat="1" ht="14.1" customHeight="1">
      <c r="A355" s="44">
        <v>413</v>
      </c>
      <c r="B355" s="100" t="s">
        <v>1319</v>
      </c>
      <c r="C355" s="31">
        <v>398.66</v>
      </c>
      <c r="D355" s="100" t="s">
        <v>420</v>
      </c>
      <c r="E355" s="31">
        <v>387.34</v>
      </c>
      <c r="F355" s="100" t="s">
        <v>999</v>
      </c>
      <c r="G355" s="31">
        <v>389.99</v>
      </c>
      <c r="H355" s="100" t="s">
        <v>961</v>
      </c>
      <c r="I355" s="31">
        <v>386.3</v>
      </c>
      <c r="J355" s="100" t="s">
        <v>388</v>
      </c>
      <c r="K355" s="31">
        <v>389.49</v>
      </c>
      <c r="L355" s="100" t="s">
        <v>2226</v>
      </c>
      <c r="M355" s="31">
        <v>387.8</v>
      </c>
      <c r="N355" s="100" t="s">
        <v>400</v>
      </c>
      <c r="O355" s="31">
        <v>383.6</v>
      </c>
      <c r="P355" s="100" t="s">
        <v>975</v>
      </c>
      <c r="Q355" s="124">
        <v>388.76</v>
      </c>
      <c r="R355" s="123" t="s">
        <v>983</v>
      </c>
      <c r="S355" s="31">
        <v>388.6</v>
      </c>
      <c r="T355" s="123" t="s">
        <v>1064</v>
      </c>
      <c r="U355" s="31">
        <v>390.71</v>
      </c>
      <c r="V355" s="123" t="s">
        <v>1023</v>
      </c>
      <c r="W355" s="122">
        <v>388.45</v>
      </c>
      <c r="X355" s="100" t="s">
        <v>514</v>
      </c>
      <c r="Y355" s="31">
        <v>258.18</v>
      </c>
      <c r="Z355" s="100" t="s">
        <v>1018</v>
      </c>
      <c r="AA355" s="29">
        <v>366.13</v>
      </c>
      <c r="AB355" s="100" t="s">
        <v>2199</v>
      </c>
      <c r="AC355" s="76"/>
      <c r="AD355" s="77"/>
      <c r="AE355" s="110"/>
      <c r="AF355" s="78"/>
      <c r="AG355" s="78">
        <f>COUNTA(A356:AC356)</f>
        <v>14</v>
      </c>
      <c r="AH355" s="78"/>
      <c r="AI355" s="78"/>
      <c r="AJ355" s="78"/>
      <c r="AK355" s="78"/>
    </row>
    <row r="356" spans="1:37" s="1" customFormat="1" ht="14.1" customHeight="1">
      <c r="A356" s="113"/>
      <c r="B356" s="101" t="s">
        <v>55</v>
      </c>
      <c r="C356" s="29"/>
      <c r="D356" s="121" t="s">
        <v>55</v>
      </c>
      <c r="E356" s="29"/>
      <c r="F356" s="121" t="s">
        <v>55</v>
      </c>
      <c r="G356" s="29"/>
      <c r="H356" s="101" t="s">
        <v>55</v>
      </c>
      <c r="I356" s="29"/>
      <c r="J356" s="101" t="s">
        <v>55</v>
      </c>
      <c r="K356" s="29"/>
      <c r="L356" s="101" t="s">
        <v>55</v>
      </c>
      <c r="M356" s="29"/>
      <c r="N356" s="101" t="s">
        <v>55</v>
      </c>
      <c r="O356" s="29"/>
      <c r="P356" s="101" t="s">
        <v>55</v>
      </c>
      <c r="Q356" s="29"/>
      <c r="R356" s="101" t="s">
        <v>55</v>
      </c>
      <c r="S356" s="29"/>
      <c r="T356" s="101" t="s">
        <v>55</v>
      </c>
      <c r="U356" s="29"/>
      <c r="V356" s="101" t="s">
        <v>101</v>
      </c>
      <c r="W356" s="29"/>
      <c r="X356" s="101" t="s">
        <v>1017</v>
      </c>
      <c r="Y356" s="29"/>
      <c r="Z356" s="101" t="s">
        <v>1017</v>
      </c>
      <c r="AA356" s="29"/>
      <c r="AB356" s="101" t="s">
        <v>55</v>
      </c>
      <c r="AC356" s="76"/>
      <c r="AD356" s="77"/>
      <c r="AE356" s="78">
        <f>COUNTA(A357:AB357)</f>
        <v>14</v>
      </c>
      <c r="AF356" s="78"/>
      <c r="AG356" s="78"/>
      <c r="AH356" s="78"/>
      <c r="AI356" s="78"/>
      <c r="AJ356" s="78"/>
      <c r="AK356" s="78"/>
    </row>
    <row r="357" spans="1:37" s="1" customFormat="1" ht="14.1" customHeight="1">
      <c r="A357" s="113"/>
      <c r="B357" s="103" t="s">
        <v>1362</v>
      </c>
      <c r="C357" s="29"/>
      <c r="D357" s="103" t="s">
        <v>1362</v>
      </c>
      <c r="E357" s="29"/>
      <c r="F357" s="103" t="s">
        <v>1362</v>
      </c>
      <c r="G357" s="29"/>
      <c r="H357" s="103" t="s">
        <v>1362</v>
      </c>
      <c r="I357" s="29"/>
      <c r="J357" s="103" t="s">
        <v>1362</v>
      </c>
      <c r="K357" s="29"/>
      <c r="L357" s="103" t="s">
        <v>1362</v>
      </c>
      <c r="M357" s="29"/>
      <c r="N357" s="103" t="s">
        <v>1362</v>
      </c>
      <c r="O357" s="29"/>
      <c r="P357" s="103" t="s">
        <v>1362</v>
      </c>
      <c r="Q357" s="29"/>
      <c r="R357" s="103" t="s">
        <v>1362</v>
      </c>
      <c r="S357" s="29"/>
      <c r="T357" s="103" t="s">
        <v>1362</v>
      </c>
      <c r="U357" s="29"/>
      <c r="V357" s="103" t="s">
        <v>1362</v>
      </c>
      <c r="W357" s="29"/>
      <c r="X357" s="103" t="s">
        <v>1362</v>
      </c>
      <c r="Y357" s="29"/>
      <c r="Z357" s="103" t="s">
        <v>1362</v>
      </c>
      <c r="AA357" s="29"/>
      <c r="AB357" s="103" t="s">
        <v>1362</v>
      </c>
      <c r="AC357" s="76"/>
      <c r="AD357" s="77"/>
      <c r="AE357" s="110"/>
      <c r="AF357" s="78">
        <f>COUNTA(B358:AC358)</f>
        <v>14</v>
      </c>
      <c r="AG357" s="78"/>
      <c r="AH357" s="78">
        <f>AF357-AG355</f>
        <v>0</v>
      </c>
      <c r="AI357" s="78"/>
      <c r="AJ357" s="78"/>
      <c r="AK357" s="78"/>
    </row>
    <row r="358" spans="1:37" s="1" customFormat="1" ht="14.1" customHeight="1">
      <c r="A358" s="113"/>
      <c r="B358" s="81" t="s">
        <v>64</v>
      </c>
      <c r="C358" s="29"/>
      <c r="D358" s="81" t="s">
        <v>264</v>
      </c>
      <c r="E358" s="29"/>
      <c r="F358" s="81" t="s">
        <v>82</v>
      </c>
      <c r="G358" s="29"/>
      <c r="H358" s="81" t="s">
        <v>82</v>
      </c>
      <c r="I358" s="54"/>
      <c r="J358" s="81" t="s">
        <v>82</v>
      </c>
      <c r="K358" s="54"/>
      <c r="L358" s="81" t="s">
        <v>82</v>
      </c>
      <c r="M358" s="54"/>
      <c r="N358" s="81" t="s">
        <v>82</v>
      </c>
      <c r="O358" s="54"/>
      <c r="P358" s="81" t="s">
        <v>82</v>
      </c>
      <c r="Q358" s="54"/>
      <c r="R358" s="81" t="s">
        <v>82</v>
      </c>
      <c r="S358" s="54"/>
      <c r="T358" s="81" t="s">
        <v>82</v>
      </c>
      <c r="U358" s="54"/>
      <c r="V358" s="81" t="s">
        <v>82</v>
      </c>
      <c r="W358" s="54"/>
      <c r="X358" s="81" t="s">
        <v>1016</v>
      </c>
      <c r="Y358" s="29"/>
      <c r="Z358" s="81" t="s">
        <v>1016</v>
      </c>
      <c r="AA358" s="29"/>
      <c r="AB358" s="81" t="s">
        <v>82</v>
      </c>
      <c r="AC358" s="75"/>
      <c r="AD358" s="77"/>
      <c r="AE358" s="110"/>
      <c r="AF358" s="78"/>
      <c r="AG358" s="78"/>
      <c r="AH358" s="78"/>
      <c r="AI358" s="78"/>
      <c r="AJ358" s="78"/>
      <c r="AK358" s="78"/>
    </row>
    <row r="359" spans="1:37" s="1" customFormat="1" ht="14.1" customHeight="1">
      <c r="A359" s="98"/>
      <c r="B359" s="29" t="s">
        <v>443</v>
      </c>
      <c r="C359" s="29"/>
      <c r="D359" s="29" t="s">
        <v>1021</v>
      </c>
      <c r="E359" s="29"/>
      <c r="F359" s="29" t="s">
        <v>435</v>
      </c>
      <c r="G359" s="29"/>
      <c r="H359" s="29" t="s">
        <v>2227</v>
      </c>
      <c r="I359" s="29"/>
      <c r="J359" s="29" t="s">
        <v>1833</v>
      </c>
      <c r="K359" s="29"/>
      <c r="L359" s="29" t="s">
        <v>2228</v>
      </c>
      <c r="M359" s="29"/>
      <c r="N359" s="29" t="s">
        <v>2229</v>
      </c>
      <c r="P359" s="43" t="s">
        <v>2230</v>
      </c>
      <c r="Q359" s="43"/>
      <c r="R359" s="29" t="s">
        <v>2227</v>
      </c>
      <c r="S359" s="29"/>
      <c r="T359" s="29" t="s">
        <v>1838</v>
      </c>
      <c r="U359" s="29"/>
      <c r="V359" s="29" t="s">
        <v>2111</v>
      </c>
      <c r="W359" s="29"/>
      <c r="X359" s="29" t="s">
        <v>1776</v>
      </c>
      <c r="Y359" s="29"/>
      <c r="Z359" s="29" t="s">
        <v>475</v>
      </c>
      <c r="AA359" s="29"/>
      <c r="AB359" s="29"/>
      <c r="AC359" s="75"/>
      <c r="AD359" s="77"/>
      <c r="AE359" s="110"/>
      <c r="AF359" s="78"/>
      <c r="AG359" s="78"/>
      <c r="AH359" s="78"/>
      <c r="AI359" s="78"/>
      <c r="AJ359" s="78">
        <f>COUNTA(A359:AC359)</f>
        <v>13</v>
      </c>
      <c r="AK359" s="71">
        <f>AI360-AJ359</f>
        <v>0</v>
      </c>
    </row>
    <row r="360" spans="1:37" s="1" customFormat="1" ht="14.1" customHeight="1">
      <c r="A360" s="113"/>
      <c r="B360" s="29" t="s">
        <v>539</v>
      </c>
      <c r="C360" s="29"/>
      <c r="D360" s="29" t="s">
        <v>534</v>
      </c>
      <c r="E360" s="29"/>
      <c r="F360" s="29" t="s">
        <v>522</v>
      </c>
      <c r="G360" s="29"/>
      <c r="H360" s="29" t="s">
        <v>528</v>
      </c>
      <c r="I360" s="54"/>
      <c r="J360" s="29" t="s">
        <v>516</v>
      </c>
      <c r="K360" s="29"/>
      <c r="L360" s="29" t="s">
        <v>500</v>
      </c>
      <c r="M360" s="29"/>
      <c r="N360" s="29" t="s">
        <v>441</v>
      </c>
      <c r="O360" s="29"/>
      <c r="P360" s="29" t="s">
        <v>470</v>
      </c>
      <c r="Q360" s="43"/>
      <c r="R360" s="29" t="s">
        <v>820</v>
      </c>
      <c r="S360" s="29"/>
      <c r="T360" s="29" t="s">
        <v>836</v>
      </c>
      <c r="U360" s="54"/>
      <c r="V360" s="54" t="s">
        <v>958</v>
      </c>
      <c r="W360" s="29"/>
      <c r="X360" s="29" t="s">
        <v>966</v>
      </c>
      <c r="Y360" s="29"/>
      <c r="Z360" s="29" t="s">
        <v>413</v>
      </c>
      <c r="AA360" s="46"/>
      <c r="AB360" s="29"/>
      <c r="AC360" s="75"/>
      <c r="AD360" s="77"/>
      <c r="AE360" s="110"/>
      <c r="AF360" s="78"/>
      <c r="AG360" s="78"/>
      <c r="AH360" s="78"/>
      <c r="AI360" s="78">
        <f>COUNTA(B360:AC360)</f>
        <v>13</v>
      </c>
      <c r="AJ360" s="78"/>
      <c r="AK360" s="78"/>
    </row>
    <row r="361" spans="1:37" s="1" customFormat="1" ht="14.1" customHeight="1">
      <c r="A361" s="113"/>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75"/>
      <c r="AD361" s="77"/>
      <c r="AE361" s="110"/>
      <c r="AF361" s="78"/>
      <c r="AG361" s="78"/>
      <c r="AH361" s="78"/>
      <c r="AI361" s="78"/>
      <c r="AJ361" s="78"/>
      <c r="AK361" s="78"/>
    </row>
    <row r="362" spans="1:37" s="1" customFormat="1" ht="14.1" customHeight="1">
      <c r="A362" s="113"/>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75"/>
      <c r="AD362" s="77"/>
      <c r="AE362" s="110"/>
      <c r="AF362" s="78"/>
      <c r="AG362" s="78"/>
      <c r="AH362" s="78"/>
      <c r="AI362" s="78"/>
      <c r="AJ362" s="78"/>
      <c r="AK362" s="78"/>
    </row>
    <row r="363" spans="1:37" s="3" customFormat="1" ht="14.1" customHeight="1">
      <c r="A363" s="131">
        <v>355.34699999999998</v>
      </c>
      <c r="B363" s="100" t="s">
        <v>395</v>
      </c>
      <c r="C363" s="133">
        <v>378.66399999999999</v>
      </c>
      <c r="D363" s="100" t="s">
        <v>843</v>
      </c>
      <c r="E363" s="31">
        <v>332.29</v>
      </c>
      <c r="F363" s="100" t="s">
        <v>2148</v>
      </c>
      <c r="G363" s="31">
        <v>331.44</v>
      </c>
      <c r="H363" s="100" t="s">
        <v>2193</v>
      </c>
      <c r="I363" s="31">
        <v>327.96</v>
      </c>
      <c r="J363" s="100" t="s">
        <v>951</v>
      </c>
      <c r="K363" s="31">
        <v>371.17700000000002</v>
      </c>
      <c r="L363" s="100" t="s">
        <v>2193</v>
      </c>
      <c r="M363" s="133">
        <v>375.36</v>
      </c>
      <c r="N363" s="100" t="s">
        <v>2203</v>
      </c>
      <c r="O363" s="139">
        <v>369.39</v>
      </c>
      <c r="P363" s="123" t="s">
        <v>2153</v>
      </c>
      <c r="Q363" s="31">
        <v>365.4</v>
      </c>
      <c r="R363" s="123" t="s">
        <v>2231</v>
      </c>
      <c r="S363" s="31">
        <v>370.61</v>
      </c>
      <c r="T363" s="100" t="s">
        <v>1324</v>
      </c>
      <c r="U363" s="122">
        <v>376.14</v>
      </c>
      <c r="V363" s="100" t="s">
        <v>957</v>
      </c>
      <c r="W363" s="31">
        <v>361.02</v>
      </c>
      <c r="X363" s="100" t="s">
        <v>961</v>
      </c>
      <c r="Y363" s="31">
        <v>496.23</v>
      </c>
      <c r="Z363" s="100" t="s">
        <v>999</v>
      </c>
      <c r="AA363" s="1028" t="s">
        <v>2417</v>
      </c>
      <c r="AB363" s="133"/>
      <c r="AC363" s="129"/>
      <c r="AD363" s="77">
        <f>SUM(A363:AC363)/1000</f>
        <v>4.8110280000000003</v>
      </c>
      <c r="AE363" s="78"/>
      <c r="AF363" s="111"/>
      <c r="AG363" s="111"/>
      <c r="AH363" s="111"/>
      <c r="AI363" s="111"/>
      <c r="AJ363" s="111"/>
      <c r="AK363" s="111"/>
    </row>
    <row r="364" spans="1:37" s="1" customFormat="1" ht="14.1" customHeight="1">
      <c r="A364" s="113"/>
      <c r="B364" s="101" t="s">
        <v>55</v>
      </c>
      <c r="C364" s="29"/>
      <c r="D364" s="101" t="s">
        <v>55</v>
      </c>
      <c r="E364" s="29"/>
      <c r="F364" s="101" t="s">
        <v>55</v>
      </c>
      <c r="G364" s="29"/>
      <c r="H364" s="101" t="s">
        <v>55</v>
      </c>
      <c r="I364" s="29"/>
      <c r="J364" s="101" t="s">
        <v>55</v>
      </c>
      <c r="K364" s="29"/>
      <c r="L364" s="101" t="s">
        <v>55</v>
      </c>
      <c r="M364" s="29"/>
      <c r="N364" s="101" t="s">
        <v>55</v>
      </c>
      <c r="O364" s="29"/>
      <c r="P364" s="101" t="s">
        <v>55</v>
      </c>
      <c r="Q364" s="29"/>
      <c r="R364" s="149" t="s">
        <v>55</v>
      </c>
      <c r="S364" s="29"/>
      <c r="T364" s="121" t="s">
        <v>55</v>
      </c>
      <c r="U364" s="29"/>
      <c r="V364" s="121" t="s">
        <v>393</v>
      </c>
      <c r="W364" s="29"/>
      <c r="X364" s="121" t="s">
        <v>393</v>
      </c>
      <c r="Y364" s="29"/>
      <c r="Z364" s="121" t="s">
        <v>101</v>
      </c>
      <c r="AA364" s="29"/>
      <c r="AB364" s="29"/>
      <c r="AC364" s="75"/>
      <c r="AD364" s="77"/>
      <c r="AE364" s="110"/>
      <c r="AF364" s="78"/>
      <c r="AG364" s="78">
        <f>COUNTA(A364:AC364)</f>
        <v>13</v>
      </c>
      <c r="AH364" s="78"/>
      <c r="AI364" s="78"/>
      <c r="AJ364" s="78"/>
      <c r="AK364" s="78"/>
    </row>
    <row r="365" spans="1:37" s="1" customFormat="1" ht="14.1" customHeight="1">
      <c r="A365" s="113"/>
      <c r="B365" s="103" t="s">
        <v>1362</v>
      </c>
      <c r="C365" s="29"/>
      <c r="D365" s="103" t="s">
        <v>1362</v>
      </c>
      <c r="E365" s="29"/>
      <c r="F365" s="103" t="s">
        <v>1362</v>
      </c>
      <c r="G365" s="29"/>
      <c r="H365" s="103" t="s">
        <v>1362</v>
      </c>
      <c r="I365" s="29"/>
      <c r="J365" s="103" t="s">
        <v>1362</v>
      </c>
      <c r="K365" s="29"/>
      <c r="L365" s="103" t="s">
        <v>1362</v>
      </c>
      <c r="M365" s="29"/>
      <c r="N365" s="103" t="s">
        <v>1362</v>
      </c>
      <c r="O365" s="29"/>
      <c r="P365" s="103" t="s">
        <v>1362</v>
      </c>
      <c r="Q365" s="29"/>
      <c r="R365" s="103" t="s">
        <v>1362</v>
      </c>
      <c r="S365" s="29"/>
      <c r="T365" s="103" t="s">
        <v>1362</v>
      </c>
      <c r="U365" s="29"/>
      <c r="V365" s="103" t="s">
        <v>1362</v>
      </c>
      <c r="W365" s="29"/>
      <c r="X365" s="103" t="s">
        <v>1362</v>
      </c>
      <c r="Y365" s="29"/>
      <c r="Z365" s="103" t="s">
        <v>1362</v>
      </c>
      <c r="AA365" s="29"/>
      <c r="AB365" s="29"/>
      <c r="AC365" s="75"/>
      <c r="AD365" s="77"/>
      <c r="AE365" s="78">
        <f>COUNTA(A365:AB365)</f>
        <v>13</v>
      </c>
      <c r="AF365" s="78"/>
      <c r="AG365" s="78"/>
      <c r="AH365" s="78"/>
      <c r="AI365" s="78"/>
      <c r="AJ365" s="78"/>
      <c r="AK365" s="78"/>
    </row>
    <row r="366" spans="1:37" s="1" customFormat="1" ht="14.1" customHeight="1">
      <c r="A366" s="113"/>
      <c r="B366" s="81" t="s">
        <v>82</v>
      </c>
      <c r="C366" s="29"/>
      <c r="D366" s="81" t="s">
        <v>82</v>
      </c>
      <c r="E366" s="29"/>
      <c r="F366" s="81" t="s">
        <v>82</v>
      </c>
      <c r="G366" s="29"/>
      <c r="H366" s="81" t="s">
        <v>82</v>
      </c>
      <c r="I366" s="54"/>
      <c r="J366" s="29" t="s">
        <v>264</v>
      </c>
      <c r="K366" s="54"/>
      <c r="L366" s="81" t="s">
        <v>82</v>
      </c>
      <c r="M366" s="54"/>
      <c r="N366" s="81" t="s">
        <v>82</v>
      </c>
      <c r="O366" s="54"/>
      <c r="P366" s="81" t="s">
        <v>82</v>
      </c>
      <c r="Q366" s="54"/>
      <c r="R366" s="81" t="s">
        <v>82</v>
      </c>
      <c r="S366" s="54"/>
      <c r="T366" s="81" t="s">
        <v>82</v>
      </c>
      <c r="U366" s="54"/>
      <c r="V366" s="81" t="s">
        <v>82</v>
      </c>
      <c r="W366" s="29"/>
      <c r="X366" s="81" t="s">
        <v>916</v>
      </c>
      <c r="Y366" s="29"/>
      <c r="Z366" s="81" t="s">
        <v>1000</v>
      </c>
      <c r="AA366" s="29"/>
      <c r="AB366" s="29"/>
      <c r="AC366" s="75"/>
      <c r="AD366" s="77"/>
      <c r="AE366" s="110"/>
      <c r="AF366" s="78">
        <f>COUNTA(B366:AC366)</f>
        <v>13</v>
      </c>
      <c r="AG366" s="78"/>
      <c r="AH366" s="78">
        <f>AF366-AG364</f>
        <v>0</v>
      </c>
      <c r="AI366" s="78"/>
      <c r="AJ366" s="78"/>
      <c r="AK366" s="78"/>
    </row>
    <row r="367" spans="1:37" ht="14.1" customHeight="1" thickBot="1">
      <c r="A367" s="148"/>
      <c r="B367" s="127"/>
      <c r="C367" s="127"/>
      <c r="D367" s="127"/>
      <c r="E367" s="127"/>
      <c r="F367" s="127"/>
      <c r="G367" s="127"/>
      <c r="H367" s="127"/>
      <c r="I367" s="127"/>
      <c r="J367" s="127"/>
      <c r="K367" s="127"/>
      <c r="L367" s="127"/>
      <c r="M367" s="127"/>
      <c r="N367" s="127"/>
      <c r="O367" s="127"/>
      <c r="P367" s="127"/>
      <c r="Q367" s="150"/>
      <c r="R367" s="127"/>
      <c r="S367" s="127"/>
      <c r="T367" s="127"/>
      <c r="U367" s="151"/>
      <c r="V367" s="152" t="s">
        <v>2190</v>
      </c>
      <c r="W367" s="151"/>
      <c r="X367" s="152" t="s">
        <v>2190</v>
      </c>
      <c r="Y367" s="151"/>
      <c r="Z367" s="151"/>
      <c r="AA367" s="151"/>
      <c r="AB367" s="151"/>
      <c r="AC367" s="153"/>
      <c r="AD367" s="77">
        <f>SUM(AD31:AD366)</f>
        <v>201.00960899999998</v>
      </c>
      <c r="AE367" s="71">
        <f>SUM(AE10:AE366)</f>
        <v>501</v>
      </c>
      <c r="AF367" s="71">
        <f>SUM(AF12:AF366)</f>
        <v>521</v>
      </c>
      <c r="AG367" s="71">
        <f>SUM(AG10:AG366)</f>
        <v>520</v>
      </c>
      <c r="AH367" s="71">
        <f>SUM(AH193:AH366)</f>
        <v>0</v>
      </c>
      <c r="AI367" s="71">
        <f>SUM(AI10:AI366)</f>
        <v>265</v>
      </c>
      <c r="AJ367" s="71">
        <f>SUM(AJ10:AJ366)</f>
        <v>514</v>
      </c>
      <c r="AK367" s="71">
        <f>AI367-AJ367</f>
        <v>-249</v>
      </c>
    </row>
  </sheetData>
  <mergeCells count="61">
    <mergeCell ref="X19:Y19"/>
    <mergeCell ref="Z19:AA19"/>
    <mergeCell ref="AB19:AC19"/>
    <mergeCell ref="C19:D19"/>
    <mergeCell ref="E19:F19"/>
    <mergeCell ref="G19:H19"/>
    <mergeCell ref="I19:K19"/>
    <mergeCell ref="R19:S19"/>
    <mergeCell ref="T19:V19"/>
    <mergeCell ref="AB17:AC18"/>
    <mergeCell ref="R15:S15"/>
    <mergeCell ref="T15:V15"/>
    <mergeCell ref="X15:Y15"/>
    <mergeCell ref="Z15:AA15"/>
    <mergeCell ref="AB15:AC15"/>
    <mergeCell ref="R16:S16"/>
    <mergeCell ref="T16:V16"/>
    <mergeCell ref="X16:Y16"/>
    <mergeCell ref="Z16:AA16"/>
    <mergeCell ref="AB16:AC16"/>
    <mergeCell ref="R17:S18"/>
    <mergeCell ref="T17:V18"/>
    <mergeCell ref="W17:W18"/>
    <mergeCell ref="X17:Y18"/>
    <mergeCell ref="Z17:AA18"/>
    <mergeCell ref="AB13:AC14"/>
    <mergeCell ref="C12:E12"/>
    <mergeCell ref="R12:S12"/>
    <mergeCell ref="T12:V12"/>
    <mergeCell ref="X12:Y12"/>
    <mergeCell ref="Z12:AA12"/>
    <mergeCell ref="AB12:AC12"/>
    <mergeCell ref="R13:S14"/>
    <mergeCell ref="T13:V14"/>
    <mergeCell ref="W13:W14"/>
    <mergeCell ref="X13:Y14"/>
    <mergeCell ref="Z13:AA14"/>
    <mergeCell ref="AB5:AC9"/>
    <mergeCell ref="AE5:AE9"/>
    <mergeCell ref="AF5:AH8"/>
    <mergeCell ref="AI5:AK8"/>
    <mergeCell ref="R10:S11"/>
    <mergeCell ref="T10:V11"/>
    <mergeCell ref="W10:W11"/>
    <mergeCell ref="X10:Y11"/>
    <mergeCell ref="Z10:AA11"/>
    <mergeCell ref="AB10:AC11"/>
    <mergeCell ref="Z5:AA9"/>
    <mergeCell ref="N5:Q7"/>
    <mergeCell ref="R5:S9"/>
    <mergeCell ref="T5:V9"/>
    <mergeCell ref="W5:W9"/>
    <mergeCell ref="X5:Y9"/>
    <mergeCell ref="A4:Q4"/>
    <mergeCell ref="R4:Y4"/>
    <mergeCell ref="Z4:AC4"/>
    <mergeCell ref="A1:AC1"/>
    <mergeCell ref="A2:B2"/>
    <mergeCell ref="C2:AC2"/>
    <mergeCell ref="A3:B3"/>
    <mergeCell ref="C3:AC3"/>
  </mergeCells>
  <conditionalFormatting sqref="B173">
    <cfRule type="containsText" dxfId="357" priority="321" operator="containsText" text="DC">
      <formula>NOT(ISERROR(SEARCH("DC",B173)))</formula>
    </cfRule>
    <cfRule type="containsText" dxfId="356" priority="322" operator="containsText" text="DB">
      <formula>NOT(ISERROR(SEARCH("DB",B173)))</formula>
    </cfRule>
    <cfRule type="containsText" dxfId="355" priority="319" operator="containsText" text="WIP">
      <formula>NOT(ISERROR(SEARCH("WIP",B173)))</formula>
    </cfRule>
    <cfRule type="containsText" dxfId="354" priority="320" operator="containsText" text="DD">
      <formula>NOT(ISERROR(SEARCH("DD",B173)))</formula>
    </cfRule>
  </conditionalFormatting>
  <conditionalFormatting sqref="B182">
    <cfRule type="containsText" dxfId="353" priority="280" operator="containsText" text="DD">
      <formula>NOT(ISERROR(SEARCH("DD",B182)))</formula>
    </cfRule>
    <cfRule type="containsText" dxfId="352" priority="279" operator="containsText" text="WIP">
      <formula>NOT(ISERROR(SEARCH("WIP",B182)))</formula>
    </cfRule>
    <cfRule type="containsText" dxfId="351" priority="281" operator="containsText" text="DC">
      <formula>NOT(ISERROR(SEARCH("DC",B182)))</formula>
    </cfRule>
    <cfRule type="containsText" dxfId="350" priority="282" operator="containsText" text="DB">
      <formula>NOT(ISERROR(SEARCH("DB",B182)))</formula>
    </cfRule>
  </conditionalFormatting>
  <conditionalFormatting sqref="D173">
    <cfRule type="containsText" dxfId="349" priority="316" operator="containsText" text="DD">
      <formula>NOT(ISERROR(SEARCH("DD",D173)))</formula>
    </cfRule>
    <cfRule type="containsText" dxfId="348" priority="315" operator="containsText" text="WIP">
      <formula>NOT(ISERROR(SEARCH("WIP",D173)))</formula>
    </cfRule>
    <cfRule type="containsText" dxfId="347" priority="317" operator="containsText" text="DC">
      <formula>NOT(ISERROR(SEARCH("DC",D173)))</formula>
    </cfRule>
    <cfRule type="containsText" dxfId="346" priority="318" operator="containsText" text="DB">
      <formula>NOT(ISERROR(SEARCH("DB",D173)))</formula>
    </cfRule>
  </conditionalFormatting>
  <conditionalFormatting sqref="D182">
    <cfRule type="containsText" dxfId="345" priority="278" operator="containsText" text="DB">
      <formula>NOT(ISERROR(SEARCH("DB",D182)))</formula>
    </cfRule>
    <cfRule type="containsText" dxfId="344" priority="275" operator="containsText" text="WIP">
      <formula>NOT(ISERROR(SEARCH("WIP",D182)))</formula>
    </cfRule>
    <cfRule type="containsText" dxfId="343" priority="276" operator="containsText" text="DD">
      <formula>NOT(ISERROR(SEARCH("DD",D182)))</formula>
    </cfRule>
    <cfRule type="containsText" dxfId="342" priority="277" operator="containsText" text="DC">
      <formula>NOT(ISERROR(SEARCH("DC",D182)))</formula>
    </cfRule>
  </conditionalFormatting>
  <conditionalFormatting sqref="D191">
    <cfRule type="containsText" dxfId="341" priority="252" operator="containsText" text="DD">
      <formula>NOT(ISERROR(SEARCH("DD",D191)))</formula>
    </cfRule>
    <cfRule type="containsText" dxfId="340" priority="254" operator="containsText" text="DB">
      <formula>NOT(ISERROR(SEARCH("DB",D191)))</formula>
    </cfRule>
    <cfRule type="containsText" dxfId="339" priority="253" operator="containsText" text="DC">
      <formula>NOT(ISERROR(SEARCH("DC",D191)))</formula>
    </cfRule>
    <cfRule type="containsText" dxfId="338" priority="251" operator="containsText" text="WIP">
      <formula>NOT(ISERROR(SEARCH("WIP",D191)))</formula>
    </cfRule>
  </conditionalFormatting>
  <conditionalFormatting sqref="F191">
    <cfRule type="containsText" dxfId="337" priority="250" operator="containsText" text="DB">
      <formula>NOT(ISERROR(SEARCH("DB",F191)))</formula>
    </cfRule>
    <cfRule type="containsText" dxfId="336" priority="249" operator="containsText" text="DC">
      <formula>NOT(ISERROR(SEARCH("DC",F191)))</formula>
    </cfRule>
    <cfRule type="containsText" dxfId="335" priority="248" operator="containsText" text="DD">
      <formula>NOT(ISERROR(SEARCH("DD",F191)))</formula>
    </cfRule>
    <cfRule type="containsText" dxfId="334" priority="247" operator="containsText" text="WIP">
      <formula>NOT(ISERROR(SEARCH("WIP",F191)))</formula>
    </cfRule>
  </conditionalFormatting>
  <conditionalFormatting sqref="J29">
    <cfRule type="containsText" dxfId="333" priority="35" operator="containsText" text="WIP">
      <formula>NOT(ISERROR(SEARCH("WIP",J29)))</formula>
    </cfRule>
    <cfRule type="containsText" dxfId="332" priority="37" operator="containsText" text="DC">
      <formula>NOT(ISERROR(SEARCH("DC",J29)))</formula>
    </cfRule>
    <cfRule type="containsText" dxfId="331" priority="38" operator="containsText" text="DB">
      <formula>NOT(ISERROR(SEARCH("DB",J29)))</formula>
    </cfRule>
    <cfRule type="containsText" dxfId="330" priority="36" operator="containsText" text="DD">
      <formula>NOT(ISERROR(SEARCH("DD",J29)))</formula>
    </cfRule>
  </conditionalFormatting>
  <conditionalFormatting sqref="J47">
    <cfRule type="containsText" dxfId="329" priority="62" operator="containsText" text="DB">
      <formula>NOT(ISERROR(SEARCH("DB",J47)))</formula>
    </cfRule>
    <cfRule type="containsText" dxfId="328" priority="60" operator="containsText" text="DD">
      <formula>NOT(ISERROR(SEARCH("DD",J47)))</formula>
    </cfRule>
    <cfRule type="containsText" dxfId="327" priority="61" operator="containsText" text="DC">
      <formula>NOT(ISERROR(SEARCH("DC",J47)))</formula>
    </cfRule>
    <cfRule type="containsText" dxfId="326" priority="59" operator="containsText" text="WIP">
      <formula>NOT(ISERROR(SEARCH("WIP",J47)))</formula>
    </cfRule>
  </conditionalFormatting>
  <conditionalFormatting sqref="J56">
    <cfRule type="containsText" dxfId="325" priority="86" operator="containsText" text="DB">
      <formula>NOT(ISERROR(SEARCH("DB",J56)))</formula>
    </cfRule>
    <cfRule type="containsText" dxfId="324" priority="84" operator="containsText" text="DD">
      <formula>NOT(ISERROR(SEARCH("DD",J56)))</formula>
    </cfRule>
    <cfRule type="containsText" dxfId="323" priority="83" operator="containsText" text="WIP">
      <formula>NOT(ISERROR(SEARCH("WIP",J56)))</formula>
    </cfRule>
    <cfRule type="containsText" dxfId="322" priority="85" operator="containsText" text="DC">
      <formula>NOT(ISERROR(SEARCH("DC",J56)))</formula>
    </cfRule>
  </conditionalFormatting>
  <conditionalFormatting sqref="J83">
    <cfRule type="containsText" dxfId="321" priority="110" operator="containsText" text="DB">
      <formula>NOT(ISERROR(SEARCH("DB",J83)))</formula>
    </cfRule>
    <cfRule type="containsText" dxfId="320" priority="109" operator="containsText" text="DC">
      <formula>NOT(ISERROR(SEARCH("DC",J83)))</formula>
    </cfRule>
    <cfRule type="containsText" dxfId="319" priority="108" operator="containsText" text="DD">
      <formula>NOT(ISERROR(SEARCH("DD",J83)))</formula>
    </cfRule>
    <cfRule type="containsText" dxfId="318" priority="107" operator="containsText" text="WIP">
      <formula>NOT(ISERROR(SEARCH("WIP",J83)))</formula>
    </cfRule>
  </conditionalFormatting>
  <conditionalFormatting sqref="J92">
    <cfRule type="containsText" dxfId="317" priority="134" operator="containsText" text="DB">
      <formula>NOT(ISERROR(SEARCH("DB",J92)))</formula>
    </cfRule>
    <cfRule type="containsText" dxfId="316" priority="133" operator="containsText" text="DC">
      <formula>NOT(ISERROR(SEARCH("DC",J92)))</formula>
    </cfRule>
    <cfRule type="containsText" dxfId="315" priority="132" operator="containsText" text="DD">
      <formula>NOT(ISERROR(SEARCH("DD",J92)))</formula>
    </cfRule>
    <cfRule type="containsText" dxfId="314" priority="131" operator="containsText" text="WIP">
      <formula>NOT(ISERROR(SEARCH("WIP",J92)))</formula>
    </cfRule>
  </conditionalFormatting>
  <conditionalFormatting sqref="J101">
    <cfRule type="containsText" dxfId="313" priority="157" operator="containsText" text="DC">
      <formula>NOT(ISERROR(SEARCH("DC",J101)))</formula>
    </cfRule>
    <cfRule type="containsText" dxfId="312" priority="158" operator="containsText" text="DB">
      <formula>NOT(ISERROR(SEARCH("DB",J101)))</formula>
    </cfRule>
    <cfRule type="containsText" dxfId="311" priority="156" operator="containsText" text="DD">
      <formula>NOT(ISERROR(SEARCH("DD",J101)))</formula>
    </cfRule>
    <cfRule type="containsText" dxfId="310" priority="155" operator="containsText" text="WIP">
      <formula>NOT(ISERROR(SEARCH("WIP",J101)))</formula>
    </cfRule>
  </conditionalFormatting>
  <conditionalFormatting sqref="J119">
    <cfRule type="containsText" dxfId="309" priority="182" operator="containsText" text="DB">
      <formula>NOT(ISERROR(SEARCH("DB",J119)))</formula>
    </cfRule>
    <cfRule type="containsText" dxfId="308" priority="180" operator="containsText" text="DD">
      <formula>NOT(ISERROR(SEARCH("DD",J119)))</formula>
    </cfRule>
    <cfRule type="containsText" dxfId="307" priority="179" operator="containsText" text="WIP">
      <formula>NOT(ISERROR(SEARCH("WIP",J119)))</formula>
    </cfRule>
    <cfRule type="containsText" dxfId="306" priority="181" operator="containsText" text="DC">
      <formula>NOT(ISERROR(SEARCH("DC",J119)))</formula>
    </cfRule>
  </conditionalFormatting>
  <conditionalFormatting sqref="J128">
    <cfRule type="containsText" dxfId="305" priority="206" operator="containsText" text="DB">
      <formula>NOT(ISERROR(SEARCH("DB",J128)))</formula>
    </cfRule>
    <cfRule type="containsText" dxfId="304" priority="205" operator="containsText" text="DC">
      <formula>NOT(ISERROR(SEARCH("DC",J128)))</formula>
    </cfRule>
    <cfRule type="containsText" dxfId="303" priority="204" operator="containsText" text="DD">
      <formula>NOT(ISERROR(SEARCH("DD",J128)))</formula>
    </cfRule>
    <cfRule type="containsText" dxfId="302" priority="203" operator="containsText" text="WIP">
      <formula>NOT(ISERROR(SEARCH("WIP",J128)))</formula>
    </cfRule>
  </conditionalFormatting>
  <conditionalFormatting sqref="J137">
    <cfRule type="containsText" dxfId="301" priority="230" operator="containsText" text="DB">
      <formula>NOT(ISERROR(SEARCH("DB",J137)))</formula>
    </cfRule>
    <cfRule type="containsText" dxfId="300" priority="229" operator="containsText" text="DC">
      <formula>NOT(ISERROR(SEARCH("DC",J137)))</formula>
    </cfRule>
    <cfRule type="containsText" dxfId="299" priority="228" operator="containsText" text="DD">
      <formula>NOT(ISERROR(SEARCH("DD",J137)))</formula>
    </cfRule>
    <cfRule type="containsText" dxfId="298" priority="227" operator="containsText" text="WIP">
      <formula>NOT(ISERROR(SEARCH("WIP",J137)))</formula>
    </cfRule>
  </conditionalFormatting>
  <conditionalFormatting sqref="J164">
    <cfRule type="containsText" dxfId="297" priority="357" operator="containsText" text="DC">
      <formula>NOT(ISERROR(SEARCH("DC",J164)))</formula>
    </cfRule>
    <cfRule type="containsText" dxfId="296" priority="358" operator="containsText" text="DB">
      <formula>NOT(ISERROR(SEARCH("DB",J164)))</formula>
    </cfRule>
    <cfRule type="containsText" dxfId="295" priority="356" operator="containsText" text="DD">
      <formula>NOT(ISERROR(SEARCH("DD",J164)))</formula>
    </cfRule>
    <cfRule type="containsText" dxfId="294" priority="355" operator="containsText" text="WIP">
      <formula>NOT(ISERROR(SEARCH("WIP",J164)))</formula>
    </cfRule>
  </conditionalFormatting>
  <conditionalFormatting sqref="J182">
    <cfRule type="containsText" dxfId="293" priority="272" operator="containsText" text="DD">
      <formula>NOT(ISERROR(SEARCH("DD",J182)))</formula>
    </cfRule>
    <cfRule type="containsText" dxfId="292" priority="271" operator="containsText" text="WIP">
      <formula>NOT(ISERROR(SEARCH("WIP",J182)))</formula>
    </cfRule>
    <cfRule type="containsText" dxfId="291" priority="273" operator="containsText" text="DC">
      <formula>NOT(ISERROR(SEARCH("DC",J182)))</formula>
    </cfRule>
    <cfRule type="containsText" dxfId="290" priority="274" operator="containsText" text="DB">
      <formula>NOT(ISERROR(SEARCH("DB",J182)))</formula>
    </cfRule>
  </conditionalFormatting>
  <conditionalFormatting sqref="J191">
    <cfRule type="containsText" dxfId="289" priority="246" operator="containsText" text="DB">
      <formula>NOT(ISERROR(SEARCH("DB",J191)))</formula>
    </cfRule>
    <cfRule type="containsText" dxfId="288" priority="245" operator="containsText" text="DC">
      <formula>NOT(ISERROR(SEARCH("DC",J191)))</formula>
    </cfRule>
    <cfRule type="containsText" dxfId="287" priority="244" operator="containsText" text="DD">
      <formula>NOT(ISERROR(SEARCH("DD",J191)))</formula>
    </cfRule>
    <cfRule type="containsText" dxfId="286" priority="243" operator="containsText" text="WIP">
      <formula>NOT(ISERROR(SEARCH("WIP",J191)))</formula>
    </cfRule>
  </conditionalFormatting>
  <conditionalFormatting sqref="L164">
    <cfRule type="containsText" dxfId="285" priority="354" operator="containsText" text="DB">
      <formula>NOT(ISERROR(SEARCH("DB",L164)))</formula>
    </cfRule>
    <cfRule type="containsText" dxfId="284" priority="353" operator="containsText" text="DC">
      <formula>NOT(ISERROR(SEARCH("DC",L164)))</formula>
    </cfRule>
    <cfRule type="containsText" dxfId="283" priority="352" operator="containsText" text="DD">
      <formula>NOT(ISERROR(SEARCH("DD",L164)))</formula>
    </cfRule>
    <cfRule type="containsText" dxfId="282" priority="351" operator="containsText" text="WIP">
      <formula>NOT(ISERROR(SEARCH("WIP",L164)))</formula>
    </cfRule>
  </conditionalFormatting>
  <conditionalFormatting sqref="L173">
    <cfRule type="containsText" dxfId="281" priority="313" operator="containsText" text="DC">
      <formula>NOT(ISERROR(SEARCH("DC",L173)))</formula>
    </cfRule>
    <cfRule type="containsText" dxfId="280" priority="312" operator="containsText" text="DD">
      <formula>NOT(ISERROR(SEARCH("DD",L173)))</formula>
    </cfRule>
    <cfRule type="containsText" dxfId="279" priority="311" operator="containsText" text="WIP">
      <formula>NOT(ISERROR(SEARCH("WIP",L173)))</formula>
    </cfRule>
    <cfRule type="containsText" dxfId="278" priority="314" operator="containsText" text="DB">
      <formula>NOT(ISERROR(SEARCH("DB",L173)))</formula>
    </cfRule>
  </conditionalFormatting>
  <conditionalFormatting sqref="L182">
    <cfRule type="containsText" dxfId="277" priority="267" operator="containsText" text="WIP">
      <formula>NOT(ISERROR(SEARCH("WIP",L182)))</formula>
    </cfRule>
    <cfRule type="containsText" dxfId="276" priority="268" operator="containsText" text="DD">
      <formula>NOT(ISERROR(SEARCH("DD",L182)))</formula>
    </cfRule>
    <cfRule type="containsText" dxfId="275" priority="269" operator="containsText" text="DC">
      <formula>NOT(ISERROR(SEARCH("DC",L182)))</formula>
    </cfRule>
    <cfRule type="containsText" dxfId="274" priority="270" operator="containsText" text="DB">
      <formula>NOT(ISERROR(SEARCH("DB",L182)))</formula>
    </cfRule>
  </conditionalFormatting>
  <conditionalFormatting sqref="N173">
    <cfRule type="containsText" dxfId="273" priority="310" operator="containsText" text="DB">
      <formula>NOT(ISERROR(SEARCH("DB",N173)))</formula>
    </cfRule>
    <cfRule type="containsText" dxfId="272" priority="309" operator="containsText" text="DC">
      <formula>NOT(ISERROR(SEARCH("DC",N173)))</formula>
    </cfRule>
    <cfRule type="containsText" dxfId="271" priority="308" operator="containsText" text="DD">
      <formula>NOT(ISERROR(SEARCH("DD",N173)))</formula>
    </cfRule>
    <cfRule type="containsText" dxfId="270" priority="307" operator="containsText" text="WIP">
      <formula>NOT(ISERROR(SEARCH("WIP",N173)))</formula>
    </cfRule>
  </conditionalFormatting>
  <conditionalFormatting sqref="P164">
    <cfRule type="containsText" dxfId="269" priority="350" operator="containsText" text="DB">
      <formula>NOT(ISERROR(SEARCH("DB",P164)))</formula>
    </cfRule>
    <cfRule type="containsText" dxfId="268" priority="349" operator="containsText" text="DC">
      <formula>NOT(ISERROR(SEARCH("DC",P164)))</formula>
    </cfRule>
    <cfRule type="containsText" dxfId="267" priority="348" operator="containsText" text="DD">
      <formula>NOT(ISERROR(SEARCH("DD",P164)))</formula>
    </cfRule>
    <cfRule type="containsText" dxfId="266" priority="347" operator="containsText" text="WIP">
      <formula>NOT(ISERROR(SEARCH("WIP",P164)))</formula>
    </cfRule>
  </conditionalFormatting>
  <conditionalFormatting sqref="P173">
    <cfRule type="containsText" dxfId="265" priority="305" operator="containsText" text="DC">
      <formula>NOT(ISERROR(SEARCH("DC",P173)))</formula>
    </cfRule>
    <cfRule type="containsText" dxfId="264" priority="304" operator="containsText" text="DD">
      <formula>NOT(ISERROR(SEARCH("DD",P173)))</formula>
    </cfRule>
    <cfRule type="containsText" dxfId="263" priority="306" operator="containsText" text="DB">
      <formula>NOT(ISERROR(SEARCH("DB",P173)))</formula>
    </cfRule>
    <cfRule type="containsText" dxfId="262" priority="303" operator="containsText" text="WIP">
      <formula>NOT(ISERROR(SEARCH("WIP",P173)))</formula>
    </cfRule>
  </conditionalFormatting>
  <conditionalFormatting sqref="P191">
    <cfRule type="containsText" dxfId="261" priority="241" operator="containsText" text="DC">
      <formula>NOT(ISERROR(SEARCH("DC",P191)))</formula>
    </cfRule>
    <cfRule type="containsText" dxfId="260" priority="242" operator="containsText" text="DB">
      <formula>NOT(ISERROR(SEARCH("DB",P191)))</formula>
    </cfRule>
    <cfRule type="containsText" dxfId="259" priority="240" operator="containsText" text="DD">
      <formula>NOT(ISERROR(SEARCH("DD",P191)))</formula>
    </cfRule>
    <cfRule type="containsText" dxfId="258" priority="239" operator="containsText" text="WIP">
      <formula>NOT(ISERROR(SEARCH("WIP",P191)))</formula>
    </cfRule>
  </conditionalFormatting>
  <conditionalFormatting sqref="R29">
    <cfRule type="containsText" dxfId="257" priority="34" operator="containsText" text="DB">
      <formula>NOT(ISERROR(SEARCH("DB",R29)))</formula>
    </cfRule>
    <cfRule type="containsText" dxfId="256" priority="32" operator="containsText" text="DD">
      <formula>NOT(ISERROR(SEARCH("DD",R29)))</formula>
    </cfRule>
    <cfRule type="containsText" dxfId="255" priority="33" operator="containsText" text="DC">
      <formula>NOT(ISERROR(SEARCH("DC",R29)))</formula>
    </cfRule>
    <cfRule type="containsText" dxfId="254" priority="31" operator="containsText" text="WIP">
      <formula>NOT(ISERROR(SEARCH("WIP",R29)))</formula>
    </cfRule>
  </conditionalFormatting>
  <conditionalFormatting sqref="R47">
    <cfRule type="containsText" dxfId="253" priority="58" operator="containsText" text="DB">
      <formula>NOT(ISERROR(SEARCH("DB",R47)))</formula>
    </cfRule>
    <cfRule type="containsText" dxfId="252" priority="57" operator="containsText" text="DC">
      <formula>NOT(ISERROR(SEARCH("DC",R47)))</formula>
    </cfRule>
    <cfRule type="containsText" dxfId="251" priority="55" operator="containsText" text="WIP">
      <formula>NOT(ISERROR(SEARCH("WIP",R47)))</formula>
    </cfRule>
    <cfRule type="containsText" dxfId="250" priority="56" operator="containsText" text="DD">
      <formula>NOT(ISERROR(SEARCH("DD",R47)))</formula>
    </cfRule>
  </conditionalFormatting>
  <conditionalFormatting sqref="R56">
    <cfRule type="containsText" dxfId="249" priority="79" operator="containsText" text="WIP">
      <formula>NOT(ISERROR(SEARCH("WIP",R56)))</formula>
    </cfRule>
    <cfRule type="containsText" dxfId="248" priority="80" operator="containsText" text="DD">
      <formula>NOT(ISERROR(SEARCH("DD",R56)))</formula>
    </cfRule>
    <cfRule type="containsText" dxfId="247" priority="81" operator="containsText" text="DC">
      <formula>NOT(ISERROR(SEARCH("DC",R56)))</formula>
    </cfRule>
    <cfRule type="containsText" dxfId="246" priority="82" operator="containsText" text="DB">
      <formula>NOT(ISERROR(SEARCH("DB",R56)))</formula>
    </cfRule>
  </conditionalFormatting>
  <conditionalFormatting sqref="R83">
    <cfRule type="containsText" dxfId="245" priority="106" operator="containsText" text="DB">
      <formula>NOT(ISERROR(SEARCH("DB",R83)))</formula>
    </cfRule>
    <cfRule type="containsText" dxfId="244" priority="105" operator="containsText" text="DC">
      <formula>NOT(ISERROR(SEARCH("DC",R83)))</formula>
    </cfRule>
    <cfRule type="containsText" dxfId="243" priority="104" operator="containsText" text="DD">
      <formula>NOT(ISERROR(SEARCH("DD",R83)))</formula>
    </cfRule>
    <cfRule type="containsText" dxfId="242" priority="103" operator="containsText" text="WIP">
      <formula>NOT(ISERROR(SEARCH("WIP",R83)))</formula>
    </cfRule>
  </conditionalFormatting>
  <conditionalFormatting sqref="R92">
    <cfRule type="containsText" dxfId="241" priority="127" operator="containsText" text="WIP">
      <formula>NOT(ISERROR(SEARCH("WIP",R92)))</formula>
    </cfRule>
    <cfRule type="containsText" dxfId="240" priority="128" operator="containsText" text="DD">
      <formula>NOT(ISERROR(SEARCH("DD",R92)))</formula>
    </cfRule>
    <cfRule type="containsText" dxfId="239" priority="129" operator="containsText" text="DC">
      <formula>NOT(ISERROR(SEARCH("DC",R92)))</formula>
    </cfRule>
    <cfRule type="containsText" dxfId="238" priority="130" operator="containsText" text="DB">
      <formula>NOT(ISERROR(SEARCH("DB",R92)))</formula>
    </cfRule>
  </conditionalFormatting>
  <conditionalFormatting sqref="R101">
    <cfRule type="containsText" dxfId="237" priority="151" operator="containsText" text="WIP">
      <formula>NOT(ISERROR(SEARCH("WIP",R101)))</formula>
    </cfRule>
    <cfRule type="containsText" dxfId="236" priority="152" operator="containsText" text="DD">
      <formula>NOT(ISERROR(SEARCH("DD",R101)))</formula>
    </cfRule>
    <cfRule type="containsText" dxfId="235" priority="153" operator="containsText" text="DC">
      <formula>NOT(ISERROR(SEARCH("DC",R101)))</formula>
    </cfRule>
    <cfRule type="containsText" dxfId="234" priority="154" operator="containsText" text="DB">
      <formula>NOT(ISERROR(SEARCH("DB",R101)))</formula>
    </cfRule>
  </conditionalFormatting>
  <conditionalFormatting sqref="R119">
    <cfRule type="containsText" dxfId="233" priority="175" operator="containsText" text="WIP">
      <formula>NOT(ISERROR(SEARCH("WIP",R119)))</formula>
    </cfRule>
    <cfRule type="containsText" dxfId="232" priority="177" operator="containsText" text="DC">
      <formula>NOT(ISERROR(SEARCH("DC",R119)))</formula>
    </cfRule>
    <cfRule type="containsText" dxfId="231" priority="178" operator="containsText" text="DB">
      <formula>NOT(ISERROR(SEARCH("DB",R119)))</formula>
    </cfRule>
    <cfRule type="containsText" dxfId="230" priority="176" operator="containsText" text="DD">
      <formula>NOT(ISERROR(SEARCH("DD",R119)))</formula>
    </cfRule>
  </conditionalFormatting>
  <conditionalFormatting sqref="R128">
    <cfRule type="containsText" dxfId="229" priority="200" operator="containsText" text="DD">
      <formula>NOT(ISERROR(SEARCH("DD",R128)))</formula>
    </cfRule>
    <cfRule type="containsText" dxfId="228" priority="199" operator="containsText" text="WIP">
      <formula>NOT(ISERROR(SEARCH("WIP",R128)))</formula>
    </cfRule>
    <cfRule type="containsText" dxfId="227" priority="202" operator="containsText" text="DB">
      <formula>NOT(ISERROR(SEARCH("DB",R128)))</formula>
    </cfRule>
    <cfRule type="containsText" dxfId="226" priority="201" operator="containsText" text="DC">
      <formula>NOT(ISERROR(SEARCH("DC",R128)))</formula>
    </cfRule>
  </conditionalFormatting>
  <conditionalFormatting sqref="R137">
    <cfRule type="containsText" dxfId="225" priority="223" operator="containsText" text="WIP">
      <formula>NOT(ISERROR(SEARCH("WIP",R137)))</formula>
    </cfRule>
    <cfRule type="containsText" dxfId="224" priority="225" operator="containsText" text="DC">
      <formula>NOT(ISERROR(SEARCH("DC",R137)))</formula>
    </cfRule>
    <cfRule type="containsText" dxfId="223" priority="226" operator="containsText" text="DB">
      <formula>NOT(ISERROR(SEARCH("DB",R137)))</formula>
    </cfRule>
    <cfRule type="containsText" dxfId="222" priority="224" operator="containsText" text="DD">
      <formula>NOT(ISERROR(SEARCH("DD",R137)))</formula>
    </cfRule>
  </conditionalFormatting>
  <conditionalFormatting sqref="R164">
    <cfRule type="containsText" dxfId="221" priority="345" operator="containsText" text="DC">
      <formula>NOT(ISERROR(SEARCH("DC",R164)))</formula>
    </cfRule>
    <cfRule type="containsText" dxfId="220" priority="344" operator="containsText" text="DD">
      <formula>NOT(ISERROR(SEARCH("DD",R164)))</formula>
    </cfRule>
    <cfRule type="containsText" dxfId="219" priority="346" operator="containsText" text="DB">
      <formula>NOT(ISERROR(SEARCH("DB",R164)))</formula>
    </cfRule>
    <cfRule type="containsText" dxfId="218" priority="343" operator="containsText" text="WIP">
      <formula>NOT(ISERROR(SEARCH("WIP",R164)))</formula>
    </cfRule>
  </conditionalFormatting>
  <conditionalFormatting sqref="R173">
    <cfRule type="containsText" dxfId="217" priority="300" operator="containsText" text="DD">
      <formula>NOT(ISERROR(SEARCH("DD",R173)))</formula>
    </cfRule>
    <cfRule type="containsText" dxfId="216" priority="301" operator="containsText" text="DC">
      <formula>NOT(ISERROR(SEARCH("DC",R173)))</formula>
    </cfRule>
    <cfRule type="containsText" dxfId="215" priority="302" operator="containsText" text="DB">
      <formula>NOT(ISERROR(SEARCH("DB",R173)))</formula>
    </cfRule>
    <cfRule type="containsText" dxfId="214" priority="299" operator="containsText" text="WIP">
      <formula>NOT(ISERROR(SEARCH("WIP",R173)))</formula>
    </cfRule>
  </conditionalFormatting>
  <conditionalFormatting sqref="R182">
    <cfRule type="containsText" dxfId="213" priority="263" operator="containsText" text="WIP">
      <formula>NOT(ISERROR(SEARCH("WIP",R182)))</formula>
    </cfRule>
    <cfRule type="containsText" dxfId="212" priority="264" operator="containsText" text="DD">
      <formula>NOT(ISERROR(SEARCH("DD",R182)))</formula>
    </cfRule>
    <cfRule type="containsText" dxfId="211" priority="265" operator="containsText" text="DC">
      <formula>NOT(ISERROR(SEARCH("DC",R182)))</formula>
    </cfRule>
    <cfRule type="containsText" dxfId="210" priority="266" operator="containsText" text="DB">
      <formula>NOT(ISERROR(SEARCH("DB",R182)))</formula>
    </cfRule>
  </conditionalFormatting>
  <conditionalFormatting sqref="R191">
    <cfRule type="containsText" dxfId="209" priority="238" operator="containsText" text="DB">
      <formula>NOT(ISERROR(SEARCH("DB",R191)))</formula>
    </cfRule>
    <cfRule type="containsText" dxfId="208" priority="237" operator="containsText" text="DC">
      <formula>NOT(ISERROR(SEARCH("DC",R191)))</formula>
    </cfRule>
    <cfRule type="containsText" dxfId="207" priority="236" operator="containsText" text="DD">
      <formula>NOT(ISERROR(SEARCH("DD",R191)))</formula>
    </cfRule>
    <cfRule type="containsText" dxfId="206" priority="235" operator="containsText" text="WIP">
      <formula>NOT(ISERROR(SEARCH("WIP",R191)))</formula>
    </cfRule>
  </conditionalFormatting>
  <conditionalFormatting sqref="T22">
    <cfRule type="containsText" dxfId="205" priority="6" operator="containsText" text="DD">
      <formula>NOT(ISERROR(SEARCH("DD",T22)))</formula>
    </cfRule>
    <cfRule type="containsText" dxfId="204" priority="7" operator="containsText" text="DC">
      <formula>NOT(ISERROR(SEARCH("DC",T22)))</formula>
    </cfRule>
    <cfRule type="containsText" dxfId="203" priority="8" operator="containsText" text="DB">
      <formula>NOT(ISERROR(SEARCH("DB",T22)))</formula>
    </cfRule>
  </conditionalFormatting>
  <conditionalFormatting sqref="T24:T27">
    <cfRule type="containsText" dxfId="202" priority="9" operator="containsText" text="WIP">
      <formula>NOT(ISERROR(SEARCH("WIP",T24)))</formula>
    </cfRule>
  </conditionalFormatting>
  <conditionalFormatting sqref="T25">
    <cfRule type="cellIs" dxfId="201" priority="10" operator="equal">
      <formula>"W"</formula>
    </cfRule>
  </conditionalFormatting>
  <conditionalFormatting sqref="T26">
    <cfRule type="cellIs" dxfId="200" priority="12" operator="equal">
      <formula>"SANDY"</formula>
    </cfRule>
    <cfRule type="cellIs" dxfId="199" priority="13" operator="equal">
      <formula>"DFR"</formula>
    </cfRule>
    <cfRule type="cellIs" dxfId="198" priority="14" operator="equal">
      <formula>"DRY"</formula>
    </cfRule>
  </conditionalFormatting>
  <conditionalFormatting sqref="T27">
    <cfRule type="cellIs" dxfId="197" priority="11" operator="equal">
      <formula>"C"</formula>
    </cfRule>
  </conditionalFormatting>
  <conditionalFormatting sqref="T29">
    <cfRule type="containsText" dxfId="196" priority="27" operator="containsText" text="WIP">
      <formula>NOT(ISERROR(SEARCH("WIP",T29)))</formula>
    </cfRule>
    <cfRule type="containsText" dxfId="195" priority="29" operator="containsText" text="DC">
      <formula>NOT(ISERROR(SEARCH("DC",T29)))</formula>
    </cfRule>
    <cfRule type="containsText" dxfId="194" priority="30" operator="containsText" text="DB">
      <formula>NOT(ISERROR(SEARCH("DB",T29)))</formula>
    </cfRule>
    <cfRule type="containsText" dxfId="193" priority="28" operator="containsText" text="DD">
      <formula>NOT(ISERROR(SEARCH("DD",T29)))</formula>
    </cfRule>
  </conditionalFormatting>
  <conditionalFormatting sqref="T47">
    <cfRule type="containsText" dxfId="192" priority="51" operator="containsText" text="WIP">
      <formula>NOT(ISERROR(SEARCH("WIP",T47)))</formula>
    </cfRule>
    <cfRule type="containsText" dxfId="191" priority="52" operator="containsText" text="DD">
      <formula>NOT(ISERROR(SEARCH("DD",T47)))</formula>
    </cfRule>
    <cfRule type="containsText" dxfId="190" priority="53" operator="containsText" text="DC">
      <formula>NOT(ISERROR(SEARCH("DC",T47)))</formula>
    </cfRule>
    <cfRule type="containsText" dxfId="189" priority="54" operator="containsText" text="DB">
      <formula>NOT(ISERROR(SEARCH("DB",T47)))</formula>
    </cfRule>
  </conditionalFormatting>
  <conditionalFormatting sqref="T56">
    <cfRule type="containsText" dxfId="188" priority="76" operator="containsText" text="DD">
      <formula>NOT(ISERROR(SEARCH("DD",T56)))</formula>
    </cfRule>
    <cfRule type="containsText" dxfId="187" priority="77" operator="containsText" text="DC">
      <formula>NOT(ISERROR(SEARCH("DC",T56)))</formula>
    </cfRule>
    <cfRule type="containsText" dxfId="186" priority="78" operator="containsText" text="DB">
      <formula>NOT(ISERROR(SEARCH("DB",T56)))</formula>
    </cfRule>
    <cfRule type="containsText" dxfId="185" priority="75" operator="containsText" text="WIP">
      <formula>NOT(ISERROR(SEARCH("WIP",T56)))</formula>
    </cfRule>
  </conditionalFormatting>
  <conditionalFormatting sqref="T83">
    <cfRule type="containsText" dxfId="184" priority="100" operator="containsText" text="DD">
      <formula>NOT(ISERROR(SEARCH("DD",T83)))</formula>
    </cfRule>
    <cfRule type="containsText" dxfId="183" priority="101" operator="containsText" text="DC">
      <formula>NOT(ISERROR(SEARCH("DC",T83)))</formula>
    </cfRule>
    <cfRule type="containsText" dxfId="182" priority="99" operator="containsText" text="WIP">
      <formula>NOT(ISERROR(SEARCH("WIP",T83)))</formula>
    </cfRule>
    <cfRule type="containsText" dxfId="181" priority="102" operator="containsText" text="DB">
      <formula>NOT(ISERROR(SEARCH("DB",T83)))</formula>
    </cfRule>
  </conditionalFormatting>
  <conditionalFormatting sqref="T92">
    <cfRule type="containsText" dxfId="180" priority="124" operator="containsText" text="DD">
      <formula>NOT(ISERROR(SEARCH("DD",T92)))</formula>
    </cfRule>
    <cfRule type="containsText" dxfId="179" priority="125" operator="containsText" text="DC">
      <formula>NOT(ISERROR(SEARCH("DC",T92)))</formula>
    </cfRule>
    <cfRule type="containsText" dxfId="178" priority="126" operator="containsText" text="DB">
      <formula>NOT(ISERROR(SEARCH("DB",T92)))</formula>
    </cfRule>
    <cfRule type="containsText" dxfId="177" priority="123" operator="containsText" text="WIP">
      <formula>NOT(ISERROR(SEARCH("WIP",T92)))</formula>
    </cfRule>
  </conditionalFormatting>
  <conditionalFormatting sqref="T101">
    <cfRule type="containsText" dxfId="176" priority="149" operator="containsText" text="DC">
      <formula>NOT(ISERROR(SEARCH("DC",T101)))</formula>
    </cfRule>
    <cfRule type="containsText" dxfId="175" priority="148" operator="containsText" text="DD">
      <formula>NOT(ISERROR(SEARCH("DD",T101)))</formula>
    </cfRule>
    <cfRule type="containsText" dxfId="174" priority="147" operator="containsText" text="WIP">
      <formula>NOT(ISERROR(SEARCH("WIP",T101)))</formula>
    </cfRule>
    <cfRule type="containsText" dxfId="173" priority="150" operator="containsText" text="DB">
      <formula>NOT(ISERROR(SEARCH("DB",T101)))</formula>
    </cfRule>
  </conditionalFormatting>
  <conditionalFormatting sqref="T119">
    <cfRule type="containsText" dxfId="172" priority="172" operator="containsText" text="DD">
      <formula>NOT(ISERROR(SEARCH("DD",T119)))</formula>
    </cfRule>
    <cfRule type="containsText" dxfId="171" priority="171" operator="containsText" text="WIP">
      <formula>NOT(ISERROR(SEARCH("WIP",T119)))</formula>
    </cfRule>
    <cfRule type="containsText" dxfId="170" priority="174" operator="containsText" text="DB">
      <formula>NOT(ISERROR(SEARCH("DB",T119)))</formula>
    </cfRule>
    <cfRule type="containsText" dxfId="169" priority="173" operator="containsText" text="DC">
      <formula>NOT(ISERROR(SEARCH("DC",T119)))</formula>
    </cfRule>
  </conditionalFormatting>
  <conditionalFormatting sqref="T128">
    <cfRule type="containsText" dxfId="168" priority="198" operator="containsText" text="DB">
      <formula>NOT(ISERROR(SEARCH("DB",T128)))</formula>
    </cfRule>
    <cfRule type="containsText" dxfId="167" priority="196" operator="containsText" text="DD">
      <formula>NOT(ISERROR(SEARCH("DD",T128)))</formula>
    </cfRule>
    <cfRule type="containsText" dxfId="166" priority="195" operator="containsText" text="WIP">
      <formula>NOT(ISERROR(SEARCH("WIP",T128)))</formula>
    </cfRule>
    <cfRule type="containsText" dxfId="165" priority="197" operator="containsText" text="DC">
      <formula>NOT(ISERROR(SEARCH("DC",T128)))</formula>
    </cfRule>
  </conditionalFormatting>
  <conditionalFormatting sqref="T137">
    <cfRule type="containsText" dxfId="164" priority="222" operator="containsText" text="DB">
      <formula>NOT(ISERROR(SEARCH("DB",T137)))</formula>
    </cfRule>
    <cfRule type="containsText" dxfId="163" priority="221" operator="containsText" text="DC">
      <formula>NOT(ISERROR(SEARCH("DC",T137)))</formula>
    </cfRule>
    <cfRule type="containsText" dxfId="162" priority="220" operator="containsText" text="DD">
      <formula>NOT(ISERROR(SEARCH("DD",T137)))</formula>
    </cfRule>
    <cfRule type="containsText" dxfId="161" priority="219" operator="containsText" text="WIP">
      <formula>NOT(ISERROR(SEARCH("WIP",T137)))</formula>
    </cfRule>
  </conditionalFormatting>
  <conditionalFormatting sqref="T164">
    <cfRule type="containsText" dxfId="160" priority="341" operator="containsText" text="DC">
      <formula>NOT(ISERROR(SEARCH("DC",T164)))</formula>
    </cfRule>
    <cfRule type="containsText" dxfId="159" priority="342" operator="containsText" text="DB">
      <formula>NOT(ISERROR(SEARCH("DB",T164)))</formula>
    </cfRule>
    <cfRule type="containsText" dxfId="158" priority="339" operator="containsText" text="WIP">
      <formula>NOT(ISERROR(SEARCH("WIP",T164)))</formula>
    </cfRule>
    <cfRule type="containsText" dxfId="157" priority="340" operator="containsText" text="DD">
      <formula>NOT(ISERROR(SEARCH("DD",T164)))</formula>
    </cfRule>
  </conditionalFormatting>
  <conditionalFormatting sqref="T173">
    <cfRule type="containsText" dxfId="156" priority="296" operator="containsText" text="DD">
      <formula>NOT(ISERROR(SEARCH("DD",T173)))</formula>
    </cfRule>
    <cfRule type="containsText" dxfId="155" priority="298" operator="containsText" text="DB">
      <formula>NOT(ISERROR(SEARCH("DB",T173)))</formula>
    </cfRule>
    <cfRule type="containsText" dxfId="154" priority="297" operator="containsText" text="DC">
      <formula>NOT(ISERROR(SEARCH("DC",T173)))</formula>
    </cfRule>
    <cfRule type="containsText" dxfId="153" priority="295" operator="containsText" text="WIP">
      <formula>NOT(ISERROR(SEARCH("WIP",T173)))</formula>
    </cfRule>
  </conditionalFormatting>
  <conditionalFormatting sqref="T182">
    <cfRule type="containsText" dxfId="152" priority="261" operator="containsText" text="DC">
      <formula>NOT(ISERROR(SEARCH("DC",T182)))</formula>
    </cfRule>
    <cfRule type="containsText" dxfId="151" priority="262" operator="containsText" text="DB">
      <formula>NOT(ISERROR(SEARCH("DB",T182)))</formula>
    </cfRule>
    <cfRule type="containsText" dxfId="150" priority="259" operator="containsText" text="WIP">
      <formula>NOT(ISERROR(SEARCH("WIP",T182)))</formula>
    </cfRule>
    <cfRule type="containsText" dxfId="149" priority="260" operator="containsText" text="DD">
      <formula>NOT(ISERROR(SEARCH("DD",T182)))</formula>
    </cfRule>
  </conditionalFormatting>
  <conditionalFormatting sqref="T191">
    <cfRule type="containsText" dxfId="148" priority="234" operator="containsText" text="DB">
      <formula>NOT(ISERROR(SEARCH("DB",T191)))</formula>
    </cfRule>
    <cfRule type="containsText" dxfId="147" priority="231" operator="containsText" text="WIP">
      <formula>NOT(ISERROR(SEARCH("WIP",T191)))</formula>
    </cfRule>
    <cfRule type="containsText" dxfId="146" priority="232" operator="containsText" text="DD">
      <formula>NOT(ISERROR(SEARCH("DD",T191)))</formula>
    </cfRule>
    <cfRule type="containsText" dxfId="145" priority="233" operator="containsText" text="DC">
      <formula>NOT(ISERROR(SEARCH("DC",T191)))</formula>
    </cfRule>
  </conditionalFormatting>
  <conditionalFormatting sqref="V29">
    <cfRule type="containsText" dxfId="144" priority="24" operator="containsText" text="DD">
      <formula>NOT(ISERROR(SEARCH("DD",V29)))</formula>
    </cfRule>
    <cfRule type="containsText" dxfId="143" priority="25" operator="containsText" text="DC">
      <formula>NOT(ISERROR(SEARCH("DC",V29)))</formula>
    </cfRule>
    <cfRule type="containsText" dxfId="142" priority="26" operator="containsText" text="DB">
      <formula>NOT(ISERROR(SEARCH("DB",V29)))</formula>
    </cfRule>
    <cfRule type="containsText" dxfId="141" priority="23" operator="containsText" text="WIP">
      <formula>NOT(ISERROR(SEARCH("WIP",V29)))</formula>
    </cfRule>
  </conditionalFormatting>
  <conditionalFormatting sqref="V47">
    <cfRule type="containsText" dxfId="140" priority="47" operator="containsText" text="WIP">
      <formula>NOT(ISERROR(SEARCH("WIP",V47)))</formula>
    </cfRule>
    <cfRule type="containsText" dxfId="139" priority="49" operator="containsText" text="DC">
      <formula>NOT(ISERROR(SEARCH("DC",V47)))</formula>
    </cfRule>
    <cfRule type="containsText" dxfId="138" priority="48" operator="containsText" text="DD">
      <formula>NOT(ISERROR(SEARCH("DD",V47)))</formula>
    </cfRule>
    <cfRule type="containsText" dxfId="137" priority="50" operator="containsText" text="DB">
      <formula>NOT(ISERROR(SEARCH("DB",V47)))</formula>
    </cfRule>
  </conditionalFormatting>
  <conditionalFormatting sqref="V56">
    <cfRule type="containsText" dxfId="136" priority="72" operator="containsText" text="DD">
      <formula>NOT(ISERROR(SEARCH("DD",V56)))</formula>
    </cfRule>
    <cfRule type="containsText" dxfId="135" priority="73" operator="containsText" text="DC">
      <formula>NOT(ISERROR(SEARCH("DC",V56)))</formula>
    </cfRule>
    <cfRule type="containsText" dxfId="134" priority="74" operator="containsText" text="DB">
      <formula>NOT(ISERROR(SEARCH("DB",V56)))</formula>
    </cfRule>
    <cfRule type="containsText" dxfId="133" priority="71" operator="containsText" text="WIP">
      <formula>NOT(ISERROR(SEARCH("WIP",V56)))</formula>
    </cfRule>
  </conditionalFormatting>
  <conditionalFormatting sqref="V83">
    <cfRule type="containsText" dxfId="132" priority="95" operator="containsText" text="WIP">
      <formula>NOT(ISERROR(SEARCH("WIP",V83)))</formula>
    </cfRule>
    <cfRule type="containsText" dxfId="131" priority="97" operator="containsText" text="DC">
      <formula>NOT(ISERROR(SEARCH("DC",V83)))</formula>
    </cfRule>
    <cfRule type="containsText" dxfId="130" priority="96" operator="containsText" text="DD">
      <formula>NOT(ISERROR(SEARCH("DD",V83)))</formula>
    </cfRule>
    <cfRule type="containsText" dxfId="129" priority="98" operator="containsText" text="DB">
      <formula>NOT(ISERROR(SEARCH("DB",V83)))</formula>
    </cfRule>
  </conditionalFormatting>
  <conditionalFormatting sqref="V92">
    <cfRule type="containsText" dxfId="128" priority="120" operator="containsText" text="DD">
      <formula>NOT(ISERROR(SEARCH("DD",V92)))</formula>
    </cfRule>
    <cfRule type="containsText" dxfId="127" priority="121" operator="containsText" text="DC">
      <formula>NOT(ISERROR(SEARCH("DC",V92)))</formula>
    </cfRule>
    <cfRule type="containsText" dxfId="126" priority="122" operator="containsText" text="DB">
      <formula>NOT(ISERROR(SEARCH("DB",V92)))</formula>
    </cfRule>
    <cfRule type="containsText" dxfId="125" priority="119" operator="containsText" text="WIP">
      <formula>NOT(ISERROR(SEARCH("WIP",V92)))</formula>
    </cfRule>
  </conditionalFormatting>
  <conditionalFormatting sqref="V101">
    <cfRule type="containsText" dxfId="124" priority="145" operator="containsText" text="DC">
      <formula>NOT(ISERROR(SEARCH("DC",V101)))</formula>
    </cfRule>
    <cfRule type="containsText" dxfId="123" priority="144" operator="containsText" text="DD">
      <formula>NOT(ISERROR(SEARCH("DD",V101)))</formula>
    </cfRule>
    <cfRule type="containsText" dxfId="122" priority="146" operator="containsText" text="DB">
      <formula>NOT(ISERROR(SEARCH("DB",V101)))</formula>
    </cfRule>
    <cfRule type="containsText" dxfId="121" priority="143" operator="containsText" text="WIP">
      <formula>NOT(ISERROR(SEARCH("WIP",V101)))</formula>
    </cfRule>
  </conditionalFormatting>
  <conditionalFormatting sqref="V119">
    <cfRule type="containsText" dxfId="120" priority="170" operator="containsText" text="DB">
      <formula>NOT(ISERROR(SEARCH("DB",V119)))</formula>
    </cfRule>
    <cfRule type="containsText" dxfId="119" priority="169" operator="containsText" text="DC">
      <formula>NOT(ISERROR(SEARCH("DC",V119)))</formula>
    </cfRule>
    <cfRule type="containsText" dxfId="118" priority="168" operator="containsText" text="DD">
      <formula>NOT(ISERROR(SEARCH("DD",V119)))</formula>
    </cfRule>
    <cfRule type="containsText" dxfId="117" priority="167" operator="containsText" text="WIP">
      <formula>NOT(ISERROR(SEARCH("WIP",V119)))</formula>
    </cfRule>
  </conditionalFormatting>
  <conditionalFormatting sqref="V128">
    <cfRule type="containsText" dxfId="116" priority="193" operator="containsText" text="DC">
      <formula>NOT(ISERROR(SEARCH("DC",V128)))</formula>
    </cfRule>
    <cfRule type="containsText" dxfId="115" priority="194" operator="containsText" text="DB">
      <formula>NOT(ISERROR(SEARCH("DB",V128)))</formula>
    </cfRule>
    <cfRule type="containsText" dxfId="114" priority="191" operator="containsText" text="WIP">
      <formula>NOT(ISERROR(SEARCH("WIP",V128)))</formula>
    </cfRule>
    <cfRule type="containsText" dxfId="113" priority="192" operator="containsText" text="DD">
      <formula>NOT(ISERROR(SEARCH("DD",V128)))</formula>
    </cfRule>
  </conditionalFormatting>
  <conditionalFormatting sqref="V137">
    <cfRule type="containsText" dxfId="112" priority="218" operator="containsText" text="DB">
      <formula>NOT(ISERROR(SEARCH("DB",V137)))</formula>
    </cfRule>
    <cfRule type="containsText" dxfId="111" priority="217" operator="containsText" text="DC">
      <formula>NOT(ISERROR(SEARCH("DC",V137)))</formula>
    </cfRule>
    <cfRule type="containsText" dxfId="110" priority="216" operator="containsText" text="DD">
      <formula>NOT(ISERROR(SEARCH("DD",V137)))</formula>
    </cfRule>
    <cfRule type="containsText" dxfId="109" priority="215" operator="containsText" text="WIP">
      <formula>NOT(ISERROR(SEARCH("WIP",V137)))</formula>
    </cfRule>
  </conditionalFormatting>
  <conditionalFormatting sqref="V164">
    <cfRule type="containsText" dxfId="108" priority="338" operator="containsText" text="DB">
      <formula>NOT(ISERROR(SEARCH("DB",V164)))</formula>
    </cfRule>
    <cfRule type="containsText" dxfId="107" priority="337" operator="containsText" text="DC">
      <formula>NOT(ISERROR(SEARCH("DC",V164)))</formula>
    </cfRule>
    <cfRule type="containsText" dxfId="106" priority="336" operator="containsText" text="DD">
      <formula>NOT(ISERROR(SEARCH("DD",V164)))</formula>
    </cfRule>
    <cfRule type="containsText" dxfId="105" priority="335" operator="containsText" text="WIP">
      <formula>NOT(ISERROR(SEARCH("WIP",V164)))</formula>
    </cfRule>
  </conditionalFormatting>
  <conditionalFormatting sqref="V173">
    <cfRule type="containsText" dxfId="104" priority="293" operator="containsText" text="DC">
      <formula>NOT(ISERROR(SEARCH("DC",V173)))</formula>
    </cfRule>
    <cfRule type="containsText" dxfId="103" priority="292" operator="containsText" text="DD">
      <formula>NOT(ISERROR(SEARCH("DD",V173)))</formula>
    </cfRule>
    <cfRule type="containsText" dxfId="102" priority="291" operator="containsText" text="WIP">
      <formula>NOT(ISERROR(SEARCH("WIP",V173)))</formula>
    </cfRule>
    <cfRule type="containsText" dxfId="101" priority="294" operator="containsText" text="DB">
      <formula>NOT(ISERROR(SEARCH("DB",V173)))</formula>
    </cfRule>
  </conditionalFormatting>
  <conditionalFormatting sqref="X164">
    <cfRule type="containsText" dxfId="100" priority="334" operator="containsText" text="DB">
      <formula>NOT(ISERROR(SEARCH("DB",X164)))</formula>
    </cfRule>
    <cfRule type="containsText" dxfId="99" priority="333" operator="containsText" text="DC">
      <formula>NOT(ISERROR(SEARCH("DC",X164)))</formula>
    </cfRule>
    <cfRule type="containsText" dxfId="98" priority="332" operator="containsText" text="DD">
      <formula>NOT(ISERROR(SEARCH("DD",X164)))</formula>
    </cfRule>
    <cfRule type="containsText" dxfId="97" priority="331" operator="containsText" text="WIP">
      <formula>NOT(ISERROR(SEARCH("WIP",X164)))</formula>
    </cfRule>
  </conditionalFormatting>
  <conditionalFormatting sqref="X173">
    <cfRule type="containsText" dxfId="96" priority="290" operator="containsText" text="DB">
      <formula>NOT(ISERROR(SEARCH("DB",X173)))</formula>
    </cfRule>
    <cfRule type="containsText" dxfId="95" priority="289" operator="containsText" text="DC">
      <formula>NOT(ISERROR(SEARCH("DC",X173)))</formula>
    </cfRule>
    <cfRule type="containsText" dxfId="94" priority="288" operator="containsText" text="DD">
      <formula>NOT(ISERROR(SEARCH("DD",X173)))</formula>
    </cfRule>
    <cfRule type="containsText" dxfId="93" priority="287" operator="containsText" text="WIP">
      <formula>NOT(ISERROR(SEARCH("WIP",X173)))</formula>
    </cfRule>
  </conditionalFormatting>
  <conditionalFormatting sqref="X182">
    <cfRule type="containsText" dxfId="92" priority="255" operator="containsText" text="WIP">
      <formula>NOT(ISERROR(SEARCH("WIP",X182)))</formula>
    </cfRule>
    <cfRule type="containsText" dxfId="91" priority="256" operator="containsText" text="DD">
      <formula>NOT(ISERROR(SEARCH("DD",X182)))</formula>
    </cfRule>
    <cfRule type="containsText" dxfId="90" priority="257" operator="containsText" text="DC">
      <formula>NOT(ISERROR(SEARCH("DC",X182)))</formula>
    </cfRule>
    <cfRule type="containsText" dxfId="89" priority="258" operator="containsText" text="DB">
      <formula>NOT(ISERROR(SEARCH("DB",X182)))</formula>
    </cfRule>
  </conditionalFormatting>
  <conditionalFormatting sqref="Z29">
    <cfRule type="containsText" dxfId="88" priority="21" operator="containsText" text="DC">
      <formula>NOT(ISERROR(SEARCH("DC",Z29)))</formula>
    </cfRule>
    <cfRule type="containsText" dxfId="87" priority="19" operator="containsText" text="WIP">
      <formula>NOT(ISERROR(SEARCH("WIP",Z29)))</formula>
    </cfRule>
    <cfRule type="containsText" dxfId="86" priority="20" operator="containsText" text="DD">
      <formula>NOT(ISERROR(SEARCH("DD",Z29)))</formula>
    </cfRule>
    <cfRule type="containsText" dxfId="85" priority="22" operator="containsText" text="DB">
      <formula>NOT(ISERROR(SEARCH("DB",Z29)))</formula>
    </cfRule>
  </conditionalFormatting>
  <conditionalFormatting sqref="Z47">
    <cfRule type="containsText" dxfId="84" priority="46" operator="containsText" text="DB">
      <formula>NOT(ISERROR(SEARCH("DB",Z47)))</formula>
    </cfRule>
    <cfRule type="containsText" dxfId="83" priority="43" operator="containsText" text="WIP">
      <formula>NOT(ISERROR(SEARCH("WIP",Z47)))</formula>
    </cfRule>
    <cfRule type="containsText" dxfId="82" priority="44" operator="containsText" text="DD">
      <formula>NOT(ISERROR(SEARCH("DD",Z47)))</formula>
    </cfRule>
    <cfRule type="containsText" dxfId="81" priority="45" operator="containsText" text="DC">
      <formula>NOT(ISERROR(SEARCH("DC",Z47)))</formula>
    </cfRule>
  </conditionalFormatting>
  <conditionalFormatting sqref="Z56">
    <cfRule type="containsText" dxfId="80" priority="67" operator="containsText" text="WIP">
      <formula>NOT(ISERROR(SEARCH("WIP",Z56)))</formula>
    </cfRule>
    <cfRule type="containsText" dxfId="79" priority="70" operator="containsText" text="DB">
      <formula>NOT(ISERROR(SEARCH("DB",Z56)))</formula>
    </cfRule>
    <cfRule type="containsText" dxfId="78" priority="69" operator="containsText" text="DC">
      <formula>NOT(ISERROR(SEARCH("DC",Z56)))</formula>
    </cfRule>
    <cfRule type="containsText" dxfId="77" priority="68" operator="containsText" text="DD">
      <formula>NOT(ISERROR(SEARCH("DD",Z56)))</formula>
    </cfRule>
  </conditionalFormatting>
  <conditionalFormatting sqref="Z83">
    <cfRule type="containsText" dxfId="76" priority="92" operator="containsText" text="DD">
      <formula>NOT(ISERROR(SEARCH("DD",Z83)))</formula>
    </cfRule>
    <cfRule type="containsText" dxfId="75" priority="93" operator="containsText" text="DC">
      <formula>NOT(ISERROR(SEARCH("DC",Z83)))</formula>
    </cfRule>
    <cfRule type="containsText" dxfId="74" priority="94" operator="containsText" text="DB">
      <formula>NOT(ISERROR(SEARCH("DB",Z83)))</formula>
    </cfRule>
    <cfRule type="containsText" dxfId="73" priority="91" operator="containsText" text="WIP">
      <formula>NOT(ISERROR(SEARCH("WIP",Z83)))</formula>
    </cfRule>
  </conditionalFormatting>
  <conditionalFormatting sqref="Z92">
    <cfRule type="containsText" dxfId="72" priority="118" operator="containsText" text="DB">
      <formula>NOT(ISERROR(SEARCH("DB",Z92)))</formula>
    </cfRule>
    <cfRule type="containsText" dxfId="71" priority="117" operator="containsText" text="DC">
      <formula>NOT(ISERROR(SEARCH("DC",Z92)))</formula>
    </cfRule>
    <cfRule type="containsText" dxfId="70" priority="116" operator="containsText" text="DD">
      <formula>NOT(ISERROR(SEARCH("DD",Z92)))</formula>
    </cfRule>
    <cfRule type="containsText" dxfId="69" priority="115" operator="containsText" text="WIP">
      <formula>NOT(ISERROR(SEARCH("WIP",Z92)))</formula>
    </cfRule>
  </conditionalFormatting>
  <conditionalFormatting sqref="Z101">
    <cfRule type="containsText" dxfId="68" priority="139" operator="containsText" text="WIP">
      <formula>NOT(ISERROR(SEARCH("WIP",Z101)))</formula>
    </cfRule>
    <cfRule type="containsText" dxfId="67" priority="140" operator="containsText" text="DD">
      <formula>NOT(ISERROR(SEARCH("DD",Z101)))</formula>
    </cfRule>
    <cfRule type="containsText" dxfId="66" priority="141" operator="containsText" text="DC">
      <formula>NOT(ISERROR(SEARCH("DC",Z101)))</formula>
    </cfRule>
    <cfRule type="containsText" dxfId="65" priority="142" operator="containsText" text="DB">
      <formula>NOT(ISERROR(SEARCH("DB",Z101)))</formula>
    </cfRule>
  </conditionalFormatting>
  <conditionalFormatting sqref="Z119">
    <cfRule type="containsText" dxfId="64" priority="164" operator="containsText" text="DD">
      <formula>NOT(ISERROR(SEARCH("DD",Z119)))</formula>
    </cfRule>
    <cfRule type="containsText" dxfId="63" priority="163" operator="containsText" text="WIP">
      <formula>NOT(ISERROR(SEARCH("WIP",Z119)))</formula>
    </cfRule>
    <cfRule type="containsText" dxfId="62" priority="165" operator="containsText" text="DC">
      <formula>NOT(ISERROR(SEARCH("DC",Z119)))</formula>
    </cfRule>
    <cfRule type="containsText" dxfId="61" priority="166" operator="containsText" text="DB">
      <formula>NOT(ISERROR(SEARCH("DB",Z119)))</formula>
    </cfRule>
  </conditionalFormatting>
  <conditionalFormatting sqref="Z128">
    <cfRule type="containsText" dxfId="60" priority="190" operator="containsText" text="DB">
      <formula>NOT(ISERROR(SEARCH("DB",Z128)))</formula>
    </cfRule>
    <cfRule type="containsText" dxfId="59" priority="187" operator="containsText" text="WIP">
      <formula>NOT(ISERROR(SEARCH("WIP",Z128)))</formula>
    </cfRule>
    <cfRule type="containsText" dxfId="58" priority="188" operator="containsText" text="DD">
      <formula>NOT(ISERROR(SEARCH("DD",Z128)))</formula>
    </cfRule>
    <cfRule type="containsText" dxfId="57" priority="189" operator="containsText" text="DC">
      <formula>NOT(ISERROR(SEARCH("DC",Z128)))</formula>
    </cfRule>
  </conditionalFormatting>
  <conditionalFormatting sqref="Z137">
    <cfRule type="containsText" dxfId="56" priority="214" operator="containsText" text="DB">
      <formula>NOT(ISERROR(SEARCH("DB",Z137)))</formula>
    </cfRule>
    <cfRule type="containsText" dxfId="55" priority="212" operator="containsText" text="DD">
      <formula>NOT(ISERROR(SEARCH("DD",Z137)))</formula>
    </cfRule>
    <cfRule type="containsText" dxfId="54" priority="211" operator="containsText" text="WIP">
      <formula>NOT(ISERROR(SEARCH("WIP",Z137)))</formula>
    </cfRule>
    <cfRule type="containsText" dxfId="53" priority="213" operator="containsText" text="DC">
      <formula>NOT(ISERROR(SEARCH("DC",Z137)))</formula>
    </cfRule>
  </conditionalFormatting>
  <conditionalFormatting sqref="Z164">
    <cfRule type="containsText" dxfId="52" priority="330" operator="containsText" text="DB">
      <formula>NOT(ISERROR(SEARCH("DB",Z164)))</formula>
    </cfRule>
    <cfRule type="containsText" dxfId="51" priority="327" operator="containsText" text="WIP">
      <formula>NOT(ISERROR(SEARCH("WIP",Z164)))</formula>
    </cfRule>
    <cfRule type="containsText" dxfId="50" priority="328" operator="containsText" text="DD">
      <formula>NOT(ISERROR(SEARCH("DD",Z164)))</formula>
    </cfRule>
    <cfRule type="containsText" dxfId="49" priority="329" operator="containsText" text="DC">
      <formula>NOT(ISERROR(SEARCH("DC",Z164)))</formula>
    </cfRule>
  </conditionalFormatting>
  <conditionalFormatting sqref="Z173">
    <cfRule type="containsText" dxfId="48" priority="284" operator="containsText" text="DD">
      <formula>NOT(ISERROR(SEARCH("DD",Z173)))</formula>
    </cfRule>
    <cfRule type="containsText" dxfId="47" priority="286" operator="containsText" text="DB">
      <formula>NOT(ISERROR(SEARCH("DB",Z173)))</formula>
    </cfRule>
    <cfRule type="containsText" dxfId="46" priority="285" operator="containsText" text="DC">
      <formula>NOT(ISERROR(SEARCH("DC",Z173)))</formula>
    </cfRule>
    <cfRule type="containsText" dxfId="45" priority="283" operator="containsText" text="WIP">
      <formula>NOT(ISERROR(SEARCH("WIP",Z173)))</formula>
    </cfRule>
  </conditionalFormatting>
  <conditionalFormatting sqref="AA363">
    <cfRule type="containsText" dxfId="44" priority="3" operator="containsText" text="DC">
      <formula>NOT(ISERROR(SEARCH("DC",AA363)))</formula>
    </cfRule>
    <cfRule type="containsText" dxfId="43" priority="1" operator="containsText" text="WIP">
      <formula>NOT(ISERROR(SEARCH("WIP",AA363)))</formula>
    </cfRule>
    <cfRule type="cellIs" dxfId="42" priority="5" operator="equal">
      <formula>"C"</formula>
    </cfRule>
    <cfRule type="containsText" dxfId="41" priority="4" operator="containsText" text="DB">
      <formula>NOT(ISERROR(SEARCH("DB",AA363)))</formula>
    </cfRule>
    <cfRule type="containsText" dxfId="40" priority="2" operator="containsText" text="DD">
      <formula>NOT(ISERROR(SEARCH("DD",AA363)))</formula>
    </cfRule>
  </conditionalFormatting>
  <conditionalFormatting sqref="AB29">
    <cfRule type="containsText" dxfId="39" priority="15" operator="containsText" text="WIP">
      <formula>NOT(ISERROR(SEARCH("WIP",AB29)))</formula>
    </cfRule>
    <cfRule type="containsText" dxfId="38" priority="16" operator="containsText" text="DD">
      <formula>NOT(ISERROR(SEARCH("DD",AB29)))</formula>
    </cfRule>
    <cfRule type="containsText" dxfId="37" priority="17" operator="containsText" text="DC">
      <formula>NOT(ISERROR(SEARCH("DC",AB29)))</formula>
    </cfRule>
    <cfRule type="containsText" dxfId="36" priority="18" operator="containsText" text="DB">
      <formula>NOT(ISERROR(SEARCH("DB",AB29)))</formula>
    </cfRule>
  </conditionalFormatting>
  <conditionalFormatting sqref="AB47">
    <cfRule type="containsText" dxfId="35" priority="42" operator="containsText" text="DB">
      <formula>NOT(ISERROR(SEARCH("DB",AB47)))</formula>
    </cfRule>
    <cfRule type="containsText" dxfId="34" priority="39" operator="containsText" text="WIP">
      <formula>NOT(ISERROR(SEARCH("WIP",AB47)))</formula>
    </cfRule>
    <cfRule type="containsText" dxfId="33" priority="40" operator="containsText" text="DD">
      <formula>NOT(ISERROR(SEARCH("DD",AB47)))</formula>
    </cfRule>
    <cfRule type="containsText" dxfId="32" priority="41" operator="containsText" text="DC">
      <formula>NOT(ISERROR(SEARCH("DC",AB47)))</formula>
    </cfRule>
  </conditionalFormatting>
  <conditionalFormatting sqref="AB56">
    <cfRule type="containsText" dxfId="31" priority="63" operator="containsText" text="WIP">
      <formula>NOT(ISERROR(SEARCH("WIP",AB56)))</formula>
    </cfRule>
    <cfRule type="containsText" dxfId="30" priority="64" operator="containsText" text="DD">
      <formula>NOT(ISERROR(SEARCH("DD",AB56)))</formula>
    </cfRule>
    <cfRule type="containsText" dxfId="29" priority="66" operator="containsText" text="DB">
      <formula>NOT(ISERROR(SEARCH("DB",AB56)))</formula>
    </cfRule>
    <cfRule type="containsText" dxfId="28" priority="65" operator="containsText" text="DC">
      <formula>NOT(ISERROR(SEARCH("DC",AB56)))</formula>
    </cfRule>
  </conditionalFormatting>
  <conditionalFormatting sqref="AB83">
    <cfRule type="containsText" dxfId="27" priority="90" operator="containsText" text="DB">
      <formula>NOT(ISERROR(SEARCH("DB",AB83)))</formula>
    </cfRule>
    <cfRule type="containsText" dxfId="26" priority="89" operator="containsText" text="DC">
      <formula>NOT(ISERROR(SEARCH("DC",AB83)))</formula>
    </cfRule>
    <cfRule type="containsText" dxfId="25" priority="88" operator="containsText" text="DD">
      <formula>NOT(ISERROR(SEARCH("DD",AB83)))</formula>
    </cfRule>
    <cfRule type="containsText" dxfId="24" priority="87" operator="containsText" text="WIP">
      <formula>NOT(ISERROR(SEARCH("WIP",AB83)))</formula>
    </cfRule>
  </conditionalFormatting>
  <conditionalFormatting sqref="AB92">
    <cfRule type="containsText" dxfId="23" priority="112" operator="containsText" text="DD">
      <formula>NOT(ISERROR(SEARCH("DD",AB92)))</formula>
    </cfRule>
    <cfRule type="containsText" dxfId="22" priority="114" operator="containsText" text="DB">
      <formula>NOT(ISERROR(SEARCH("DB",AB92)))</formula>
    </cfRule>
    <cfRule type="containsText" dxfId="21" priority="113" operator="containsText" text="DC">
      <formula>NOT(ISERROR(SEARCH("DC",AB92)))</formula>
    </cfRule>
    <cfRule type="containsText" dxfId="20" priority="111" operator="containsText" text="WIP">
      <formula>NOT(ISERROR(SEARCH("WIP",AB92)))</formula>
    </cfRule>
  </conditionalFormatting>
  <conditionalFormatting sqref="AB101">
    <cfRule type="containsText" dxfId="19" priority="137" operator="containsText" text="DC">
      <formula>NOT(ISERROR(SEARCH("DC",AB101)))</formula>
    </cfRule>
    <cfRule type="containsText" dxfId="18" priority="135" operator="containsText" text="WIP">
      <formula>NOT(ISERROR(SEARCH("WIP",AB101)))</formula>
    </cfRule>
    <cfRule type="containsText" dxfId="17" priority="138" operator="containsText" text="DB">
      <formula>NOT(ISERROR(SEARCH("DB",AB101)))</formula>
    </cfRule>
    <cfRule type="containsText" dxfId="16" priority="136" operator="containsText" text="DD">
      <formula>NOT(ISERROR(SEARCH("DD",AB101)))</formula>
    </cfRule>
  </conditionalFormatting>
  <conditionalFormatting sqref="AB119">
    <cfRule type="containsText" dxfId="15" priority="161" operator="containsText" text="DC">
      <formula>NOT(ISERROR(SEARCH("DC",AB119)))</formula>
    </cfRule>
    <cfRule type="containsText" dxfId="14" priority="159" operator="containsText" text="WIP">
      <formula>NOT(ISERROR(SEARCH("WIP",AB119)))</formula>
    </cfRule>
    <cfRule type="containsText" dxfId="13" priority="160" operator="containsText" text="DD">
      <formula>NOT(ISERROR(SEARCH("DD",AB119)))</formula>
    </cfRule>
    <cfRule type="containsText" dxfId="12" priority="162" operator="containsText" text="DB">
      <formula>NOT(ISERROR(SEARCH("DB",AB119)))</formula>
    </cfRule>
  </conditionalFormatting>
  <conditionalFormatting sqref="AB128">
    <cfRule type="containsText" dxfId="11" priority="186" operator="containsText" text="DB">
      <formula>NOT(ISERROR(SEARCH("DB",AB128)))</formula>
    </cfRule>
    <cfRule type="containsText" dxfId="10" priority="185" operator="containsText" text="DC">
      <formula>NOT(ISERROR(SEARCH("DC",AB128)))</formula>
    </cfRule>
    <cfRule type="containsText" dxfId="9" priority="184" operator="containsText" text="DD">
      <formula>NOT(ISERROR(SEARCH("DD",AB128)))</formula>
    </cfRule>
    <cfRule type="containsText" dxfId="8" priority="183" operator="containsText" text="WIP">
      <formula>NOT(ISERROR(SEARCH("WIP",AB128)))</formula>
    </cfRule>
  </conditionalFormatting>
  <conditionalFormatting sqref="AB137">
    <cfRule type="containsText" dxfId="7" priority="210" operator="containsText" text="DB">
      <formula>NOT(ISERROR(SEARCH("DB",AB137)))</formula>
    </cfRule>
    <cfRule type="containsText" dxfId="6" priority="207" operator="containsText" text="WIP">
      <formula>NOT(ISERROR(SEARCH("WIP",AB137)))</formula>
    </cfRule>
    <cfRule type="containsText" dxfId="5" priority="208" operator="containsText" text="DD">
      <formula>NOT(ISERROR(SEARCH("DD",AB137)))</formula>
    </cfRule>
    <cfRule type="containsText" dxfId="4" priority="209" operator="containsText" text="DC">
      <formula>NOT(ISERROR(SEARCH("DC",AB137)))</formula>
    </cfRule>
  </conditionalFormatting>
  <conditionalFormatting sqref="AB164">
    <cfRule type="containsText" dxfId="3" priority="326" operator="containsText" text="DB">
      <formula>NOT(ISERROR(SEARCH("DB",AB164)))</formula>
    </cfRule>
    <cfRule type="containsText" dxfId="2" priority="325" operator="containsText" text="DC">
      <formula>NOT(ISERROR(SEARCH("DC",AB164)))</formula>
    </cfRule>
    <cfRule type="containsText" dxfId="1" priority="324" operator="containsText" text="DD">
      <formula>NOT(ISERROR(SEARCH("DD",AB164)))</formula>
    </cfRule>
    <cfRule type="containsText" dxfId="0" priority="323" operator="containsText" text="WIP">
      <formula>NOT(ISERROR(SEARCH("WIP",AB164)))</formula>
    </cfRule>
  </conditionalFormatting>
  <printOptions horizontalCentered="1"/>
  <pageMargins left="0.70866141732283472" right="0.70866141732283472" top="0.74803149606299213" bottom="0.74803149606299213" header="0.31496062992125984" footer="0.31496062992125984"/>
  <pageSetup paperSize="9" scale="73" orientation="landscape" r:id="rId1"/>
  <rowBreaks count="8" manualBreakCount="8">
    <brk id="19" max="16383" man="1"/>
    <brk id="64" max="16383" man="1"/>
    <brk id="109" max="16383" man="1"/>
    <brk id="155" max="16383" man="1"/>
    <brk id="201" max="16383" man="1"/>
    <brk id="248" max="16383" man="1"/>
    <brk id="294" max="16383" man="1"/>
    <brk id="339" max="16383" man="1"/>
  </rowBreaks>
  <colBreaks count="1" manualBreakCount="1">
    <brk id="29"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EB7DA-9C55-45DB-987E-528D812F0A03}">
  <dimension ref="A1"/>
  <sheetViews>
    <sheetView workbookViewId="0"/>
  </sheetViews>
  <sheetFormatPr defaultRowHeight="14.4"/>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C2DFE-3602-4563-853E-4E63DD510F08}">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3</vt:i4>
      </vt:variant>
    </vt:vector>
  </HeadingPairs>
  <TitlesOfParts>
    <vt:vector size="45" baseType="lpstr">
      <vt:lpstr>TB401 DPR.....</vt:lpstr>
      <vt:lpstr>Eng.</vt:lpstr>
      <vt:lpstr>Fdn (Pkg -G Section -I)</vt:lpstr>
      <vt:lpstr>TB401 DPR</vt:lpstr>
      <vt:lpstr>Foundation (Pkg-F) </vt:lpstr>
      <vt:lpstr>Earthing (PKG-F)</vt:lpstr>
      <vt:lpstr>Project Details</vt:lpstr>
      <vt:lpstr>Progress</vt:lpstr>
      <vt:lpstr>Hindrance</vt:lpstr>
      <vt:lpstr>Foundation (Pkg-G)</vt:lpstr>
      <vt:lpstr>Earthing (PKG-G)</vt:lpstr>
      <vt:lpstr> Benching Status-F</vt:lpstr>
      <vt:lpstr>Revetment Pkg-G</vt:lpstr>
      <vt:lpstr> Benching Status-G</vt:lpstr>
      <vt:lpstr>Earthing Pkg -G Ist section</vt:lpstr>
      <vt:lpstr>Earthing balance</vt:lpstr>
      <vt:lpstr>Tack Welding - PKG-F</vt:lpstr>
      <vt:lpstr>Tack Welding - PKG-G</vt:lpstr>
      <vt:lpstr>Painting - PKG-F</vt:lpstr>
      <vt:lpstr>Painting - PKG-G</vt:lpstr>
      <vt:lpstr>Idling details from Aug</vt:lpstr>
      <vt:lpstr>Erection Compiled</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Stringing - PKG-G</vt:lpstr>
      <vt:lpstr>OPGW PKG-G</vt:lpstr>
      <vt:lpstr>OPGW PKG-F</vt:lpstr>
      <vt:lpstr>Crossing</vt:lpstr>
      <vt:lpstr>Visual Chart (Pkg -F.)</vt:lpstr>
      <vt:lpstr>Clear locs shared by client</vt:lpstr>
      <vt:lpstr>Visual Chart PKG-G</vt:lpstr>
      <vt:lpstr>Sheet3</vt:lpstr>
      <vt:lpstr>Sheet2</vt:lpstr>
      <vt:lpstr>Progress!Print_Area</vt:lpstr>
      <vt:lpstr>'Visual Chart (Pkg -F.)'!Print_Area</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Santosh Pandey</cp:lastModifiedBy>
  <cp:lastPrinted>2025-11-28T04:29:42Z</cp:lastPrinted>
  <dcterms:created xsi:type="dcterms:W3CDTF">2023-09-21T16:13:00Z</dcterms:created>
  <dcterms:modified xsi:type="dcterms:W3CDTF">2025-12-26T09:50:02Z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